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sqlserver\Documentos\Contabilidade\SCAN\"/>
    </mc:Choice>
  </mc:AlternateContent>
  <xr:revisionPtr revIDLastSave="0" documentId="13_ncr:1_{161C72F5-6678-465D-88F7-028CA681F38C}" xr6:coauthVersionLast="47" xr6:coauthVersionMax="47" xr10:uidLastSave="{00000000-0000-0000-0000-000000000000}"/>
  <bookViews>
    <workbookView xWindow="-120" yWindow="-120" windowWidth="24240" windowHeight="13020" firstSheet="10" activeTab="30" xr2:uid="{00000000-000D-0000-FFFF-FFFF00000000}"/>
  </bookViews>
  <sheets>
    <sheet name="L16 (4)" sheetId="56" state="hidden" r:id="rId1"/>
    <sheet name="PARAGENS CONCELHO" sheetId="34" state="hidden" r:id="rId2"/>
    <sheet name="Nomes Linhas" sheetId="3" state="hidden" r:id="rId3"/>
    <sheet name="L1" sheetId="1" r:id="rId4"/>
    <sheet name="L2" sheetId="2" r:id="rId5"/>
    <sheet name="L3" sheetId="5" r:id="rId6"/>
    <sheet name="L4I" sheetId="11" r:id="rId7"/>
    <sheet name="L4V" sheetId="63" r:id="rId8"/>
    <sheet name="L5" sheetId="6" r:id="rId9"/>
    <sheet name="L6" sheetId="7" r:id="rId10"/>
    <sheet name="L7" sheetId="59" r:id="rId11"/>
    <sheet name="L8" sheetId="8" r:id="rId12"/>
    <sheet name="L9" sheetId="9" r:id="rId13"/>
    <sheet name="L11" sheetId="18" r:id="rId14"/>
    <sheet name="L12" sheetId="25" r:id="rId15"/>
    <sheet name=" L12V" sheetId="52" r:id="rId16"/>
    <sheet name="L13" sheetId="49" r:id="rId17"/>
    <sheet name="L14" sheetId="13" r:id="rId18"/>
    <sheet name="L15" sheetId="22" r:id="rId19"/>
    <sheet name="L16" sheetId="16" r:id="rId20"/>
    <sheet name="L16 (2)" sheetId="50" state="hidden" r:id="rId21"/>
    <sheet name="L17 (2)" sheetId="55" state="hidden" r:id="rId22"/>
    <sheet name="L17" sheetId="10" r:id="rId23"/>
    <sheet name="L18" sheetId="23" r:id="rId24"/>
    <sheet name="L19. " sheetId="46" state="hidden" r:id="rId25"/>
    <sheet name="L19 " sheetId="48" state="hidden" r:id="rId26"/>
    <sheet name="L19" sheetId="51" r:id="rId27"/>
    <sheet name="L20" sheetId="57" r:id="rId28"/>
    <sheet name="L21" sheetId="58" r:id="rId29"/>
    <sheet name="C1" sheetId="66" r:id="rId30"/>
    <sheet name="C2" sheetId="67" r:id="rId31"/>
    <sheet name="LC1" sheetId="33" state="hidden" r:id="rId32"/>
    <sheet name="LC2" sheetId="27" state="hidden" r:id="rId33"/>
    <sheet name="Folha1" sheetId="35" state="hidden" r:id="rId34"/>
    <sheet name="Folha2" sheetId="38" state="hidden" r:id="rId35"/>
  </sheets>
  <externalReferences>
    <externalReference r:id="rId36"/>
    <externalReference r:id="rId37"/>
    <externalReference r:id="rId38"/>
    <externalReference r:id="rId39"/>
    <externalReference r:id="rId40"/>
  </externalReferences>
  <definedNames>
    <definedName name="_xlnm._FilterDatabase" localSheetId="29" hidden="1">'C1'!$A$4:$B$4</definedName>
    <definedName name="_xlnm._FilterDatabase" localSheetId="30" hidden="1">'C2'!$A$4:$B$4</definedName>
    <definedName name="_xlnm.Print_Area" localSheetId="17">'L14'!$C$4:$E$85</definedName>
    <definedName name="_xlnm.Print_Area" localSheetId="23">'L18'!$A$1:$E$117</definedName>
    <definedName name="_xlnm.Print_Area" localSheetId="4">'L2'!$A$1:$H$61</definedName>
    <definedName name="_xlnm.Print_Area" localSheetId="28">'L21'!$A$1:$F$95</definedName>
    <definedName name="_xlnm.Print_Area" localSheetId="5">'L3'!$A$1:$H$69</definedName>
    <definedName name="_xlnm.Print_Area" localSheetId="6">L4I!$A$1:$H$38</definedName>
    <definedName name="_xlnm.Print_Area" localSheetId="8">'L5'!$A$1:$H$56</definedName>
    <definedName name="_xlnm.Print_Area" localSheetId="9">'L6'!$A$1:$H$60</definedName>
    <definedName name="_xlnm.Print_Area" localSheetId="12">'L9'!$A$1:$E$60</definedName>
    <definedName name="_xlnm.Print_Titles" localSheetId="15">' L12V'!$5:$9</definedName>
    <definedName name="_xlnm.Print_Titles" localSheetId="29">'C1'!$1:$4</definedName>
    <definedName name="_xlnm.Print_Titles" localSheetId="30">'C2'!$1:$4</definedName>
    <definedName name="_xlnm.Print_Titles" localSheetId="3">'L1'!$3:$7</definedName>
    <definedName name="_xlnm.Print_Titles" localSheetId="13">'L11'!$4:$8</definedName>
    <definedName name="_xlnm.Print_Titles" localSheetId="14">'L12'!$4:$8</definedName>
    <definedName name="_xlnm.Print_Titles" localSheetId="16">'L13'!$4:$8</definedName>
    <definedName name="_xlnm.Print_Titles" localSheetId="17">'L14'!$4:$8</definedName>
    <definedName name="_xlnm.Print_Titles" localSheetId="18">'L15'!$4:$8</definedName>
    <definedName name="_xlnm.Print_Titles" localSheetId="19">'L16'!$4:$8</definedName>
    <definedName name="_xlnm.Print_Titles" localSheetId="22">'L17'!$4:$8</definedName>
    <definedName name="_xlnm.Print_Titles" localSheetId="23">'L18'!$4:$8</definedName>
    <definedName name="_xlnm.Print_Titles" localSheetId="26">'L19'!$1:$5</definedName>
    <definedName name="_xlnm.Print_Titles" localSheetId="4">'L2'!$3:$7</definedName>
    <definedName name="_xlnm.Print_Titles" localSheetId="27">'L20'!$4:$8</definedName>
    <definedName name="_xlnm.Print_Titles" localSheetId="28">'L21'!$4:$8</definedName>
    <definedName name="_xlnm.Print_Titles" localSheetId="5">'L3'!$3:$7</definedName>
    <definedName name="_xlnm.Print_Titles" localSheetId="8">'L5'!$4:$8</definedName>
    <definedName name="_xlnm.Print_Titles" localSheetId="9">'L6'!$4:$8</definedName>
    <definedName name="_xlnm.Print_Titles" localSheetId="10">'L7'!$4:$8</definedName>
    <definedName name="_xlnm.Print_Titles" localSheetId="12">'L9'!$4:$8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63" l="1"/>
  <c r="D37" i="63"/>
  <c r="D36" i="63"/>
  <c r="D35" i="63"/>
  <c r="D34" i="63"/>
  <c r="D33" i="63"/>
  <c r="D32" i="63"/>
  <c r="D31" i="63"/>
  <c r="D30" i="63"/>
  <c r="D29" i="63"/>
  <c r="D28" i="63"/>
  <c r="D27" i="63"/>
  <c r="D26" i="63"/>
  <c r="D25" i="63"/>
  <c r="D24" i="63"/>
  <c r="D23" i="63"/>
  <c r="D21" i="63"/>
  <c r="D20" i="63"/>
  <c r="D19" i="63"/>
  <c r="D18" i="63"/>
  <c r="D17" i="63"/>
  <c r="D16" i="63"/>
  <c r="D13" i="63"/>
  <c r="D12" i="63"/>
  <c r="D11" i="63"/>
  <c r="D10" i="63"/>
  <c r="D9" i="63"/>
  <c r="D83" i="59" l="1"/>
  <c r="D82" i="59"/>
  <c r="D81" i="59"/>
  <c r="D80" i="59"/>
  <c r="D79" i="59"/>
  <c r="D78" i="59"/>
  <c r="D77" i="59"/>
  <c r="D76" i="59"/>
  <c r="D75" i="59"/>
  <c r="D74" i="59"/>
  <c r="D73" i="59"/>
  <c r="D72" i="59"/>
  <c r="D71" i="59"/>
  <c r="D70" i="59"/>
  <c r="D69" i="59"/>
  <c r="D68" i="59"/>
  <c r="D67" i="59"/>
  <c r="D66" i="59"/>
  <c r="D65" i="59"/>
  <c r="D64" i="59"/>
  <c r="D63" i="59"/>
  <c r="D62" i="59"/>
  <c r="D61" i="59"/>
  <c r="D60" i="59"/>
  <c r="D59" i="59"/>
  <c r="D58" i="59"/>
  <c r="D56" i="59"/>
  <c r="D55" i="59"/>
  <c r="D54" i="59"/>
  <c r="D53" i="59"/>
  <c r="D52" i="59"/>
  <c r="D51" i="59"/>
  <c r="D50" i="59"/>
  <c r="D49" i="59"/>
  <c r="D48" i="59"/>
  <c r="D47" i="59"/>
  <c r="D46" i="59"/>
  <c r="D45" i="59"/>
  <c r="D44" i="59"/>
  <c r="D43" i="59"/>
  <c r="D42" i="59"/>
  <c r="D41" i="59"/>
  <c r="D40" i="59"/>
  <c r="D39" i="59"/>
  <c r="D38" i="59"/>
  <c r="D37" i="59"/>
  <c r="D36" i="59"/>
  <c r="D35" i="59"/>
  <c r="D34" i="59"/>
  <c r="D33" i="59"/>
  <c r="D32" i="59"/>
  <c r="D31" i="59"/>
  <c r="D30" i="59"/>
  <c r="D28" i="59"/>
  <c r="D27" i="59"/>
  <c r="D26" i="59"/>
  <c r="D25" i="59"/>
  <c r="D24" i="59"/>
  <c r="D23" i="59"/>
  <c r="D22" i="59"/>
  <c r="D21" i="59"/>
  <c r="D20" i="59"/>
  <c r="D19" i="59"/>
  <c r="D18" i="59"/>
  <c r="D17" i="59"/>
  <c r="D16" i="59"/>
  <c r="D15" i="59"/>
  <c r="D14" i="59"/>
  <c r="D13" i="59"/>
  <c r="D12" i="59"/>
  <c r="D11" i="59"/>
  <c r="D10" i="59"/>
  <c r="D9" i="59"/>
  <c r="A9" i="58" l="1"/>
  <c r="B9" i="58"/>
  <c r="A10" i="58"/>
  <c r="B10" i="58"/>
  <c r="A11" i="58"/>
  <c r="B11" i="58"/>
  <c r="A12" i="58"/>
  <c r="B12" i="58"/>
  <c r="A13" i="58"/>
  <c r="B13" i="58"/>
  <c r="A14" i="58"/>
  <c r="B14" i="58"/>
  <c r="A15" i="58"/>
  <c r="B15" i="58"/>
  <c r="A16" i="58"/>
  <c r="B16" i="58"/>
  <c r="A17" i="58"/>
  <c r="B17" i="58"/>
  <c r="A18" i="58"/>
  <c r="B18" i="58"/>
  <c r="A19" i="58"/>
  <c r="B19" i="58"/>
  <c r="A20" i="58"/>
  <c r="B20" i="58"/>
  <c r="A21" i="58"/>
  <c r="B21" i="58"/>
  <c r="A22" i="58"/>
  <c r="B22" i="58"/>
  <c r="A23" i="58"/>
  <c r="B23" i="58"/>
  <c r="A24" i="58"/>
  <c r="B24" i="58"/>
  <c r="A25" i="58"/>
  <c r="B25" i="58"/>
  <c r="A26" i="58"/>
  <c r="B26" i="58"/>
  <c r="A27" i="58"/>
  <c r="B27" i="58"/>
  <c r="A28" i="58"/>
  <c r="B28" i="58"/>
  <c r="A29" i="58"/>
  <c r="B29" i="58"/>
  <c r="A30" i="58"/>
  <c r="B30" i="58"/>
  <c r="A31" i="58"/>
  <c r="B31" i="58"/>
  <c r="A32" i="58"/>
  <c r="B32" i="58"/>
  <c r="A33" i="58"/>
  <c r="B33" i="58"/>
  <c r="A34" i="58"/>
  <c r="B34" i="58"/>
  <c r="A35" i="58"/>
  <c r="B35" i="58"/>
  <c r="A36" i="58"/>
  <c r="B36" i="58"/>
  <c r="A37" i="58"/>
  <c r="B37" i="58"/>
  <c r="A38" i="58"/>
  <c r="B38" i="58"/>
  <c r="A39" i="58"/>
  <c r="B39" i="58"/>
  <c r="A40" i="58"/>
  <c r="B40" i="58"/>
  <c r="A42" i="58"/>
  <c r="B42" i="58"/>
  <c r="A44" i="58"/>
  <c r="B44" i="58"/>
  <c r="A45" i="58"/>
  <c r="B45" i="58"/>
  <c r="A46" i="58"/>
  <c r="B46" i="58"/>
  <c r="A47" i="58"/>
  <c r="B47" i="58"/>
  <c r="A48" i="58"/>
  <c r="B48" i="58"/>
  <c r="A49" i="58"/>
  <c r="B49" i="58"/>
  <c r="A50" i="58"/>
  <c r="B50" i="58"/>
  <c r="A51" i="58"/>
  <c r="B51" i="58"/>
  <c r="A52" i="58"/>
  <c r="B52" i="58"/>
  <c r="A53" i="58"/>
  <c r="B53" i="58"/>
  <c r="A54" i="58"/>
  <c r="B54" i="58"/>
  <c r="A55" i="58"/>
  <c r="B55" i="58"/>
  <c r="A57" i="58"/>
  <c r="B57" i="58"/>
  <c r="A58" i="58"/>
  <c r="B58" i="58"/>
  <c r="A59" i="58"/>
  <c r="B59" i="58"/>
  <c r="A60" i="58"/>
  <c r="B60" i="58"/>
  <c r="A61" i="58"/>
  <c r="B61" i="58"/>
  <c r="A62" i="58"/>
  <c r="B62" i="58"/>
  <c r="A63" i="58"/>
  <c r="B63" i="58"/>
  <c r="A64" i="58"/>
  <c r="B64" i="58"/>
  <c r="A65" i="58"/>
  <c r="B65" i="58"/>
  <c r="A66" i="58"/>
  <c r="B66" i="58"/>
  <c r="A67" i="58"/>
  <c r="B67" i="58"/>
  <c r="A68" i="58"/>
  <c r="B68" i="58"/>
  <c r="A69" i="58"/>
  <c r="B69" i="58"/>
  <c r="A70" i="58"/>
  <c r="B70" i="58"/>
  <c r="A71" i="58"/>
  <c r="B71" i="58"/>
  <c r="A72" i="58"/>
  <c r="B72" i="58"/>
  <c r="A73" i="58"/>
  <c r="B73" i="58"/>
  <c r="A74" i="58"/>
  <c r="B74" i="58"/>
  <c r="A75" i="58"/>
  <c r="B75" i="58"/>
  <c r="A76" i="58"/>
  <c r="B76" i="58"/>
  <c r="A77" i="58"/>
  <c r="B77" i="58"/>
  <c r="A78" i="58"/>
  <c r="B78" i="58"/>
  <c r="A79" i="58"/>
  <c r="B79" i="58"/>
  <c r="A80" i="58"/>
  <c r="B80" i="58"/>
  <c r="A81" i="58"/>
  <c r="B81" i="58"/>
  <c r="A82" i="58"/>
  <c r="B82" i="58"/>
  <c r="A83" i="58"/>
  <c r="B83" i="58"/>
  <c r="A84" i="58"/>
  <c r="B84" i="58"/>
  <c r="A85" i="58"/>
  <c r="B85" i="58"/>
  <c r="A86" i="58"/>
  <c r="B86" i="58"/>
  <c r="A87" i="58"/>
  <c r="B87" i="58"/>
  <c r="A88" i="58"/>
  <c r="B88" i="58"/>
  <c r="A89" i="58"/>
  <c r="B89" i="58"/>
  <c r="A90" i="58"/>
  <c r="B90" i="58"/>
  <c r="A150" i="57"/>
  <c r="A149" i="57"/>
  <c r="A148" i="57"/>
  <c r="A147" i="57"/>
  <c r="A146" i="57"/>
  <c r="A145" i="57"/>
  <c r="A144" i="57"/>
  <c r="A143" i="57"/>
  <c r="A142" i="57"/>
  <c r="A141" i="57"/>
  <c r="A140" i="57"/>
  <c r="A139" i="57"/>
  <c r="A138" i="57"/>
  <c r="A137" i="57"/>
  <c r="A136" i="57"/>
  <c r="A135" i="57"/>
  <c r="A134" i="57"/>
  <c r="A133" i="57"/>
  <c r="A132" i="57"/>
  <c r="A131" i="57"/>
  <c r="A130" i="57"/>
  <c r="A129" i="57"/>
  <c r="A128" i="57"/>
  <c r="A127" i="57"/>
  <c r="A126" i="57"/>
  <c r="A125" i="57"/>
  <c r="A124" i="57"/>
  <c r="A123" i="57"/>
  <c r="A122" i="57"/>
  <c r="A121" i="57"/>
  <c r="A120" i="57"/>
  <c r="A119" i="57"/>
  <c r="A118" i="57"/>
  <c r="A117" i="57"/>
  <c r="A116" i="57"/>
  <c r="A115" i="57"/>
  <c r="A114" i="57"/>
  <c r="A113" i="57"/>
  <c r="A112" i="57"/>
  <c r="A111" i="57"/>
  <c r="A110" i="57"/>
  <c r="A109" i="57"/>
  <c r="A108" i="57"/>
  <c r="A107" i="57"/>
  <c r="A106" i="57"/>
  <c r="A105" i="57"/>
  <c r="A104" i="57"/>
  <c r="A103" i="57"/>
  <c r="A102" i="57"/>
  <c r="A101" i="57"/>
  <c r="A100" i="57"/>
  <c r="A99" i="57"/>
  <c r="A98" i="57"/>
  <c r="A97" i="57"/>
  <c r="A96" i="57"/>
  <c r="A95" i="57"/>
  <c r="A94" i="57"/>
  <c r="A93" i="57"/>
  <c r="A92" i="57"/>
  <c r="A91" i="57"/>
  <c r="A90" i="57"/>
  <c r="A89" i="57"/>
  <c r="A88" i="57"/>
  <c r="A87" i="57"/>
  <c r="A86" i="57"/>
  <c r="A85" i="57"/>
  <c r="A84" i="57"/>
  <c r="A83" i="57"/>
  <c r="A82" i="57"/>
  <c r="A81" i="57"/>
  <c r="A80" i="57"/>
  <c r="A79" i="57"/>
  <c r="A78" i="57"/>
  <c r="A77" i="57"/>
  <c r="A76" i="57"/>
  <c r="A75" i="57"/>
  <c r="A74" i="57"/>
  <c r="A73" i="57"/>
  <c r="A72" i="57"/>
  <c r="A71" i="57"/>
  <c r="A70" i="57"/>
  <c r="A69" i="57"/>
  <c r="A68" i="57"/>
  <c r="A67" i="57"/>
  <c r="A66" i="57"/>
  <c r="A65" i="57"/>
  <c r="A64" i="57"/>
  <c r="A63" i="57"/>
  <c r="A62" i="57"/>
  <c r="A61" i="57"/>
  <c r="A60" i="57"/>
  <c r="A59" i="57"/>
  <c r="A58" i="57"/>
  <c r="A57" i="57"/>
  <c r="A56" i="57"/>
  <c r="A55" i="57"/>
  <c r="A54" i="57"/>
  <c r="A53" i="57"/>
  <c r="A52" i="57"/>
  <c r="A51" i="57"/>
  <c r="A50" i="57"/>
  <c r="A49" i="57"/>
  <c r="A48" i="57"/>
  <c r="A47" i="57"/>
  <c r="A46" i="57"/>
  <c r="A45" i="57"/>
  <c r="A44" i="57"/>
  <c r="A43" i="57"/>
  <c r="A42" i="57"/>
  <c r="A41" i="57"/>
  <c r="A40" i="57"/>
  <c r="A39" i="57"/>
  <c r="A38" i="57"/>
  <c r="A37" i="57"/>
  <c r="A36" i="57"/>
  <c r="A35" i="57"/>
  <c r="A34" i="57"/>
  <c r="A33" i="57"/>
  <c r="A32" i="57"/>
  <c r="A31" i="57"/>
  <c r="A30" i="57"/>
  <c r="A29" i="57"/>
  <c r="A28" i="57"/>
  <c r="A27" i="57"/>
  <c r="A26" i="57"/>
  <c r="A25" i="57"/>
  <c r="A24" i="57"/>
  <c r="A23" i="57"/>
  <c r="A22" i="57"/>
  <c r="A21" i="57"/>
  <c r="A20" i="57"/>
  <c r="A19" i="57"/>
  <c r="A18" i="57"/>
  <c r="A17" i="57"/>
  <c r="A16" i="57"/>
  <c r="A15" i="57"/>
  <c r="A14" i="57"/>
  <c r="A13" i="57"/>
  <c r="A12" i="57"/>
  <c r="A11" i="57"/>
  <c r="A10" i="57"/>
  <c r="A9" i="57"/>
  <c r="C127" i="56" l="1"/>
  <c r="A127" i="56"/>
  <c r="C126" i="56"/>
  <c r="A126" i="56"/>
  <c r="C125" i="56"/>
  <c r="A125" i="56"/>
  <c r="C124" i="56"/>
  <c r="A124" i="56"/>
  <c r="C123" i="56"/>
  <c r="A123" i="56"/>
  <c r="L122" i="56"/>
  <c r="L123" i="56" s="1"/>
  <c r="L124" i="56" s="1"/>
  <c r="L125" i="56" s="1"/>
  <c r="L126" i="56" s="1"/>
  <c r="L127" i="56" s="1"/>
  <c r="C122" i="56"/>
  <c r="A122" i="56"/>
  <c r="C121" i="56"/>
  <c r="A121" i="56"/>
  <c r="C120" i="56"/>
  <c r="A120" i="56"/>
  <c r="C119" i="56"/>
  <c r="A119" i="56"/>
  <c r="L118" i="56"/>
  <c r="L119" i="56" s="1"/>
  <c r="L120" i="56" s="1"/>
  <c r="K118" i="56"/>
  <c r="K119" i="56" s="1"/>
  <c r="K120" i="56" s="1"/>
  <c r="K121" i="56" s="1"/>
  <c r="K122" i="56" s="1"/>
  <c r="K123" i="56" s="1"/>
  <c r="K124" i="56" s="1"/>
  <c r="K125" i="56" s="1"/>
  <c r="K126" i="56" s="1"/>
  <c r="K127" i="56" s="1"/>
  <c r="K4" i="56" s="1"/>
  <c r="C118" i="56"/>
  <c r="A118" i="56"/>
  <c r="C117" i="56"/>
  <c r="A117" i="56"/>
  <c r="C116" i="56"/>
  <c r="A116" i="56"/>
  <c r="C115" i="56"/>
  <c r="A115" i="56"/>
  <c r="C114" i="56"/>
  <c r="A114" i="56"/>
  <c r="C113" i="56"/>
  <c r="A113" i="56"/>
  <c r="C112" i="56"/>
  <c r="A112" i="56"/>
  <c r="C111" i="56"/>
  <c r="A111" i="56"/>
  <c r="L110" i="56"/>
  <c r="L111" i="56" s="1"/>
  <c r="L112" i="56" s="1"/>
  <c r="C110" i="56"/>
  <c r="A110" i="56"/>
  <c r="C109" i="56"/>
  <c r="A109" i="56"/>
  <c r="C108" i="56"/>
  <c r="A108" i="56"/>
  <c r="C107" i="56"/>
  <c r="A107" i="56"/>
  <c r="C106" i="56"/>
  <c r="A106" i="56"/>
  <c r="C105" i="56"/>
  <c r="A105" i="56"/>
  <c r="C104" i="56"/>
  <c r="A104" i="56"/>
  <c r="C103" i="56"/>
  <c r="A103" i="56"/>
  <c r="C102" i="56"/>
  <c r="A102" i="56"/>
  <c r="C101" i="56"/>
  <c r="A101" i="56"/>
  <c r="C100" i="56"/>
  <c r="A100" i="56"/>
  <c r="C99" i="56"/>
  <c r="A99" i="56"/>
  <c r="C98" i="56"/>
  <c r="A98" i="56"/>
  <c r="C97" i="56"/>
  <c r="A97" i="56"/>
  <c r="C96" i="56"/>
  <c r="A96" i="56"/>
  <c r="C95" i="56"/>
  <c r="A95" i="56"/>
  <c r="C94" i="56"/>
  <c r="A94" i="56"/>
  <c r="C93" i="56"/>
  <c r="A93" i="56"/>
  <c r="C92" i="56"/>
  <c r="A92" i="56"/>
  <c r="C91" i="56"/>
  <c r="A91" i="56"/>
  <c r="C90" i="56"/>
  <c r="A90" i="56"/>
  <c r="C89" i="56"/>
  <c r="A89" i="56"/>
  <c r="C88" i="56"/>
  <c r="A88" i="56"/>
  <c r="C87" i="56"/>
  <c r="A87" i="56"/>
  <c r="C86" i="56"/>
  <c r="A86" i="56"/>
  <c r="AA85" i="56"/>
  <c r="AA86" i="56" s="1"/>
  <c r="AA87" i="56" s="1"/>
  <c r="AA88" i="56" s="1"/>
  <c r="AA89" i="56" s="1"/>
  <c r="AA90" i="56" s="1"/>
  <c r="AA91" i="56" s="1"/>
  <c r="AA92" i="56" s="1"/>
  <c r="AA93" i="56" s="1"/>
  <c r="AA94" i="56" s="1"/>
  <c r="AA95" i="56" s="1"/>
  <c r="AA98" i="56" s="1"/>
  <c r="AA99" i="56" s="1"/>
  <c r="AA100" i="56" s="1"/>
  <c r="AA101" i="56" s="1"/>
  <c r="AA102" i="56" s="1"/>
  <c r="Q85" i="56"/>
  <c r="Q86" i="56" s="1"/>
  <c r="Q87" i="56" s="1"/>
  <c r="Q88" i="56" s="1"/>
  <c r="Q89" i="56" s="1"/>
  <c r="Q90" i="56" s="1"/>
  <c r="Q91" i="56" s="1"/>
  <c r="Q92" i="56" s="1"/>
  <c r="Q93" i="56" s="1"/>
  <c r="Q94" i="56" s="1"/>
  <c r="Q95" i="56" s="1"/>
  <c r="Q98" i="56" s="1"/>
  <c r="Q99" i="56" s="1"/>
  <c r="Q100" i="56" s="1"/>
  <c r="Q101" i="56" s="1"/>
  <c r="Q102" i="56" s="1"/>
  <c r="Q103" i="56" s="1"/>
  <c r="Q104" i="56" s="1"/>
  <c r="Q113" i="56" s="1"/>
  <c r="Q114" i="56" s="1"/>
  <c r="Q115" i="56" s="1"/>
  <c r="Q116" i="56" s="1"/>
  <c r="Q117" i="56" s="1"/>
  <c r="Q118" i="56" s="1"/>
  <c r="Q119" i="56" s="1"/>
  <c r="Q120" i="56" s="1"/>
  <c r="Q121" i="56" s="1"/>
  <c r="Q122" i="56" s="1"/>
  <c r="Q123" i="56" s="1"/>
  <c r="Q124" i="56" s="1"/>
  <c r="Q125" i="56" s="1"/>
  <c r="Q126" i="56" s="1"/>
  <c r="Q127" i="56" s="1"/>
  <c r="Q4" i="56" s="1"/>
  <c r="P85" i="56"/>
  <c r="P86" i="56" s="1"/>
  <c r="P87" i="56" s="1"/>
  <c r="P88" i="56" s="1"/>
  <c r="P89" i="56" s="1"/>
  <c r="P90" i="56" s="1"/>
  <c r="P91" i="56" s="1"/>
  <c r="P92" i="56" s="1"/>
  <c r="P93" i="56" s="1"/>
  <c r="P94" i="56" s="1"/>
  <c r="P95" i="56" s="1"/>
  <c r="P98" i="56" s="1"/>
  <c r="P99" i="56" s="1"/>
  <c r="P100" i="56" s="1"/>
  <c r="P101" i="56" s="1"/>
  <c r="P102" i="56" s="1"/>
  <c r="P103" i="56" s="1"/>
  <c r="P104" i="56" s="1"/>
  <c r="P113" i="56" s="1"/>
  <c r="P114" i="56" s="1"/>
  <c r="P115" i="56" s="1"/>
  <c r="P116" i="56" s="1"/>
  <c r="P117" i="56" s="1"/>
  <c r="P118" i="56" s="1"/>
  <c r="P119" i="56" s="1"/>
  <c r="P120" i="56" s="1"/>
  <c r="P121" i="56" s="1"/>
  <c r="P122" i="56" s="1"/>
  <c r="P123" i="56" s="1"/>
  <c r="P124" i="56" s="1"/>
  <c r="P125" i="56" s="1"/>
  <c r="P126" i="56" s="1"/>
  <c r="P127" i="56" s="1"/>
  <c r="P4" i="56" s="1"/>
  <c r="O85" i="56"/>
  <c r="O86" i="56" s="1"/>
  <c r="O87" i="56" s="1"/>
  <c r="O88" i="56" s="1"/>
  <c r="O89" i="56" s="1"/>
  <c r="O90" i="56" s="1"/>
  <c r="O91" i="56" s="1"/>
  <c r="O92" i="56" s="1"/>
  <c r="O93" i="56" s="1"/>
  <c r="O94" i="56" s="1"/>
  <c r="O95" i="56" s="1"/>
  <c r="O96" i="56" s="1"/>
  <c r="O97" i="56" s="1"/>
  <c r="O102" i="56" s="1"/>
  <c r="O103" i="56" s="1"/>
  <c r="O104" i="56" s="1"/>
  <c r="O113" i="56" s="1"/>
  <c r="O114" i="56" s="1"/>
  <c r="O115" i="56" s="1"/>
  <c r="O116" i="56" s="1"/>
  <c r="O117" i="56" s="1"/>
  <c r="O118" i="56" s="1"/>
  <c r="O119" i="56" s="1"/>
  <c r="O120" i="56" s="1"/>
  <c r="O121" i="56" s="1"/>
  <c r="O122" i="56" s="1"/>
  <c r="O123" i="56" s="1"/>
  <c r="O124" i="56" s="1"/>
  <c r="O125" i="56" s="1"/>
  <c r="O126" i="56" s="1"/>
  <c r="O127" i="56" s="1"/>
  <c r="O4" i="56" s="1"/>
  <c r="C85" i="56"/>
  <c r="A85" i="56"/>
  <c r="C84" i="56"/>
  <c r="A84" i="56"/>
  <c r="C83" i="56"/>
  <c r="A83" i="56"/>
  <c r="C82" i="56"/>
  <c r="A82" i="56"/>
  <c r="Z81" i="56"/>
  <c r="Z82" i="56" s="1"/>
  <c r="Z83" i="56" s="1"/>
  <c r="Z84" i="56" s="1"/>
  <c r="Z85" i="56" s="1"/>
  <c r="Z86" i="56" s="1"/>
  <c r="Z87" i="56" s="1"/>
  <c r="Z88" i="56" s="1"/>
  <c r="Z89" i="56" s="1"/>
  <c r="Z90" i="56" s="1"/>
  <c r="Z91" i="56" s="1"/>
  <c r="Z92" i="56" s="1"/>
  <c r="Z93" i="56" s="1"/>
  <c r="Z94" i="56" s="1"/>
  <c r="Z95" i="56" s="1"/>
  <c r="Z98" i="56" s="1"/>
  <c r="Z99" i="56" s="1"/>
  <c r="Z100" i="56" s="1"/>
  <c r="Z101" i="56" s="1"/>
  <c r="Z102" i="56" s="1"/>
  <c r="V81" i="56"/>
  <c r="V82" i="56" s="1"/>
  <c r="V84" i="56" s="1"/>
  <c r="V85" i="56" s="1"/>
  <c r="V86" i="56" s="1"/>
  <c r="V87" i="56" s="1"/>
  <c r="V88" i="56" s="1"/>
  <c r="V89" i="56" s="1"/>
  <c r="V90" i="56" s="1"/>
  <c r="V91" i="56" s="1"/>
  <c r="V92" i="56" s="1"/>
  <c r="V93" i="56" s="1"/>
  <c r="V94" i="56" s="1"/>
  <c r="V95" i="56" s="1"/>
  <c r="V98" i="56" s="1"/>
  <c r="V99" i="56" s="1"/>
  <c r="V100" i="56" s="1"/>
  <c r="V101" i="56" s="1"/>
  <c r="V102" i="56" s="1"/>
  <c r="T81" i="56"/>
  <c r="T82" i="56" s="1"/>
  <c r="T83" i="56" s="1"/>
  <c r="T84" i="56" s="1"/>
  <c r="T85" i="56" s="1"/>
  <c r="T86" i="56" s="1"/>
  <c r="T87" i="56" s="1"/>
  <c r="T88" i="56" s="1"/>
  <c r="T89" i="56" s="1"/>
  <c r="T90" i="56" s="1"/>
  <c r="T91" i="56" s="1"/>
  <c r="T92" i="56" s="1"/>
  <c r="T93" i="56" s="1"/>
  <c r="T94" i="56" s="1"/>
  <c r="T95" i="56" s="1"/>
  <c r="T96" i="56" s="1"/>
  <c r="T97" i="56" s="1"/>
  <c r="T102" i="56" s="1"/>
  <c r="T103" i="56" s="1"/>
  <c r="T104" i="56" s="1"/>
  <c r="T113" i="56" s="1"/>
  <c r="T114" i="56" s="1"/>
  <c r="T115" i="56" s="1"/>
  <c r="T116" i="56" s="1"/>
  <c r="T117" i="56" s="1"/>
  <c r="T118" i="56" s="1"/>
  <c r="T119" i="56" s="1"/>
  <c r="T120" i="56" s="1"/>
  <c r="T121" i="56" s="1"/>
  <c r="T122" i="56" s="1"/>
  <c r="T125" i="56" s="1"/>
  <c r="T126" i="56" s="1"/>
  <c r="T127" i="56" s="1"/>
  <c r="T4" i="56" s="1"/>
  <c r="N81" i="56"/>
  <c r="N82" i="56" s="1"/>
  <c r="N83" i="56" s="1"/>
  <c r="N84" i="56" s="1"/>
  <c r="N85" i="56" s="1"/>
  <c r="N86" i="56" s="1"/>
  <c r="N87" i="56" s="1"/>
  <c r="N88" i="56" s="1"/>
  <c r="N89" i="56" s="1"/>
  <c r="N90" i="56" s="1"/>
  <c r="N91" i="56" s="1"/>
  <c r="N92" i="56" s="1"/>
  <c r="N93" i="56" s="1"/>
  <c r="N94" i="56" s="1"/>
  <c r="N95" i="56" s="1"/>
  <c r="N98" i="56" s="1"/>
  <c r="N99" i="56" s="1"/>
  <c r="N100" i="56" s="1"/>
  <c r="N101" i="56" s="1"/>
  <c r="N102" i="56" s="1"/>
  <c r="N103" i="56" s="1"/>
  <c r="N104" i="56" s="1"/>
  <c r="N105" i="56" s="1"/>
  <c r="N106" i="56" s="1"/>
  <c r="N107" i="56" s="1"/>
  <c r="N108" i="56" s="1"/>
  <c r="N109" i="56" s="1"/>
  <c r="N110" i="56" s="1"/>
  <c r="N111" i="56" s="1"/>
  <c r="N112" i="56" s="1"/>
  <c r="N117" i="56" s="1"/>
  <c r="N118" i="56" s="1"/>
  <c r="N119" i="56" s="1"/>
  <c r="N120" i="56" s="1"/>
  <c r="N121" i="56" s="1"/>
  <c r="N122" i="56" s="1"/>
  <c r="N123" i="56" s="1"/>
  <c r="N124" i="56" s="1"/>
  <c r="N125" i="56" s="1"/>
  <c r="N126" i="56" s="1"/>
  <c r="N127" i="56" s="1"/>
  <c r="N4" i="56" s="1"/>
  <c r="M81" i="56"/>
  <c r="M82" i="56" s="1"/>
  <c r="M83" i="56" s="1"/>
  <c r="M84" i="56" s="1"/>
  <c r="M85" i="56" s="1"/>
  <c r="M86" i="56" s="1"/>
  <c r="M87" i="56" s="1"/>
  <c r="M88" i="56" s="1"/>
  <c r="M89" i="56" s="1"/>
  <c r="M90" i="56" s="1"/>
  <c r="M91" i="56" s="1"/>
  <c r="M92" i="56" s="1"/>
  <c r="M93" i="56" s="1"/>
  <c r="M94" i="56" s="1"/>
  <c r="M95" i="56" s="1"/>
  <c r="M98" i="56" s="1"/>
  <c r="M99" i="56" s="1"/>
  <c r="M100" i="56" s="1"/>
  <c r="M101" i="56" s="1"/>
  <c r="M102" i="56" s="1"/>
  <c r="M103" i="56" s="1"/>
  <c r="M104" i="56" s="1"/>
  <c r="M113" i="56" s="1"/>
  <c r="M114" i="56" s="1"/>
  <c r="M115" i="56" s="1"/>
  <c r="M116" i="56" s="1"/>
  <c r="M117" i="56" s="1"/>
  <c r="M118" i="56" s="1"/>
  <c r="M119" i="56" s="1"/>
  <c r="M120" i="56" s="1"/>
  <c r="M121" i="56" s="1"/>
  <c r="M122" i="56" s="1"/>
  <c r="M123" i="56" s="1"/>
  <c r="M124" i="56" s="1"/>
  <c r="M125" i="56" s="1"/>
  <c r="M126" i="56" s="1"/>
  <c r="M127" i="56" s="1"/>
  <c r="L81" i="56"/>
  <c r="L82" i="56" s="1"/>
  <c r="L83" i="56" s="1"/>
  <c r="L84" i="56" s="1"/>
  <c r="L85" i="56" s="1"/>
  <c r="L86" i="56" s="1"/>
  <c r="L87" i="56" s="1"/>
  <c r="L88" i="56" s="1"/>
  <c r="L89" i="56" s="1"/>
  <c r="L90" i="56" s="1"/>
  <c r="L91" i="56" s="1"/>
  <c r="L92" i="56" s="1"/>
  <c r="L93" i="56" s="1"/>
  <c r="L94" i="56" s="1"/>
  <c r="L95" i="56" s="1"/>
  <c r="L98" i="56" s="1"/>
  <c r="L99" i="56" s="1"/>
  <c r="L100" i="56" s="1"/>
  <c r="L101" i="56" s="1"/>
  <c r="L102" i="56" s="1"/>
  <c r="L103" i="56" s="1"/>
  <c r="L104" i="56" s="1"/>
  <c r="L105" i="56" s="1"/>
  <c r="L106" i="56" s="1"/>
  <c r="L107" i="56" s="1"/>
  <c r="L108" i="56" s="1"/>
  <c r="K81" i="56"/>
  <c r="K82" i="56" s="1"/>
  <c r="K83" i="56" s="1"/>
  <c r="K84" i="56" s="1"/>
  <c r="K85" i="56" s="1"/>
  <c r="K86" i="56" s="1"/>
  <c r="K87" i="56" s="1"/>
  <c r="K88" i="56" s="1"/>
  <c r="K89" i="56" s="1"/>
  <c r="K90" i="56" s="1"/>
  <c r="K91" i="56" s="1"/>
  <c r="K92" i="56" s="1"/>
  <c r="K93" i="56" s="1"/>
  <c r="K94" i="56" s="1"/>
  <c r="K95" i="56" s="1"/>
  <c r="K98" i="56" s="1"/>
  <c r="K99" i="56" s="1"/>
  <c r="K100" i="56" s="1"/>
  <c r="K101" i="56" s="1"/>
  <c r="K102" i="56" s="1"/>
  <c r="K103" i="56" s="1"/>
  <c r="K104" i="56" s="1"/>
  <c r="K105" i="56" s="1"/>
  <c r="K106" i="56" s="1"/>
  <c r="K107" i="56" s="1"/>
  <c r="K108" i="56" s="1"/>
  <c r="K109" i="56" s="1"/>
  <c r="K110" i="56" s="1"/>
  <c r="K111" i="56" s="1"/>
  <c r="K112" i="56" s="1"/>
  <c r="C81" i="56"/>
  <c r="A81" i="56"/>
  <c r="Z80" i="56"/>
  <c r="W80" i="56"/>
  <c r="V80" i="56"/>
  <c r="T80" i="56"/>
  <c r="N80" i="56"/>
  <c r="M80" i="56"/>
  <c r="L80" i="56"/>
  <c r="K80" i="56"/>
  <c r="C80" i="56"/>
  <c r="A80" i="56"/>
  <c r="C79" i="56"/>
  <c r="A79" i="56"/>
  <c r="C78" i="56"/>
  <c r="A78" i="56"/>
  <c r="C77" i="56"/>
  <c r="A77" i="56"/>
  <c r="C76" i="56"/>
  <c r="A76" i="56"/>
  <c r="C75" i="56"/>
  <c r="A75" i="56"/>
  <c r="C74" i="56"/>
  <c r="A74" i="56"/>
  <c r="C73" i="56"/>
  <c r="A73" i="56"/>
  <c r="C72" i="56"/>
  <c r="A72" i="56"/>
  <c r="C71" i="56"/>
  <c r="A71" i="56"/>
  <c r="K70" i="56"/>
  <c r="K71" i="56" s="1"/>
  <c r="K72" i="56" s="1"/>
  <c r="K73" i="56" s="1"/>
  <c r="K74" i="56" s="1"/>
  <c r="K75" i="56" s="1"/>
  <c r="K76" i="56" s="1"/>
  <c r="C70" i="56"/>
  <c r="A70" i="56"/>
  <c r="C69" i="56"/>
  <c r="A69" i="56"/>
  <c r="AB68" i="56"/>
  <c r="AB69" i="56" s="1"/>
  <c r="AB70" i="56" s="1"/>
  <c r="AB71" i="56" s="1"/>
  <c r="AB72" i="56" s="1"/>
  <c r="AB73" i="56" s="1"/>
  <c r="AB74" i="56" s="1"/>
  <c r="AB75" i="56" s="1"/>
  <c r="AB76" i="56" s="1"/>
  <c r="AB4" i="56" s="1"/>
  <c r="C68" i="56"/>
  <c r="A68" i="56"/>
  <c r="C67" i="56"/>
  <c r="A67" i="56"/>
  <c r="C66" i="56"/>
  <c r="A66" i="56"/>
  <c r="P65" i="56"/>
  <c r="P66" i="56" s="1"/>
  <c r="P67" i="56" s="1"/>
  <c r="P68" i="56" s="1"/>
  <c r="P69" i="56" s="1"/>
  <c r="P70" i="56" s="1"/>
  <c r="P71" i="56" s="1"/>
  <c r="P72" i="56" s="1"/>
  <c r="P73" i="56" s="1"/>
  <c r="P74" i="56" s="1"/>
  <c r="P75" i="56" s="1"/>
  <c r="P76" i="56" s="1"/>
  <c r="C65" i="56"/>
  <c r="A65" i="56"/>
  <c r="AB64" i="56"/>
  <c r="AB65" i="56" s="1"/>
  <c r="AB66" i="56" s="1"/>
  <c r="AA64" i="56"/>
  <c r="AA65" i="56" s="1"/>
  <c r="AA66" i="56" s="1"/>
  <c r="AA67" i="56" s="1"/>
  <c r="AA68" i="56" s="1"/>
  <c r="AA69" i="56" s="1"/>
  <c r="AA70" i="56" s="1"/>
  <c r="AA71" i="56" s="1"/>
  <c r="AA72" i="56" s="1"/>
  <c r="AA73" i="56" s="1"/>
  <c r="AA74" i="56" s="1"/>
  <c r="AA75" i="56" s="1"/>
  <c r="AA76" i="56" s="1"/>
  <c r="X64" i="56"/>
  <c r="X65" i="56" s="1"/>
  <c r="X66" i="56" s="1"/>
  <c r="X67" i="56" s="1"/>
  <c r="X68" i="56" s="1"/>
  <c r="X69" i="56" s="1"/>
  <c r="X70" i="56" s="1"/>
  <c r="X71" i="56" s="1"/>
  <c r="X72" i="56" s="1"/>
  <c r="X73" i="56" s="1"/>
  <c r="X74" i="56" s="1"/>
  <c r="X75" i="56" s="1"/>
  <c r="X76" i="56" s="1"/>
  <c r="X4" i="56" s="1"/>
  <c r="R64" i="56"/>
  <c r="R65" i="56" s="1"/>
  <c r="R66" i="56" s="1"/>
  <c r="R67" i="56" s="1"/>
  <c r="R68" i="56" s="1"/>
  <c r="R69" i="56" s="1"/>
  <c r="R70" i="56" s="1"/>
  <c r="R71" i="56" s="1"/>
  <c r="R72" i="56" s="1"/>
  <c r="R73" i="56" s="1"/>
  <c r="R74" i="56" s="1"/>
  <c r="R75" i="56" s="1"/>
  <c r="R76" i="56" s="1"/>
  <c r="R4" i="56" s="1"/>
  <c r="Q64" i="56"/>
  <c r="Q65" i="56" s="1"/>
  <c r="Q66" i="56" s="1"/>
  <c r="Q67" i="56" s="1"/>
  <c r="Q68" i="56" s="1"/>
  <c r="Q69" i="56" s="1"/>
  <c r="Q70" i="56" s="1"/>
  <c r="Q71" i="56" s="1"/>
  <c r="Q72" i="56" s="1"/>
  <c r="Q73" i="56" s="1"/>
  <c r="Q74" i="56" s="1"/>
  <c r="Q75" i="56" s="1"/>
  <c r="Q76" i="56" s="1"/>
  <c r="P64" i="56"/>
  <c r="O64" i="56"/>
  <c r="O65" i="56" s="1"/>
  <c r="O66" i="56" s="1"/>
  <c r="O67" i="56" s="1"/>
  <c r="O68" i="56" s="1"/>
  <c r="O69" i="56" s="1"/>
  <c r="O70" i="56" s="1"/>
  <c r="O71" i="56" s="1"/>
  <c r="O72" i="56" s="1"/>
  <c r="O73" i="56" s="1"/>
  <c r="O74" i="56" s="1"/>
  <c r="O75" i="56" s="1"/>
  <c r="O76" i="56" s="1"/>
  <c r="N64" i="56"/>
  <c r="N65" i="56" s="1"/>
  <c r="N66" i="56" s="1"/>
  <c r="N67" i="56" s="1"/>
  <c r="N68" i="56" s="1"/>
  <c r="N69" i="56" s="1"/>
  <c r="N70" i="56" s="1"/>
  <c r="N71" i="56" s="1"/>
  <c r="N72" i="56" s="1"/>
  <c r="N73" i="56" s="1"/>
  <c r="N74" i="56" s="1"/>
  <c r="N75" i="56" s="1"/>
  <c r="N76" i="56" s="1"/>
  <c r="M64" i="56"/>
  <c r="M65" i="56" s="1"/>
  <c r="M66" i="56" s="1"/>
  <c r="M67" i="56" s="1"/>
  <c r="M68" i="56" s="1"/>
  <c r="M69" i="56" s="1"/>
  <c r="M70" i="56" s="1"/>
  <c r="M71" i="56" s="1"/>
  <c r="M72" i="56" s="1"/>
  <c r="M73" i="56" s="1"/>
  <c r="M74" i="56" s="1"/>
  <c r="M75" i="56" s="1"/>
  <c r="M76" i="56" s="1"/>
  <c r="L64" i="56"/>
  <c r="L65" i="56" s="1"/>
  <c r="L66" i="56" s="1"/>
  <c r="L67" i="56" s="1"/>
  <c r="L68" i="56" s="1"/>
  <c r="L69" i="56" s="1"/>
  <c r="L70" i="56" s="1"/>
  <c r="L71" i="56" s="1"/>
  <c r="L72" i="56" s="1"/>
  <c r="L73" i="56" s="1"/>
  <c r="L74" i="56" s="1"/>
  <c r="L75" i="56" s="1"/>
  <c r="L76" i="56" s="1"/>
  <c r="C64" i="56"/>
  <c r="A64" i="56"/>
  <c r="C63" i="56"/>
  <c r="A63" i="56"/>
  <c r="C62" i="56"/>
  <c r="A62" i="56"/>
  <c r="C61" i="56"/>
  <c r="A61" i="56"/>
  <c r="C60" i="56"/>
  <c r="A60" i="56"/>
  <c r="W59" i="56"/>
  <c r="C59" i="56"/>
  <c r="A59" i="56"/>
  <c r="C58" i="56"/>
  <c r="A58" i="56"/>
  <c r="C57" i="56"/>
  <c r="A57" i="56"/>
  <c r="C56" i="56"/>
  <c r="A56" i="56"/>
  <c r="X55" i="56"/>
  <c r="X56" i="56" s="1"/>
  <c r="X57" i="56" s="1"/>
  <c r="X58" i="56" s="1"/>
  <c r="C55" i="56"/>
  <c r="A55" i="56"/>
  <c r="C54" i="56"/>
  <c r="A54" i="56"/>
  <c r="C53" i="56"/>
  <c r="A53" i="56"/>
  <c r="C52" i="56"/>
  <c r="A52" i="56"/>
  <c r="C51" i="56"/>
  <c r="A51" i="56"/>
  <c r="C50" i="56"/>
  <c r="A50" i="56"/>
  <c r="X49" i="56"/>
  <c r="X50" i="56" s="1"/>
  <c r="X51" i="56" s="1"/>
  <c r="X52" i="56" s="1"/>
  <c r="X53" i="56" s="1"/>
  <c r="C49" i="56"/>
  <c r="A49" i="56"/>
  <c r="C48" i="56"/>
  <c r="A48" i="56"/>
  <c r="AB47" i="56"/>
  <c r="AB48" i="56" s="1"/>
  <c r="AB49" i="56" s="1"/>
  <c r="AB50" i="56" s="1"/>
  <c r="AB51" i="56" s="1"/>
  <c r="AB52" i="56" s="1"/>
  <c r="AB53" i="56" s="1"/>
  <c r="AB54" i="56" s="1"/>
  <c r="AB55" i="56" s="1"/>
  <c r="AB56" i="56" s="1"/>
  <c r="AB57" i="56" s="1"/>
  <c r="AB58" i="56" s="1"/>
  <c r="C47" i="56"/>
  <c r="A47" i="56"/>
  <c r="C46" i="56"/>
  <c r="A46" i="56"/>
  <c r="X45" i="56"/>
  <c r="X46" i="56" s="1"/>
  <c r="X47" i="56" s="1"/>
  <c r="C45" i="56"/>
  <c r="A45" i="56"/>
  <c r="C44" i="56"/>
  <c r="A44" i="56"/>
  <c r="C43" i="56"/>
  <c r="A43" i="56"/>
  <c r="C42" i="56"/>
  <c r="A42" i="56"/>
  <c r="C41" i="56"/>
  <c r="A41" i="56"/>
  <c r="C40" i="56"/>
  <c r="A40" i="56"/>
  <c r="C39" i="56"/>
  <c r="A39" i="56"/>
  <c r="C38" i="56"/>
  <c r="A38" i="56"/>
  <c r="C37" i="56"/>
  <c r="A37" i="56"/>
  <c r="AB36" i="56"/>
  <c r="AB37" i="56" s="1"/>
  <c r="AB43" i="56" s="1"/>
  <c r="AB44" i="56" s="1"/>
  <c r="AB45" i="56" s="1"/>
  <c r="C36" i="56"/>
  <c r="A36" i="56"/>
  <c r="X35" i="56"/>
  <c r="X36" i="56" s="1"/>
  <c r="X37" i="56" s="1"/>
  <c r="X43" i="56" s="1"/>
  <c r="C35" i="56"/>
  <c r="A35" i="56"/>
  <c r="C34" i="56"/>
  <c r="A34" i="56"/>
  <c r="X33" i="56"/>
  <c r="C33" i="56"/>
  <c r="A33" i="56"/>
  <c r="X32" i="56"/>
  <c r="C32" i="56"/>
  <c r="A32" i="56"/>
  <c r="C31" i="56"/>
  <c r="A31" i="56"/>
  <c r="C30" i="56"/>
  <c r="A30" i="56"/>
  <c r="C29" i="56"/>
  <c r="A29" i="56"/>
  <c r="C28" i="56"/>
  <c r="A28" i="56"/>
  <c r="C27" i="56"/>
  <c r="A27" i="56"/>
  <c r="C26" i="56"/>
  <c r="A26" i="56"/>
  <c r="C25" i="56"/>
  <c r="A25" i="56"/>
  <c r="C24" i="56"/>
  <c r="A24" i="56"/>
  <c r="C23" i="56"/>
  <c r="A23" i="56"/>
  <c r="C22" i="56"/>
  <c r="A22" i="56"/>
  <c r="AB21" i="56"/>
  <c r="AB30" i="56" s="1"/>
  <c r="AB31" i="56" s="1"/>
  <c r="AB32" i="56" s="1"/>
  <c r="AB33" i="56" s="1"/>
  <c r="AB34" i="56" s="1"/>
  <c r="C21" i="56"/>
  <c r="A21" i="56"/>
  <c r="C20" i="56"/>
  <c r="A20" i="56"/>
  <c r="AB19" i="56"/>
  <c r="C19" i="56"/>
  <c r="A19" i="56"/>
  <c r="C18" i="56"/>
  <c r="A18" i="56"/>
  <c r="C17" i="56"/>
  <c r="A17" i="56"/>
  <c r="C16" i="56"/>
  <c r="A16" i="56"/>
  <c r="C15" i="56"/>
  <c r="A15" i="56"/>
  <c r="AB14" i="56"/>
  <c r="AB15" i="56" s="1"/>
  <c r="AB16" i="56" s="1"/>
  <c r="AB17" i="56" s="1"/>
  <c r="AA14" i="56"/>
  <c r="AA15" i="56" s="1"/>
  <c r="AA16" i="56" s="1"/>
  <c r="AA17" i="56" s="1"/>
  <c r="AA18" i="56" s="1"/>
  <c r="AA19" i="56" s="1"/>
  <c r="AA20" i="56" s="1"/>
  <c r="AA21" i="56" s="1"/>
  <c r="AA30" i="56" s="1"/>
  <c r="AA31" i="56" s="1"/>
  <c r="AA32" i="56" s="1"/>
  <c r="AA33" i="56" s="1"/>
  <c r="AA34" i="56" s="1"/>
  <c r="AA35" i="56" s="1"/>
  <c r="AA36" i="56" s="1"/>
  <c r="AA37" i="56" s="1"/>
  <c r="AA43" i="56" s="1"/>
  <c r="AA44" i="56" s="1"/>
  <c r="AA45" i="56" s="1"/>
  <c r="AA46" i="56" s="1"/>
  <c r="AA47" i="56" s="1"/>
  <c r="AA48" i="56" s="1"/>
  <c r="AA49" i="56" s="1"/>
  <c r="AA50" i="56" s="1"/>
  <c r="AA51" i="56" s="1"/>
  <c r="AA52" i="56" s="1"/>
  <c r="AA53" i="56" s="1"/>
  <c r="AA54" i="56" s="1"/>
  <c r="AA55" i="56" s="1"/>
  <c r="AA56" i="56" s="1"/>
  <c r="AA57" i="56" s="1"/>
  <c r="AA58" i="56" s="1"/>
  <c r="X14" i="56"/>
  <c r="X15" i="56" s="1"/>
  <c r="X16" i="56" s="1"/>
  <c r="X17" i="56" s="1"/>
  <c r="X18" i="56" s="1"/>
  <c r="X19" i="56" s="1"/>
  <c r="X20" i="56" s="1"/>
  <c r="X21" i="56" s="1"/>
  <c r="X30" i="56" s="1"/>
  <c r="W14" i="56"/>
  <c r="W15" i="56" s="1"/>
  <c r="W16" i="56" s="1"/>
  <c r="W17" i="56" s="1"/>
  <c r="W18" i="56" s="1"/>
  <c r="W19" i="56" s="1"/>
  <c r="W20" i="56" s="1"/>
  <c r="W21" i="56" s="1"/>
  <c r="W30" i="56" s="1"/>
  <c r="W31" i="56" s="1"/>
  <c r="W32" i="56" s="1"/>
  <c r="W33" i="56" s="1"/>
  <c r="W34" i="56" s="1"/>
  <c r="W35" i="56" s="1"/>
  <c r="W36" i="56" s="1"/>
  <c r="W37" i="56" s="1"/>
  <c r="W43" i="56" s="1"/>
  <c r="W44" i="56" s="1"/>
  <c r="W45" i="56" s="1"/>
  <c r="W46" i="56" s="1"/>
  <c r="W47" i="56" s="1"/>
  <c r="W48" i="56" s="1"/>
  <c r="W49" i="56" s="1"/>
  <c r="W88" i="56" s="1"/>
  <c r="W89" i="56" s="1"/>
  <c r="W90" i="56" s="1"/>
  <c r="W91" i="56" s="1"/>
  <c r="W92" i="56" s="1"/>
  <c r="W93" i="56" s="1"/>
  <c r="W94" i="56" s="1"/>
  <c r="W95" i="56" s="1"/>
  <c r="W96" i="56" s="1"/>
  <c r="W97" i="56" s="1"/>
  <c r="W102" i="56" s="1"/>
  <c r="W103" i="56" s="1"/>
  <c r="W104" i="56" s="1"/>
  <c r="W113" i="56" s="1"/>
  <c r="W114" i="56" s="1"/>
  <c r="W115" i="56" s="1"/>
  <c r="W116" i="56" s="1"/>
  <c r="W117" i="56" s="1"/>
  <c r="W118" i="56" s="1"/>
  <c r="W119" i="56" s="1"/>
  <c r="W120" i="56" s="1"/>
  <c r="W121" i="56" s="1"/>
  <c r="W122" i="56" s="1"/>
  <c r="W125" i="56" s="1"/>
  <c r="W126" i="56" s="1"/>
  <c r="W127" i="56" s="1"/>
  <c r="W4" i="56" s="1"/>
  <c r="R14" i="56"/>
  <c r="R15" i="56" s="1"/>
  <c r="R16" i="56" s="1"/>
  <c r="R17" i="56" s="1"/>
  <c r="R18" i="56" s="1"/>
  <c r="R19" i="56" s="1"/>
  <c r="R20" i="56" s="1"/>
  <c r="R21" i="56" s="1"/>
  <c r="R30" i="56" s="1"/>
  <c r="R31" i="56" s="1"/>
  <c r="R32" i="56" s="1"/>
  <c r="R33" i="56" s="1"/>
  <c r="R34" i="56" s="1"/>
  <c r="R35" i="56" s="1"/>
  <c r="R36" i="56" s="1"/>
  <c r="R37" i="56" s="1"/>
  <c r="R43" i="56" s="1"/>
  <c r="R44" i="56" s="1"/>
  <c r="R45" i="56" s="1"/>
  <c r="R46" i="56" s="1"/>
  <c r="R47" i="56" s="1"/>
  <c r="R48" i="56" s="1"/>
  <c r="R49" i="56" s="1"/>
  <c r="R50" i="56" s="1"/>
  <c r="R51" i="56" s="1"/>
  <c r="R52" i="56" s="1"/>
  <c r="R53" i="56" s="1"/>
  <c r="R54" i="56" s="1"/>
  <c r="R55" i="56" s="1"/>
  <c r="R56" i="56" s="1"/>
  <c r="R57" i="56" s="1"/>
  <c r="R58" i="56" s="1"/>
  <c r="Q14" i="56"/>
  <c r="Q15" i="56" s="1"/>
  <c r="Q16" i="56" s="1"/>
  <c r="Q17" i="56" s="1"/>
  <c r="Q18" i="56" s="1"/>
  <c r="Q19" i="56" s="1"/>
  <c r="Q20" i="56" s="1"/>
  <c r="Q21" i="56" s="1"/>
  <c r="Q22" i="56" s="1"/>
  <c r="Q23" i="56" s="1"/>
  <c r="Q24" i="56" s="1"/>
  <c r="Q25" i="56" s="1"/>
  <c r="Q26" i="56" s="1"/>
  <c r="Q27" i="56" s="1"/>
  <c r="Q28" i="56" s="1"/>
  <c r="Q29" i="56" s="1"/>
  <c r="Q34" i="56" s="1"/>
  <c r="Q35" i="56" s="1"/>
  <c r="Q36" i="56" s="1"/>
  <c r="Q37" i="56" s="1"/>
  <c r="Q43" i="56" s="1"/>
  <c r="Q44" i="56" s="1"/>
  <c r="Q45" i="56" s="1"/>
  <c r="Q46" i="56" s="1"/>
  <c r="Q47" i="56" s="1"/>
  <c r="Q48" i="56" s="1"/>
  <c r="Q49" i="56" s="1"/>
  <c r="Q50" i="56" s="1"/>
  <c r="Q51" i="56" s="1"/>
  <c r="Q52" i="56" s="1"/>
  <c r="Q53" i="56" s="1"/>
  <c r="Q54" i="56" s="1"/>
  <c r="Q55" i="56" s="1"/>
  <c r="Q56" i="56" s="1"/>
  <c r="Q57" i="56" s="1"/>
  <c r="Q58" i="56" s="1"/>
  <c r="P14" i="56"/>
  <c r="P15" i="56" s="1"/>
  <c r="P16" i="56" s="1"/>
  <c r="P17" i="56" s="1"/>
  <c r="P18" i="56" s="1"/>
  <c r="P19" i="56" s="1"/>
  <c r="P20" i="56" s="1"/>
  <c r="P21" i="56" s="1"/>
  <c r="P22" i="56" s="1"/>
  <c r="P23" i="56" s="1"/>
  <c r="P24" i="56" s="1"/>
  <c r="P25" i="56" s="1"/>
  <c r="P26" i="56" s="1"/>
  <c r="P27" i="56" s="1"/>
  <c r="P28" i="56" s="1"/>
  <c r="P29" i="56" s="1"/>
  <c r="P34" i="56" s="1"/>
  <c r="P35" i="56" s="1"/>
  <c r="P36" i="56" s="1"/>
  <c r="P37" i="56" s="1"/>
  <c r="P43" i="56" s="1"/>
  <c r="P44" i="56" s="1"/>
  <c r="P45" i="56" s="1"/>
  <c r="P46" i="56" s="1"/>
  <c r="P47" i="56" s="1"/>
  <c r="P48" i="56" s="1"/>
  <c r="P49" i="56" s="1"/>
  <c r="P50" i="56" s="1"/>
  <c r="P51" i="56" s="1"/>
  <c r="P52" i="56" s="1"/>
  <c r="P53" i="56" s="1"/>
  <c r="P54" i="56" s="1"/>
  <c r="P55" i="56" s="1"/>
  <c r="P56" i="56" s="1"/>
  <c r="P57" i="56" s="1"/>
  <c r="P58" i="56" s="1"/>
  <c r="O14" i="56"/>
  <c r="O15" i="56" s="1"/>
  <c r="O16" i="56" s="1"/>
  <c r="O17" i="56" s="1"/>
  <c r="O18" i="56" s="1"/>
  <c r="O19" i="56" s="1"/>
  <c r="O20" i="56" s="1"/>
  <c r="O21" i="56" s="1"/>
  <c r="O22" i="56" s="1"/>
  <c r="O23" i="56" s="1"/>
  <c r="O24" i="56" s="1"/>
  <c r="O25" i="56" s="1"/>
  <c r="O26" i="56" s="1"/>
  <c r="O27" i="56" s="1"/>
  <c r="O28" i="56" s="1"/>
  <c r="O29" i="56" s="1"/>
  <c r="O34" i="56" s="1"/>
  <c r="O35" i="56" s="1"/>
  <c r="O38" i="56" s="1"/>
  <c r="O39" i="56" s="1"/>
  <c r="O40" i="56" s="1"/>
  <c r="O41" i="56" s="1"/>
  <c r="O42" i="56" s="1"/>
  <c r="O43" i="56" s="1"/>
  <c r="O44" i="56" s="1"/>
  <c r="O45" i="56" s="1"/>
  <c r="O46" i="56" s="1"/>
  <c r="O47" i="56" s="1"/>
  <c r="O48" i="56" s="1"/>
  <c r="O49" i="56" s="1"/>
  <c r="O50" i="56" s="1"/>
  <c r="O51" i="56" s="1"/>
  <c r="O52" i="56" s="1"/>
  <c r="O53" i="56" s="1"/>
  <c r="O54" i="56" s="1"/>
  <c r="O55" i="56" s="1"/>
  <c r="O56" i="56" s="1"/>
  <c r="O57" i="56" s="1"/>
  <c r="O58" i="56" s="1"/>
  <c r="N14" i="56"/>
  <c r="N15" i="56" s="1"/>
  <c r="N16" i="56" s="1"/>
  <c r="N17" i="56" s="1"/>
  <c r="N18" i="56" s="1"/>
  <c r="N19" i="56" s="1"/>
  <c r="N20" i="56" s="1"/>
  <c r="N21" i="56" s="1"/>
  <c r="N30" i="56" s="1"/>
  <c r="N31" i="56" s="1"/>
  <c r="N32" i="56" s="1"/>
  <c r="N33" i="56" s="1"/>
  <c r="N34" i="56" s="1"/>
  <c r="N35" i="56" s="1"/>
  <c r="N36" i="56" s="1"/>
  <c r="N37" i="56" s="1"/>
  <c r="N43" i="56" s="1"/>
  <c r="N44" i="56" s="1"/>
  <c r="N45" i="56" s="1"/>
  <c r="N46" i="56" s="1"/>
  <c r="N47" i="56" s="1"/>
  <c r="N48" i="56" s="1"/>
  <c r="N49" i="56" s="1"/>
  <c r="N50" i="56" s="1"/>
  <c r="N51" i="56" s="1"/>
  <c r="N52" i="56" s="1"/>
  <c r="N53" i="56" s="1"/>
  <c r="N54" i="56" s="1"/>
  <c r="N55" i="56" s="1"/>
  <c r="M14" i="56"/>
  <c r="M15" i="56" s="1"/>
  <c r="M16" i="56" s="1"/>
  <c r="M17" i="56" s="1"/>
  <c r="M18" i="56" s="1"/>
  <c r="M19" i="56" s="1"/>
  <c r="M20" i="56" s="1"/>
  <c r="M21" i="56" s="1"/>
  <c r="M22" i="56" s="1"/>
  <c r="M23" i="56" s="1"/>
  <c r="M24" i="56" s="1"/>
  <c r="M25" i="56" s="1"/>
  <c r="M26" i="56" s="1"/>
  <c r="M27" i="56" s="1"/>
  <c r="M28" i="56" s="1"/>
  <c r="M29" i="56" s="1"/>
  <c r="M34" i="56" s="1"/>
  <c r="M35" i="56" s="1"/>
  <c r="M38" i="56" s="1"/>
  <c r="M39" i="56" s="1"/>
  <c r="M40" i="56" s="1"/>
  <c r="M41" i="56" s="1"/>
  <c r="M42" i="56" s="1"/>
  <c r="M43" i="56" s="1"/>
  <c r="M44" i="56" s="1"/>
  <c r="M45" i="56" s="1"/>
  <c r="M46" i="56" s="1"/>
  <c r="M47" i="56" s="1"/>
  <c r="M48" i="56" s="1"/>
  <c r="M49" i="56" s="1"/>
  <c r="M50" i="56" s="1"/>
  <c r="M51" i="56" s="1"/>
  <c r="M52" i="56" s="1"/>
  <c r="M53" i="56" s="1"/>
  <c r="M54" i="56" s="1"/>
  <c r="M55" i="56" s="1"/>
  <c r="L14" i="56"/>
  <c r="L15" i="56" s="1"/>
  <c r="L16" i="56" s="1"/>
  <c r="L17" i="56" s="1"/>
  <c r="L18" i="56" s="1"/>
  <c r="L19" i="56" s="1"/>
  <c r="L20" i="56" s="1"/>
  <c r="L21" i="56" s="1"/>
  <c r="L30" i="56" s="1"/>
  <c r="L31" i="56" s="1"/>
  <c r="L32" i="56" s="1"/>
  <c r="L33" i="56" s="1"/>
  <c r="L34" i="56" s="1"/>
  <c r="L35" i="56" s="1"/>
  <c r="L36" i="56" s="1"/>
  <c r="L37" i="56" s="1"/>
  <c r="L43" i="56" s="1"/>
  <c r="L44" i="56" s="1"/>
  <c r="L45" i="56" s="1"/>
  <c r="L46" i="56" s="1"/>
  <c r="L47" i="56" s="1"/>
  <c r="L48" i="56" s="1"/>
  <c r="L49" i="56" s="1"/>
  <c r="L50" i="56" s="1"/>
  <c r="L51" i="56" s="1"/>
  <c r="L52" i="56" s="1"/>
  <c r="L53" i="56" s="1"/>
  <c r="L54" i="56" s="1"/>
  <c r="L55" i="56" s="1"/>
  <c r="C14" i="56"/>
  <c r="A14" i="56"/>
  <c r="C13" i="56"/>
  <c r="A13" i="56"/>
  <c r="Z11" i="56"/>
  <c r="AB11" i="56" s="1"/>
  <c r="W11" i="56"/>
  <c r="T11" i="56"/>
  <c r="X11" i="56" s="1"/>
  <c r="R11" i="56"/>
  <c r="Q11" i="56"/>
  <c r="P11" i="56"/>
  <c r="O11" i="56"/>
  <c r="N11" i="56"/>
  <c r="M11" i="56"/>
  <c r="K11" i="56"/>
  <c r="AB7" i="56"/>
  <c r="X7" i="56"/>
  <c r="P7" i="56"/>
  <c r="U4" i="56"/>
  <c r="M4" i="56"/>
  <c r="L4" i="56"/>
  <c r="C89" i="55"/>
  <c r="A89" i="55"/>
  <c r="C88" i="55"/>
  <c r="A88" i="55"/>
  <c r="C87" i="55"/>
  <c r="A87" i="55"/>
  <c r="Q86" i="55"/>
  <c r="C86" i="55"/>
  <c r="A86" i="55"/>
  <c r="Y85" i="55"/>
  <c r="T85" i="55"/>
  <c r="T86" i="55" s="1"/>
  <c r="P85" i="55"/>
  <c r="P86" i="55" s="1"/>
  <c r="O85" i="55"/>
  <c r="O86" i="55" s="1"/>
  <c r="C85" i="55"/>
  <c r="A85" i="55"/>
  <c r="X84" i="55"/>
  <c r="X85" i="55" s="1"/>
  <c r="X86" i="55" s="1"/>
  <c r="C84" i="55"/>
  <c r="A84" i="55"/>
  <c r="Q83" i="55"/>
  <c r="C83" i="55"/>
  <c r="A83" i="55"/>
  <c r="AC82" i="55"/>
  <c r="AC83" i="55" s="1"/>
  <c r="AC84" i="55" s="1"/>
  <c r="AC85" i="55" s="1"/>
  <c r="AC86" i="55" s="1"/>
  <c r="Y82" i="55"/>
  <c r="Y83" i="55" s="1"/>
  <c r="C82" i="55"/>
  <c r="A82" i="55"/>
  <c r="C81" i="55"/>
  <c r="A81" i="55"/>
  <c r="Y80" i="55"/>
  <c r="X80" i="55"/>
  <c r="X81" i="55" s="1"/>
  <c r="X82" i="55" s="1"/>
  <c r="T80" i="55"/>
  <c r="T81" i="55" s="1"/>
  <c r="T82" i="55" s="1"/>
  <c r="T83" i="55" s="1"/>
  <c r="Q80" i="55"/>
  <c r="Q81" i="55" s="1"/>
  <c r="P80" i="55"/>
  <c r="P81" i="55" s="1"/>
  <c r="P82" i="55" s="1"/>
  <c r="P83" i="55" s="1"/>
  <c r="O80" i="55"/>
  <c r="O81" i="55" s="1"/>
  <c r="O82" i="55" s="1"/>
  <c r="O83" i="55" s="1"/>
  <c r="C80" i="55"/>
  <c r="A80" i="55"/>
  <c r="C79" i="55"/>
  <c r="A79" i="55"/>
  <c r="AC78" i="55"/>
  <c r="AC79" i="55" s="1"/>
  <c r="AC80" i="55" s="1"/>
  <c r="T78" i="55"/>
  <c r="Q78" i="55"/>
  <c r="P78" i="55"/>
  <c r="O78" i="55"/>
  <c r="C78" i="55"/>
  <c r="A78" i="55"/>
  <c r="Y77" i="55"/>
  <c r="Y78" i="55" s="1"/>
  <c r="C77" i="55"/>
  <c r="A77" i="55"/>
  <c r="AC76" i="55"/>
  <c r="Q76" i="55"/>
  <c r="C76" i="55"/>
  <c r="A76" i="55"/>
  <c r="Y75" i="55"/>
  <c r="C75" i="55"/>
  <c r="A75" i="55"/>
  <c r="Q74" i="55"/>
  <c r="C74" i="55"/>
  <c r="A74" i="55"/>
  <c r="Y73" i="55"/>
  <c r="C73" i="55"/>
  <c r="A73" i="55"/>
  <c r="T72" i="55"/>
  <c r="T73" i="55" s="1"/>
  <c r="T74" i="55" s="1"/>
  <c r="T75" i="55" s="1"/>
  <c r="T76" i="55" s="1"/>
  <c r="Q72" i="55"/>
  <c r="P72" i="55"/>
  <c r="P73" i="55" s="1"/>
  <c r="P74" i="55" s="1"/>
  <c r="P75" i="55" s="1"/>
  <c r="P76" i="55" s="1"/>
  <c r="O72" i="55"/>
  <c r="O73" i="55" s="1"/>
  <c r="O74" i="55" s="1"/>
  <c r="O75" i="55" s="1"/>
  <c r="O76" i="55" s="1"/>
  <c r="C72" i="55"/>
  <c r="A72" i="55"/>
  <c r="Y71" i="55"/>
  <c r="C71" i="55"/>
  <c r="A71" i="55"/>
  <c r="T70" i="55"/>
  <c r="Q70" i="55"/>
  <c r="P70" i="55"/>
  <c r="O70" i="55"/>
  <c r="C70" i="55"/>
  <c r="A70" i="55"/>
  <c r="Y69" i="55"/>
  <c r="C69" i="55"/>
  <c r="A69" i="55"/>
  <c r="C68" i="55"/>
  <c r="A68" i="55"/>
  <c r="C67" i="55"/>
  <c r="A67" i="55"/>
  <c r="Y66" i="55"/>
  <c r="Y67" i="55" s="1"/>
  <c r="C66" i="55"/>
  <c r="A66" i="55"/>
  <c r="C65" i="55"/>
  <c r="A65" i="55"/>
  <c r="X64" i="55"/>
  <c r="X65" i="55" s="1"/>
  <c r="X66" i="55" s="1"/>
  <c r="X67" i="55" s="1"/>
  <c r="X68" i="55" s="1"/>
  <c r="X69" i="55" s="1"/>
  <c r="X70" i="55" s="1"/>
  <c r="X71" i="55" s="1"/>
  <c r="X72" i="55" s="1"/>
  <c r="X73" i="55" s="1"/>
  <c r="X74" i="55" s="1"/>
  <c r="X75" i="55" s="1"/>
  <c r="X76" i="55" s="1"/>
  <c r="X77" i="55" s="1"/>
  <c r="X78" i="55" s="1"/>
  <c r="C64" i="55"/>
  <c r="A64" i="55"/>
  <c r="AC63" i="55"/>
  <c r="AC64" i="55" s="1"/>
  <c r="AC65" i="55" s="1"/>
  <c r="AC66" i="55" s="1"/>
  <c r="AC67" i="55" s="1"/>
  <c r="AC68" i="55" s="1"/>
  <c r="AC69" i="55" s="1"/>
  <c r="AC70" i="55" s="1"/>
  <c r="AC71" i="55" s="1"/>
  <c r="AC72" i="55" s="1"/>
  <c r="AC73" i="55" s="1"/>
  <c r="AC74" i="55" s="1"/>
  <c r="Y63" i="55"/>
  <c r="Y64" i="55" s="1"/>
  <c r="R63" i="55"/>
  <c r="R64" i="55" s="1"/>
  <c r="R65" i="55" s="1"/>
  <c r="R66" i="55" s="1"/>
  <c r="R67" i="55" s="1"/>
  <c r="R68" i="55" s="1"/>
  <c r="R69" i="55" s="1"/>
  <c r="R70" i="55" s="1"/>
  <c r="R71" i="55" s="1"/>
  <c r="R72" i="55" s="1"/>
  <c r="R73" i="55" s="1"/>
  <c r="R74" i="55" s="1"/>
  <c r="R75" i="55" s="1"/>
  <c r="R76" i="55" s="1"/>
  <c r="R77" i="55" s="1"/>
  <c r="R78" i="55" s="1"/>
  <c r="R79" i="55" s="1"/>
  <c r="R80" i="55" s="1"/>
  <c r="R81" i="55" s="1"/>
  <c r="R82" i="55" s="1"/>
  <c r="R83" i="55" s="1"/>
  <c r="R84" i="55" s="1"/>
  <c r="R85" i="55" s="1"/>
  <c r="R86" i="55" s="1"/>
  <c r="N63" i="55"/>
  <c r="N64" i="55" s="1"/>
  <c r="N65" i="55" s="1"/>
  <c r="N66" i="55" s="1"/>
  <c r="N67" i="55" s="1"/>
  <c r="N68" i="55" s="1"/>
  <c r="N69" i="55" s="1"/>
  <c r="N70" i="55" s="1"/>
  <c r="N71" i="55" s="1"/>
  <c r="N72" i="55" s="1"/>
  <c r="N73" i="55" s="1"/>
  <c r="N74" i="55" s="1"/>
  <c r="N75" i="55" s="1"/>
  <c r="N76" i="55" s="1"/>
  <c r="N77" i="55" s="1"/>
  <c r="N78" i="55" s="1"/>
  <c r="N79" i="55" s="1"/>
  <c r="N80" i="55" s="1"/>
  <c r="N81" i="55" s="1"/>
  <c r="N82" i="55" s="1"/>
  <c r="N83" i="55" s="1"/>
  <c r="N84" i="55" s="1"/>
  <c r="N85" i="55" s="1"/>
  <c r="N86" i="55" s="1"/>
  <c r="C63" i="55"/>
  <c r="A63" i="55"/>
  <c r="AC62" i="55"/>
  <c r="J62" i="55"/>
  <c r="C62" i="55"/>
  <c r="A62" i="55"/>
  <c r="C61" i="55"/>
  <c r="A61" i="55"/>
  <c r="C60" i="55"/>
  <c r="A60" i="55"/>
  <c r="C59" i="55"/>
  <c r="A59" i="55"/>
  <c r="C58" i="55"/>
  <c r="A58" i="55"/>
  <c r="C57" i="55"/>
  <c r="A57" i="55"/>
  <c r="C56" i="55"/>
  <c r="A56" i="55"/>
  <c r="C55" i="55"/>
  <c r="A55" i="55"/>
  <c r="C54" i="55"/>
  <c r="A54" i="55"/>
  <c r="AC53" i="55"/>
  <c r="W53" i="55"/>
  <c r="Q53" i="55"/>
  <c r="K53" i="55"/>
  <c r="F53" i="55"/>
  <c r="C53" i="55"/>
  <c r="A53" i="55"/>
  <c r="H52" i="55"/>
  <c r="G52" i="55"/>
  <c r="C52" i="55"/>
  <c r="A52" i="55"/>
  <c r="C51" i="55"/>
  <c r="A51" i="55"/>
  <c r="C50" i="55"/>
  <c r="A50" i="55"/>
  <c r="C49" i="55"/>
  <c r="A49" i="55"/>
  <c r="C48" i="55"/>
  <c r="A48" i="55"/>
  <c r="Y47" i="55"/>
  <c r="Y48" i="55" s="1"/>
  <c r="Y49" i="55" s="1"/>
  <c r="Y50" i="55" s="1"/>
  <c r="Y51" i="55" s="1"/>
  <c r="Y52" i="55" s="1"/>
  <c r="Y54" i="55" s="1"/>
  <c r="Y55" i="55" s="1"/>
  <c r="Y56" i="55" s="1"/>
  <c r="Y57" i="55" s="1"/>
  <c r="Y58" i="55" s="1"/>
  <c r="Y59" i="55" s="1"/>
  <c r="Y60" i="55" s="1"/>
  <c r="C47" i="55"/>
  <c r="A47" i="55"/>
  <c r="C46" i="55"/>
  <c r="A46" i="55"/>
  <c r="C45" i="55"/>
  <c r="A45" i="55"/>
  <c r="C44" i="55"/>
  <c r="A44" i="55"/>
  <c r="C43" i="55"/>
  <c r="A43" i="55"/>
  <c r="C42" i="55"/>
  <c r="A42" i="55"/>
  <c r="C41" i="55"/>
  <c r="A41" i="55"/>
  <c r="AD40" i="55"/>
  <c r="AD41" i="55" s="1"/>
  <c r="AD42" i="55" s="1"/>
  <c r="AD43" i="55" s="1"/>
  <c r="AD44" i="55" s="1"/>
  <c r="AD45" i="55" s="1"/>
  <c r="AD46" i="55" s="1"/>
  <c r="AD47" i="55" s="1"/>
  <c r="AD48" i="55" s="1"/>
  <c r="AD49" i="55" s="1"/>
  <c r="AD50" i="55" s="1"/>
  <c r="AD51" i="55" s="1"/>
  <c r="AD52" i="55" s="1"/>
  <c r="C40" i="55"/>
  <c r="A40" i="55"/>
  <c r="AE39" i="55"/>
  <c r="AE40" i="55" s="1"/>
  <c r="AE41" i="55" s="1"/>
  <c r="AE42" i="55" s="1"/>
  <c r="AE43" i="55" s="1"/>
  <c r="AE44" i="55" s="1"/>
  <c r="AE45" i="55" s="1"/>
  <c r="AE4" i="55" s="1"/>
  <c r="AD39" i="55"/>
  <c r="Y39" i="55"/>
  <c r="Y40" i="55" s="1"/>
  <c r="Y41" i="55" s="1"/>
  <c r="Y42" i="55" s="1"/>
  <c r="Y43" i="55" s="1"/>
  <c r="R39" i="55"/>
  <c r="R40" i="55" s="1"/>
  <c r="R41" i="55" s="1"/>
  <c r="R42" i="55" s="1"/>
  <c r="R43" i="55" s="1"/>
  <c r="R44" i="55" s="1"/>
  <c r="R45" i="55" s="1"/>
  <c r="R46" i="55" s="1"/>
  <c r="R47" i="55" s="1"/>
  <c r="R48" i="55" s="1"/>
  <c r="R49" i="55" s="1"/>
  <c r="R50" i="55" s="1"/>
  <c r="R51" i="55" s="1"/>
  <c r="R52" i="55" s="1"/>
  <c r="N39" i="55"/>
  <c r="N40" i="55" s="1"/>
  <c r="N41" i="55" s="1"/>
  <c r="N42" i="55" s="1"/>
  <c r="N43" i="55" s="1"/>
  <c r="N44" i="55" s="1"/>
  <c r="N45" i="55" s="1"/>
  <c r="N46" i="55" s="1"/>
  <c r="N47" i="55" s="1"/>
  <c r="N48" i="55" s="1"/>
  <c r="N49" i="55" s="1"/>
  <c r="N50" i="55" s="1"/>
  <c r="N51" i="55" s="1"/>
  <c r="N52" i="55" s="1"/>
  <c r="C39" i="55"/>
  <c r="A39" i="55"/>
  <c r="T38" i="55"/>
  <c r="T39" i="55" s="1"/>
  <c r="T40" i="55" s="1"/>
  <c r="T41" i="55" s="1"/>
  <c r="T42" i="55" s="1"/>
  <c r="T43" i="55" s="1"/>
  <c r="T44" i="55" s="1"/>
  <c r="T45" i="55" s="1"/>
  <c r="T46" i="55" s="1"/>
  <c r="T47" i="55" s="1"/>
  <c r="T48" i="55" s="1"/>
  <c r="T49" i="55" s="1"/>
  <c r="T50" i="55" s="1"/>
  <c r="T51" i="55" s="1"/>
  <c r="T52" i="55" s="1"/>
  <c r="Q38" i="55"/>
  <c r="Q39" i="55" s="1"/>
  <c r="Q40" i="55" s="1"/>
  <c r="Q41" i="55" s="1"/>
  <c r="Q42" i="55" s="1"/>
  <c r="O38" i="55"/>
  <c r="O39" i="55" s="1"/>
  <c r="O40" i="55" s="1"/>
  <c r="O41" i="55" s="1"/>
  <c r="O42" i="55" s="1"/>
  <c r="O43" i="55" s="1"/>
  <c r="O44" i="55" s="1"/>
  <c r="O45" i="55" s="1"/>
  <c r="O46" i="55" s="1"/>
  <c r="O47" i="55" s="1"/>
  <c r="O48" i="55" s="1"/>
  <c r="O49" i="55" s="1"/>
  <c r="O50" i="55" s="1"/>
  <c r="O51" i="55" s="1"/>
  <c r="O52" i="55" s="1"/>
  <c r="C38" i="55"/>
  <c r="A38" i="55"/>
  <c r="C37" i="55"/>
  <c r="A37" i="55"/>
  <c r="C36" i="55"/>
  <c r="A36" i="55"/>
  <c r="C35" i="55"/>
  <c r="A35" i="55"/>
  <c r="C34" i="55"/>
  <c r="A34" i="55"/>
  <c r="C33" i="55"/>
  <c r="A33" i="55"/>
  <c r="C32" i="55"/>
  <c r="A32" i="55"/>
  <c r="C31" i="55"/>
  <c r="A31" i="55"/>
  <c r="C30" i="55"/>
  <c r="A30" i="55"/>
  <c r="C29" i="55"/>
  <c r="A29" i="55"/>
  <c r="C28" i="55"/>
  <c r="A28" i="55"/>
  <c r="C27" i="55"/>
  <c r="A27" i="55"/>
  <c r="C26" i="55"/>
  <c r="A26" i="55"/>
  <c r="C25" i="55"/>
  <c r="A25" i="55"/>
  <c r="C24" i="55"/>
  <c r="A24" i="55"/>
  <c r="C23" i="55"/>
  <c r="A23" i="55"/>
  <c r="C22" i="55"/>
  <c r="A22" i="55"/>
  <c r="C21" i="55"/>
  <c r="A21" i="55"/>
  <c r="C20" i="55"/>
  <c r="A20" i="55"/>
  <c r="C19" i="55"/>
  <c r="A19" i="55"/>
  <c r="C18" i="55"/>
  <c r="A18" i="55"/>
  <c r="C17" i="55"/>
  <c r="A17" i="55"/>
  <c r="AE16" i="55"/>
  <c r="AE17" i="55" s="1"/>
  <c r="AE18" i="55" s="1"/>
  <c r="AE19" i="55" s="1"/>
  <c r="AE20" i="55" s="1"/>
  <c r="AE21" i="55" s="1"/>
  <c r="AE22" i="55" s="1"/>
  <c r="AE23" i="55" s="1"/>
  <c r="AE24" i="55" s="1"/>
  <c r="AE25" i="55" s="1"/>
  <c r="AE26" i="55" s="1"/>
  <c r="AE27" i="55" s="1"/>
  <c r="AE28" i="55" s="1"/>
  <c r="AE29" i="55" s="1"/>
  <c r="AE30" i="55" s="1"/>
  <c r="AE31" i="55" s="1"/>
  <c r="AE32" i="55" s="1"/>
  <c r="AE33" i="55" s="1"/>
  <c r="AE34" i="55" s="1"/>
  <c r="AE35" i="55" s="1"/>
  <c r="AE36" i="55" s="1"/>
  <c r="AD16" i="55"/>
  <c r="AD17" i="55" s="1"/>
  <c r="AD18" i="55" s="1"/>
  <c r="AD19" i="55" s="1"/>
  <c r="AD20" i="55" s="1"/>
  <c r="AD21" i="55" s="1"/>
  <c r="AD22" i="55" s="1"/>
  <c r="AD23" i="55" s="1"/>
  <c r="AD24" i="55" s="1"/>
  <c r="AD25" i="55" s="1"/>
  <c r="AD26" i="55" s="1"/>
  <c r="AD27" i="55" s="1"/>
  <c r="AD28" i="55" s="1"/>
  <c r="AD29" i="55" s="1"/>
  <c r="AD30" i="55" s="1"/>
  <c r="AD31" i="55" s="1"/>
  <c r="AD32" i="55" s="1"/>
  <c r="AD33" i="55" s="1"/>
  <c r="AD34" i="55" s="1"/>
  <c r="AD35" i="55" s="1"/>
  <c r="AD36" i="55" s="1"/>
  <c r="Z16" i="55"/>
  <c r="Z17" i="55" s="1"/>
  <c r="Z18" i="55" s="1"/>
  <c r="Z19" i="55" s="1"/>
  <c r="Z20" i="55" s="1"/>
  <c r="Z21" i="55" s="1"/>
  <c r="Z22" i="55" s="1"/>
  <c r="Z23" i="55" s="1"/>
  <c r="Z24" i="55" s="1"/>
  <c r="Z25" i="55" s="1"/>
  <c r="Z26" i="55" s="1"/>
  <c r="Z27" i="55" s="1"/>
  <c r="Z28" i="55" s="1"/>
  <c r="Z29" i="55" s="1"/>
  <c r="Z30" i="55" s="1"/>
  <c r="Z31" i="55" s="1"/>
  <c r="Z32" i="55" s="1"/>
  <c r="Z33" i="55" s="1"/>
  <c r="Z34" i="55" s="1"/>
  <c r="Z35" i="55" s="1"/>
  <c r="Z36" i="55" s="1"/>
  <c r="Y16" i="55"/>
  <c r="Y17" i="55" s="1"/>
  <c r="Y18" i="55" s="1"/>
  <c r="Y19" i="55" s="1"/>
  <c r="Y20" i="55" s="1"/>
  <c r="Y21" i="55" s="1"/>
  <c r="Y22" i="55" s="1"/>
  <c r="Y23" i="55" s="1"/>
  <c r="Y24" i="55" s="1"/>
  <c r="Y25" i="55" s="1"/>
  <c r="Y26" i="55" s="1"/>
  <c r="Y27" i="55" s="1"/>
  <c r="Y28" i="55" s="1"/>
  <c r="Y29" i="55" s="1"/>
  <c r="Y30" i="55" s="1"/>
  <c r="Y31" i="55" s="1"/>
  <c r="Y32" i="55" s="1"/>
  <c r="Y33" i="55" s="1"/>
  <c r="Y34" i="55" s="1"/>
  <c r="Y35" i="55" s="1"/>
  <c r="Y36" i="55" s="1"/>
  <c r="T16" i="55"/>
  <c r="T17" i="55" s="1"/>
  <c r="T18" i="55" s="1"/>
  <c r="T19" i="55" s="1"/>
  <c r="T20" i="55" s="1"/>
  <c r="T21" i="55" s="1"/>
  <c r="T22" i="55" s="1"/>
  <c r="T23" i="55" s="1"/>
  <c r="T24" i="55" s="1"/>
  <c r="T25" i="55" s="1"/>
  <c r="T26" i="55" s="1"/>
  <c r="T27" i="55" s="1"/>
  <c r="T28" i="55" s="1"/>
  <c r="T29" i="55" s="1"/>
  <c r="T30" i="55" s="1"/>
  <c r="T31" i="55" s="1"/>
  <c r="T32" i="55" s="1"/>
  <c r="S16" i="55"/>
  <c r="S17" i="55" s="1"/>
  <c r="S18" i="55" s="1"/>
  <c r="S19" i="55" s="1"/>
  <c r="S20" i="55" s="1"/>
  <c r="S21" i="55" s="1"/>
  <c r="S22" i="55" s="1"/>
  <c r="S23" i="55" s="1"/>
  <c r="S24" i="55" s="1"/>
  <c r="S25" i="55" s="1"/>
  <c r="S26" i="55" s="1"/>
  <c r="S27" i="55" s="1"/>
  <c r="S28" i="55" s="1"/>
  <c r="S29" i="55" s="1"/>
  <c r="S30" i="55" s="1"/>
  <c r="S31" i="55" s="1"/>
  <c r="S32" i="55" s="1"/>
  <c r="S33" i="55" s="1"/>
  <c r="S34" i="55" s="1"/>
  <c r="S35" i="55" s="1"/>
  <c r="S36" i="55" s="1"/>
  <c r="S38" i="55" s="1"/>
  <c r="S39" i="55" s="1"/>
  <c r="S40" i="55" s="1"/>
  <c r="S41" i="55" s="1"/>
  <c r="S42" i="55" s="1"/>
  <c r="S43" i="55" s="1"/>
  <c r="S44" i="55" s="1"/>
  <c r="S45" i="55" s="1"/>
  <c r="S46" i="55" s="1"/>
  <c r="S47" i="55" s="1"/>
  <c r="S48" i="55" s="1"/>
  <c r="S49" i="55" s="1"/>
  <c r="S50" i="55" s="1"/>
  <c r="S51" i="55" s="1"/>
  <c r="S52" i="55" s="1"/>
  <c r="Q16" i="55"/>
  <c r="Q17" i="55" s="1"/>
  <c r="Q18" i="55" s="1"/>
  <c r="Q19" i="55" s="1"/>
  <c r="Q20" i="55" s="1"/>
  <c r="Q21" i="55" s="1"/>
  <c r="Q22" i="55" s="1"/>
  <c r="Q23" i="55" s="1"/>
  <c r="Q24" i="55" s="1"/>
  <c r="Q25" i="55" s="1"/>
  <c r="Q26" i="55" s="1"/>
  <c r="Q27" i="55" s="1"/>
  <c r="Q28" i="55" s="1"/>
  <c r="Q29" i="55" s="1"/>
  <c r="Q30" i="55" s="1"/>
  <c r="Q31" i="55" s="1"/>
  <c r="Q32" i="55" s="1"/>
  <c r="P16" i="55"/>
  <c r="P17" i="55" s="1"/>
  <c r="P18" i="55" s="1"/>
  <c r="P19" i="55" s="1"/>
  <c r="P20" i="55" s="1"/>
  <c r="P21" i="55" s="1"/>
  <c r="P22" i="55" s="1"/>
  <c r="P23" i="55" s="1"/>
  <c r="P24" i="55" s="1"/>
  <c r="P25" i="55" s="1"/>
  <c r="P26" i="55" s="1"/>
  <c r="P27" i="55" s="1"/>
  <c r="P28" i="55" s="1"/>
  <c r="P29" i="55" s="1"/>
  <c r="P30" i="55" s="1"/>
  <c r="P31" i="55" s="1"/>
  <c r="P32" i="55" s="1"/>
  <c r="P37" i="55" s="1"/>
  <c r="P38" i="55" s="1"/>
  <c r="P39" i="55" s="1"/>
  <c r="P40" i="55" s="1"/>
  <c r="P41" i="55" s="1"/>
  <c r="P42" i="55" s="1"/>
  <c r="P43" i="55" s="1"/>
  <c r="P44" i="55" s="1"/>
  <c r="P45" i="55" s="1"/>
  <c r="P46" i="55" s="1"/>
  <c r="P47" i="55" s="1"/>
  <c r="P48" i="55" s="1"/>
  <c r="P49" i="55" s="1"/>
  <c r="P50" i="55" s="1"/>
  <c r="P51" i="55" s="1"/>
  <c r="P52" i="55" s="1"/>
  <c r="O16" i="55"/>
  <c r="O17" i="55" s="1"/>
  <c r="O18" i="55" s="1"/>
  <c r="O19" i="55" s="1"/>
  <c r="O20" i="55" s="1"/>
  <c r="O21" i="55" s="1"/>
  <c r="O22" i="55" s="1"/>
  <c r="O23" i="55" s="1"/>
  <c r="O24" i="55" s="1"/>
  <c r="O25" i="55" s="1"/>
  <c r="O26" i="55" s="1"/>
  <c r="O27" i="55" s="1"/>
  <c r="O28" i="55" s="1"/>
  <c r="O29" i="55" s="1"/>
  <c r="O30" i="55" s="1"/>
  <c r="O31" i="55" s="1"/>
  <c r="O32" i="55" s="1"/>
  <c r="N16" i="55"/>
  <c r="N17" i="55" s="1"/>
  <c r="N18" i="55" s="1"/>
  <c r="N19" i="55" s="1"/>
  <c r="N20" i="55" s="1"/>
  <c r="N21" i="55" s="1"/>
  <c r="N22" i="55" s="1"/>
  <c r="N23" i="55" s="1"/>
  <c r="N24" i="55" s="1"/>
  <c r="N25" i="55" s="1"/>
  <c r="N26" i="55" s="1"/>
  <c r="N27" i="55" s="1"/>
  <c r="N28" i="55" s="1"/>
  <c r="N29" i="55" s="1"/>
  <c r="N30" i="55" s="1"/>
  <c r="N31" i="55" s="1"/>
  <c r="N32" i="55" s="1"/>
  <c r="N33" i="55" s="1"/>
  <c r="N34" i="55" s="1"/>
  <c r="N35" i="55" s="1"/>
  <c r="N36" i="55" s="1"/>
  <c r="M16" i="55"/>
  <c r="M17" i="55" s="1"/>
  <c r="M18" i="55" s="1"/>
  <c r="M19" i="55" s="1"/>
  <c r="M20" i="55" s="1"/>
  <c r="M21" i="55" s="1"/>
  <c r="M22" i="55" s="1"/>
  <c r="M23" i="55" s="1"/>
  <c r="M24" i="55" s="1"/>
  <c r="M25" i="55" s="1"/>
  <c r="M26" i="55" s="1"/>
  <c r="M27" i="55" s="1"/>
  <c r="M28" i="55" s="1"/>
  <c r="M29" i="55" s="1"/>
  <c r="M30" i="55" s="1"/>
  <c r="M31" i="55" s="1"/>
  <c r="M32" i="55" s="1"/>
  <c r="M37" i="55" s="1"/>
  <c r="M38" i="55" s="1"/>
  <c r="M39" i="55" s="1"/>
  <c r="M40" i="55" s="1"/>
  <c r="M41" i="55" s="1"/>
  <c r="M42" i="55" s="1"/>
  <c r="M43" i="55" s="1"/>
  <c r="M44" i="55" s="1"/>
  <c r="M45" i="55" s="1"/>
  <c r="M46" i="55" s="1"/>
  <c r="M47" i="55" s="1"/>
  <c r="M48" i="55" s="1"/>
  <c r="M49" i="55" s="1"/>
  <c r="M50" i="55" s="1"/>
  <c r="M51" i="55" s="1"/>
  <c r="M52" i="55" s="1"/>
  <c r="L16" i="55"/>
  <c r="L17" i="55" s="1"/>
  <c r="L18" i="55" s="1"/>
  <c r="L19" i="55" s="1"/>
  <c r="L20" i="55" s="1"/>
  <c r="L21" i="55" s="1"/>
  <c r="L22" i="55" s="1"/>
  <c r="L23" i="55" s="1"/>
  <c r="L24" i="55" s="1"/>
  <c r="L25" i="55" s="1"/>
  <c r="L26" i="55" s="1"/>
  <c r="L27" i="55" s="1"/>
  <c r="L28" i="55" s="1"/>
  <c r="L29" i="55" s="1"/>
  <c r="L30" i="55" s="1"/>
  <c r="L31" i="55" s="1"/>
  <c r="L32" i="55" s="1"/>
  <c r="L37" i="55" s="1"/>
  <c r="L38" i="55" s="1"/>
  <c r="L39" i="55" s="1"/>
  <c r="L40" i="55" s="1"/>
  <c r="L41" i="55" s="1"/>
  <c r="L42" i="55" s="1"/>
  <c r="L43" i="55" s="1"/>
  <c r="L44" i="55" s="1"/>
  <c r="L45" i="55" s="1"/>
  <c r="L46" i="55" s="1"/>
  <c r="L47" i="55" s="1"/>
  <c r="L48" i="55" s="1"/>
  <c r="L49" i="55" s="1"/>
  <c r="L50" i="55" s="1"/>
  <c r="L51" i="55" s="1"/>
  <c r="L52" i="55" s="1"/>
  <c r="C16" i="55"/>
  <c r="A16" i="55"/>
  <c r="C15" i="55"/>
  <c r="A15" i="55"/>
  <c r="C14" i="55"/>
  <c r="A14" i="55"/>
  <c r="C13" i="55"/>
  <c r="A13" i="55"/>
  <c r="AD11" i="55"/>
  <c r="AE11" i="55" s="1"/>
  <c r="AC11" i="55"/>
  <c r="Y11" i="55"/>
  <c r="Z11" i="55" s="1"/>
  <c r="Q11" i="55"/>
  <c r="N11" i="55"/>
  <c r="X11" i="55" s="1"/>
  <c r="L11" i="55"/>
  <c r="M11" i="55" s="1"/>
  <c r="J11" i="55"/>
  <c r="AD4" i="55"/>
  <c r="AC4" i="55"/>
  <c r="Z4" i="55"/>
  <c r="Y4" i="55"/>
  <c r="X4" i="55"/>
  <c r="U4" i="55"/>
  <c r="T4" i="55"/>
  <c r="S4" i="55"/>
  <c r="R4" i="55"/>
  <c r="Q4" i="55"/>
  <c r="P4" i="55"/>
  <c r="O4" i="55"/>
  <c r="N4" i="55"/>
  <c r="M4" i="55"/>
  <c r="L4" i="55"/>
  <c r="J4" i="55"/>
  <c r="A60" i="52"/>
  <c r="A59" i="52"/>
  <c r="A58" i="52"/>
  <c r="A57" i="52"/>
  <c r="A56" i="52"/>
  <c r="A55" i="52"/>
  <c r="A54" i="52"/>
  <c r="A53" i="52"/>
  <c r="A52" i="52"/>
  <c r="A51" i="52"/>
  <c r="A50" i="52"/>
  <c r="A49" i="52"/>
  <c r="A48" i="52"/>
  <c r="A47" i="52"/>
  <c r="A46" i="52"/>
  <c r="A45" i="52"/>
  <c r="A43" i="52"/>
  <c r="A42" i="52"/>
  <c r="A41" i="52"/>
  <c r="A40" i="52"/>
  <c r="A39" i="52"/>
  <c r="A38" i="52"/>
  <c r="A37" i="52"/>
  <c r="A36" i="52"/>
  <c r="A34" i="52"/>
  <c r="A32" i="52"/>
  <c r="A31" i="52"/>
  <c r="A30" i="52"/>
  <c r="A29" i="52"/>
  <c r="A28" i="52"/>
  <c r="A27" i="52"/>
  <c r="A26" i="52"/>
  <c r="A25" i="52"/>
  <c r="A24" i="52"/>
  <c r="A23" i="52"/>
  <c r="A22" i="52"/>
  <c r="A21" i="52"/>
  <c r="A20" i="52"/>
  <c r="A19" i="52"/>
  <c r="A18" i="52"/>
  <c r="A17" i="52"/>
  <c r="A16" i="52"/>
  <c r="A15" i="52"/>
  <c r="A14" i="52"/>
  <c r="A13" i="52"/>
  <c r="A12" i="52"/>
  <c r="A11" i="52"/>
  <c r="A10" i="52"/>
  <c r="A98" i="51"/>
  <c r="A97" i="51"/>
  <c r="A96" i="51"/>
  <c r="A95" i="51"/>
  <c r="A94" i="51"/>
  <c r="A93" i="51"/>
  <c r="A92" i="51"/>
  <c r="A91" i="51"/>
  <c r="A90" i="51"/>
  <c r="A89" i="51"/>
  <c r="A88" i="51"/>
  <c r="A87" i="51"/>
  <c r="A86" i="51"/>
  <c r="A85" i="51"/>
  <c r="A84" i="51"/>
  <c r="A83" i="51"/>
  <c r="A82" i="51"/>
  <c r="A81" i="51"/>
  <c r="A80" i="51"/>
  <c r="A79" i="51"/>
  <c r="A78" i="51"/>
  <c r="A77" i="51"/>
  <c r="A76" i="51"/>
  <c r="A75" i="51"/>
  <c r="A74" i="51"/>
  <c r="A73" i="51"/>
  <c r="A72" i="51"/>
  <c r="A71" i="51"/>
  <c r="A70" i="51"/>
  <c r="A69" i="51"/>
  <c r="A68" i="51"/>
  <c r="A67" i="51"/>
  <c r="A66" i="51"/>
  <c r="A65" i="51"/>
  <c r="A64" i="51"/>
  <c r="A63" i="51"/>
  <c r="A62" i="51"/>
  <c r="A61" i="51"/>
  <c r="A60" i="51"/>
  <c r="A59" i="51"/>
  <c r="A58" i="51"/>
  <c r="A57" i="51"/>
  <c r="A56" i="51"/>
  <c r="A55" i="51"/>
  <c r="A54" i="51"/>
  <c r="A53" i="51"/>
  <c r="A52" i="51"/>
  <c r="A51" i="51"/>
  <c r="A50" i="51"/>
  <c r="A49" i="51"/>
  <c r="A48" i="51"/>
  <c r="A47" i="51"/>
  <c r="A46" i="51"/>
  <c r="A45" i="51"/>
  <c r="A44" i="51"/>
  <c r="A43" i="51"/>
  <c r="A42" i="51"/>
  <c r="A41" i="51"/>
  <c r="A40" i="51"/>
  <c r="A39" i="51"/>
  <c r="A38" i="51"/>
  <c r="A37" i="51"/>
  <c r="A36" i="51"/>
  <c r="A35" i="51"/>
  <c r="A34" i="51"/>
  <c r="A33" i="51"/>
  <c r="A32" i="51"/>
  <c r="A31" i="51"/>
  <c r="A30" i="51"/>
  <c r="A29" i="51"/>
  <c r="A28" i="51"/>
  <c r="A27" i="51"/>
  <c r="A26" i="51"/>
  <c r="A25" i="51"/>
  <c r="A24" i="51"/>
  <c r="A23" i="51"/>
  <c r="A22" i="51"/>
  <c r="A21" i="51"/>
  <c r="A20" i="51"/>
  <c r="A19" i="51"/>
  <c r="A18" i="51"/>
  <c r="A17" i="51"/>
  <c r="A16" i="51"/>
  <c r="A15" i="51"/>
  <c r="A14" i="51"/>
  <c r="A13" i="51"/>
  <c r="A12" i="51"/>
  <c r="A11" i="51"/>
  <c r="A10" i="51"/>
  <c r="A9" i="51"/>
  <c r="A8" i="51"/>
  <c r="A7" i="51"/>
  <c r="A6" i="51"/>
  <c r="C127" i="50"/>
  <c r="A127" i="50"/>
  <c r="C126" i="50"/>
  <c r="A126" i="50"/>
  <c r="C125" i="50"/>
  <c r="A125" i="50"/>
  <c r="C124" i="50"/>
  <c r="A124" i="50"/>
  <c r="C123" i="50"/>
  <c r="A123" i="50"/>
  <c r="L122" i="50"/>
  <c r="L123" i="50" s="1"/>
  <c r="L124" i="50" s="1"/>
  <c r="L125" i="50" s="1"/>
  <c r="L126" i="50" s="1"/>
  <c r="L127" i="50" s="1"/>
  <c r="L4" i="50" s="1"/>
  <c r="C122" i="50"/>
  <c r="A122" i="50"/>
  <c r="C121" i="50"/>
  <c r="A121" i="50"/>
  <c r="C120" i="50"/>
  <c r="A120" i="50"/>
  <c r="C119" i="50"/>
  <c r="A119" i="50"/>
  <c r="L118" i="50"/>
  <c r="L119" i="50" s="1"/>
  <c r="L120" i="50" s="1"/>
  <c r="K118" i="50"/>
  <c r="K119" i="50" s="1"/>
  <c r="K120" i="50" s="1"/>
  <c r="K121" i="50" s="1"/>
  <c r="K122" i="50" s="1"/>
  <c r="K123" i="50" s="1"/>
  <c r="K124" i="50" s="1"/>
  <c r="K125" i="50" s="1"/>
  <c r="K126" i="50" s="1"/>
  <c r="K127" i="50" s="1"/>
  <c r="K4" i="50" s="1"/>
  <c r="C118" i="50"/>
  <c r="A118" i="50"/>
  <c r="C117" i="50"/>
  <c r="A117" i="50"/>
  <c r="C116" i="50"/>
  <c r="A116" i="50"/>
  <c r="C115" i="50"/>
  <c r="A115" i="50"/>
  <c r="C114" i="50"/>
  <c r="A114" i="50"/>
  <c r="C113" i="50"/>
  <c r="A113" i="50"/>
  <c r="C112" i="50"/>
  <c r="A112" i="50"/>
  <c r="C111" i="50"/>
  <c r="A111" i="50"/>
  <c r="L110" i="50"/>
  <c r="L111" i="50" s="1"/>
  <c r="L112" i="50" s="1"/>
  <c r="C110" i="50"/>
  <c r="A110" i="50"/>
  <c r="C109" i="50"/>
  <c r="A109" i="50"/>
  <c r="C108" i="50"/>
  <c r="A108" i="50"/>
  <c r="C107" i="50"/>
  <c r="A107" i="50"/>
  <c r="C106" i="50"/>
  <c r="A106" i="50"/>
  <c r="C105" i="50"/>
  <c r="A105" i="50"/>
  <c r="C104" i="50"/>
  <c r="A104" i="50"/>
  <c r="C103" i="50"/>
  <c r="A103" i="50"/>
  <c r="C102" i="50"/>
  <c r="A102" i="50"/>
  <c r="C101" i="50"/>
  <c r="A101" i="50"/>
  <c r="C100" i="50"/>
  <c r="A100" i="50"/>
  <c r="C99" i="50"/>
  <c r="A99" i="50"/>
  <c r="C98" i="50"/>
  <c r="A98" i="50"/>
  <c r="C97" i="50"/>
  <c r="A97" i="50"/>
  <c r="C96" i="50"/>
  <c r="A96" i="50"/>
  <c r="C95" i="50"/>
  <c r="A95" i="50"/>
  <c r="C94" i="50"/>
  <c r="A94" i="50"/>
  <c r="C93" i="50"/>
  <c r="A93" i="50"/>
  <c r="C92" i="50"/>
  <c r="A92" i="50"/>
  <c r="C91" i="50"/>
  <c r="A91" i="50"/>
  <c r="C90" i="50"/>
  <c r="A90" i="50"/>
  <c r="C89" i="50"/>
  <c r="A89" i="50"/>
  <c r="C88" i="50"/>
  <c r="A88" i="50"/>
  <c r="C87" i="50"/>
  <c r="A87" i="50"/>
  <c r="C86" i="50"/>
  <c r="A86" i="50"/>
  <c r="C85" i="50"/>
  <c r="A85" i="50"/>
  <c r="C84" i="50"/>
  <c r="A84" i="50"/>
  <c r="C83" i="50"/>
  <c r="A83" i="50"/>
  <c r="C82" i="50"/>
  <c r="A82" i="50"/>
  <c r="C81" i="50"/>
  <c r="A81" i="50"/>
  <c r="W80" i="50"/>
  <c r="C80" i="50"/>
  <c r="A80" i="50"/>
  <c r="C79" i="50"/>
  <c r="A79" i="50"/>
  <c r="C78" i="50"/>
  <c r="A78" i="50"/>
  <c r="Z77" i="50"/>
  <c r="Z78" i="50" s="1"/>
  <c r="Z79" i="50" s="1"/>
  <c r="Z81" i="50" s="1"/>
  <c r="Z82" i="50" s="1"/>
  <c r="Z83" i="50" s="1"/>
  <c r="Z84" i="50" s="1"/>
  <c r="Z85" i="50" s="1"/>
  <c r="Z86" i="50" s="1"/>
  <c r="Z87" i="50" s="1"/>
  <c r="Z88" i="50" s="1"/>
  <c r="Z89" i="50" s="1"/>
  <c r="Z90" i="50" s="1"/>
  <c r="Z91" i="50" s="1"/>
  <c r="Z92" i="50" s="1"/>
  <c r="Z93" i="50" s="1"/>
  <c r="Z94" i="50" s="1"/>
  <c r="Z95" i="50" s="1"/>
  <c r="Z98" i="50" s="1"/>
  <c r="Z99" i="50" s="1"/>
  <c r="Z100" i="50" s="1"/>
  <c r="Z101" i="50" s="1"/>
  <c r="Z102" i="50" s="1"/>
  <c r="V77" i="50"/>
  <c r="V78" i="50" s="1"/>
  <c r="V79" i="50" s="1"/>
  <c r="T77" i="50"/>
  <c r="T78" i="50" s="1"/>
  <c r="T79" i="50" s="1"/>
  <c r="T80" i="50" s="1"/>
  <c r="C77" i="50"/>
  <c r="A77" i="50"/>
  <c r="C76" i="50"/>
  <c r="A76" i="50"/>
  <c r="C75" i="50"/>
  <c r="A75" i="50"/>
  <c r="C74" i="50"/>
  <c r="A74" i="50"/>
  <c r="C73" i="50"/>
  <c r="A73" i="50"/>
  <c r="C72" i="50"/>
  <c r="A72" i="50"/>
  <c r="C71" i="50"/>
  <c r="A71" i="50"/>
  <c r="K70" i="50"/>
  <c r="K71" i="50" s="1"/>
  <c r="K72" i="50" s="1"/>
  <c r="K73" i="50" s="1"/>
  <c r="K74" i="50" s="1"/>
  <c r="K75" i="50" s="1"/>
  <c r="K76" i="50" s="1"/>
  <c r="K77" i="50" s="1"/>
  <c r="K78" i="50" s="1"/>
  <c r="K79" i="50" s="1"/>
  <c r="C70" i="50"/>
  <c r="A70" i="50"/>
  <c r="C69" i="50"/>
  <c r="A69" i="50"/>
  <c r="AB68" i="50"/>
  <c r="AB69" i="50" s="1"/>
  <c r="AB70" i="50" s="1"/>
  <c r="AB71" i="50" s="1"/>
  <c r="AB72" i="50" s="1"/>
  <c r="AB73" i="50" s="1"/>
  <c r="AB74" i="50" s="1"/>
  <c r="AB75" i="50" s="1"/>
  <c r="AB76" i="50" s="1"/>
  <c r="AB4" i="50" s="1"/>
  <c r="C68" i="50"/>
  <c r="A68" i="50"/>
  <c r="C67" i="50"/>
  <c r="A67" i="50"/>
  <c r="C66" i="50"/>
  <c r="A66" i="50"/>
  <c r="C65" i="50"/>
  <c r="A65" i="50"/>
  <c r="C64" i="50"/>
  <c r="A64" i="50"/>
  <c r="C63" i="50"/>
  <c r="A63" i="50"/>
  <c r="X62" i="50"/>
  <c r="X63" i="50" s="1"/>
  <c r="X64" i="50" s="1"/>
  <c r="X65" i="50" s="1"/>
  <c r="X66" i="50" s="1"/>
  <c r="X67" i="50" s="1"/>
  <c r="X68" i="50" s="1"/>
  <c r="X69" i="50" s="1"/>
  <c r="X70" i="50" s="1"/>
  <c r="X71" i="50" s="1"/>
  <c r="X72" i="50" s="1"/>
  <c r="X73" i="50" s="1"/>
  <c r="X74" i="50" s="1"/>
  <c r="X75" i="50" s="1"/>
  <c r="X76" i="50" s="1"/>
  <c r="X4" i="50" s="1"/>
  <c r="C62" i="50"/>
  <c r="A62" i="50"/>
  <c r="C61" i="50"/>
  <c r="A61" i="50"/>
  <c r="C60" i="50"/>
  <c r="A60" i="50"/>
  <c r="W59" i="50"/>
  <c r="C59" i="50"/>
  <c r="A59" i="50"/>
  <c r="C58" i="50"/>
  <c r="A58" i="50"/>
  <c r="C57" i="50"/>
  <c r="A57" i="50"/>
  <c r="C56" i="50"/>
  <c r="A56" i="50"/>
  <c r="X55" i="50"/>
  <c r="X56" i="50" s="1"/>
  <c r="X57" i="50" s="1"/>
  <c r="X58" i="50" s="1"/>
  <c r="X59" i="50" s="1"/>
  <c r="C55" i="50"/>
  <c r="A55" i="50"/>
  <c r="C54" i="50"/>
  <c r="A54" i="50"/>
  <c r="C53" i="50"/>
  <c r="A53" i="50"/>
  <c r="C52" i="50"/>
  <c r="A52" i="50"/>
  <c r="C51" i="50"/>
  <c r="A51" i="50"/>
  <c r="X50" i="50"/>
  <c r="X51" i="50" s="1"/>
  <c r="X52" i="50" s="1"/>
  <c r="X53" i="50" s="1"/>
  <c r="C50" i="50"/>
  <c r="A50" i="50"/>
  <c r="X49" i="50"/>
  <c r="C49" i="50"/>
  <c r="A49" i="50"/>
  <c r="C48" i="50"/>
  <c r="A48" i="50"/>
  <c r="AB47" i="50"/>
  <c r="AB48" i="50" s="1"/>
  <c r="AB49" i="50" s="1"/>
  <c r="AB50" i="50" s="1"/>
  <c r="AB51" i="50" s="1"/>
  <c r="AB52" i="50" s="1"/>
  <c r="AB53" i="50" s="1"/>
  <c r="AB54" i="50" s="1"/>
  <c r="AB55" i="50" s="1"/>
  <c r="AB56" i="50" s="1"/>
  <c r="AB57" i="50" s="1"/>
  <c r="AB58" i="50" s="1"/>
  <c r="C47" i="50"/>
  <c r="A47" i="50"/>
  <c r="C46" i="50"/>
  <c r="A46" i="50"/>
  <c r="X45" i="50"/>
  <c r="X46" i="50" s="1"/>
  <c r="X47" i="50" s="1"/>
  <c r="C45" i="50"/>
  <c r="A45" i="50"/>
  <c r="C44" i="50"/>
  <c r="A44" i="50"/>
  <c r="C43" i="50"/>
  <c r="A43" i="50"/>
  <c r="C42" i="50"/>
  <c r="A42" i="50"/>
  <c r="C41" i="50"/>
  <c r="A41" i="50"/>
  <c r="C40" i="50"/>
  <c r="A40" i="50"/>
  <c r="C39" i="50"/>
  <c r="A39" i="50"/>
  <c r="C38" i="50"/>
  <c r="A38" i="50"/>
  <c r="AB37" i="50"/>
  <c r="AB43" i="50" s="1"/>
  <c r="AB44" i="50" s="1"/>
  <c r="AB45" i="50" s="1"/>
  <c r="C37" i="50"/>
  <c r="A37" i="50"/>
  <c r="AB36" i="50"/>
  <c r="X36" i="50"/>
  <c r="X37" i="50" s="1"/>
  <c r="X43" i="50" s="1"/>
  <c r="C36" i="50"/>
  <c r="A36" i="50"/>
  <c r="X35" i="50"/>
  <c r="C35" i="50"/>
  <c r="A35" i="50"/>
  <c r="C34" i="50"/>
  <c r="A34" i="50"/>
  <c r="C33" i="50"/>
  <c r="A33" i="50"/>
  <c r="X32" i="50"/>
  <c r="X33" i="50" s="1"/>
  <c r="C32" i="50"/>
  <c r="A32" i="50"/>
  <c r="C31" i="50"/>
  <c r="A31" i="50"/>
  <c r="C30" i="50"/>
  <c r="A30" i="50"/>
  <c r="C29" i="50"/>
  <c r="A29" i="50"/>
  <c r="C28" i="50"/>
  <c r="A28" i="50"/>
  <c r="C27" i="50"/>
  <c r="A27" i="50"/>
  <c r="C26" i="50"/>
  <c r="A26" i="50"/>
  <c r="C25" i="50"/>
  <c r="A25" i="50"/>
  <c r="C24" i="50"/>
  <c r="A24" i="50"/>
  <c r="C23" i="50"/>
  <c r="A23" i="50"/>
  <c r="C22" i="50"/>
  <c r="A22" i="50"/>
  <c r="AB21" i="50"/>
  <c r="AB30" i="50" s="1"/>
  <c r="AB31" i="50" s="1"/>
  <c r="AB32" i="50" s="1"/>
  <c r="AB33" i="50" s="1"/>
  <c r="AB34" i="50" s="1"/>
  <c r="C21" i="50"/>
  <c r="A21" i="50"/>
  <c r="C20" i="50"/>
  <c r="A20" i="50"/>
  <c r="AB19" i="50"/>
  <c r="C19" i="50"/>
  <c r="A19" i="50"/>
  <c r="C18" i="50"/>
  <c r="A18" i="50"/>
  <c r="C17" i="50"/>
  <c r="A17" i="50"/>
  <c r="C16" i="50"/>
  <c r="A16" i="50"/>
  <c r="C15" i="50"/>
  <c r="A15" i="50"/>
  <c r="AB14" i="50"/>
  <c r="AB15" i="50" s="1"/>
  <c r="AB16" i="50" s="1"/>
  <c r="AB17" i="50" s="1"/>
  <c r="AA14" i="50"/>
  <c r="AA15" i="50" s="1"/>
  <c r="AA16" i="50" s="1"/>
  <c r="AA17" i="50" s="1"/>
  <c r="AA18" i="50" s="1"/>
  <c r="AA19" i="50" s="1"/>
  <c r="AA20" i="50" s="1"/>
  <c r="AA21" i="50" s="1"/>
  <c r="AA30" i="50" s="1"/>
  <c r="AA31" i="50" s="1"/>
  <c r="AA32" i="50" s="1"/>
  <c r="AA33" i="50" s="1"/>
  <c r="AA34" i="50" s="1"/>
  <c r="AA35" i="50" s="1"/>
  <c r="AA36" i="50" s="1"/>
  <c r="AA37" i="50" s="1"/>
  <c r="AA43" i="50" s="1"/>
  <c r="AA44" i="50" s="1"/>
  <c r="AA45" i="50" s="1"/>
  <c r="AA46" i="50" s="1"/>
  <c r="AA47" i="50" s="1"/>
  <c r="AA48" i="50" s="1"/>
  <c r="AA49" i="50" s="1"/>
  <c r="AA50" i="50" s="1"/>
  <c r="AA51" i="50" s="1"/>
  <c r="AA52" i="50" s="1"/>
  <c r="AA53" i="50" s="1"/>
  <c r="AA54" i="50" s="1"/>
  <c r="AA55" i="50" s="1"/>
  <c r="AA56" i="50" s="1"/>
  <c r="AA57" i="50" s="1"/>
  <c r="AA58" i="50" s="1"/>
  <c r="X14" i="50"/>
  <c r="X15" i="50" s="1"/>
  <c r="X16" i="50" s="1"/>
  <c r="X17" i="50" s="1"/>
  <c r="X18" i="50" s="1"/>
  <c r="X19" i="50" s="1"/>
  <c r="X20" i="50" s="1"/>
  <c r="X21" i="50" s="1"/>
  <c r="X30" i="50" s="1"/>
  <c r="W14" i="50"/>
  <c r="W15" i="50" s="1"/>
  <c r="W16" i="50" s="1"/>
  <c r="W17" i="50" s="1"/>
  <c r="W18" i="50" s="1"/>
  <c r="W19" i="50" s="1"/>
  <c r="W20" i="50" s="1"/>
  <c r="W21" i="50" s="1"/>
  <c r="W30" i="50" s="1"/>
  <c r="W31" i="50" s="1"/>
  <c r="W32" i="50" s="1"/>
  <c r="W33" i="50" s="1"/>
  <c r="W34" i="50" s="1"/>
  <c r="W35" i="50" s="1"/>
  <c r="W36" i="50" s="1"/>
  <c r="W37" i="50" s="1"/>
  <c r="W43" i="50" s="1"/>
  <c r="W44" i="50" s="1"/>
  <c r="W45" i="50" s="1"/>
  <c r="W46" i="50" s="1"/>
  <c r="W47" i="50" s="1"/>
  <c r="W48" i="50" s="1"/>
  <c r="W49" i="50" s="1"/>
  <c r="W88" i="50" s="1"/>
  <c r="W89" i="50" s="1"/>
  <c r="W90" i="50" s="1"/>
  <c r="W91" i="50" s="1"/>
  <c r="W92" i="50" s="1"/>
  <c r="W93" i="50" s="1"/>
  <c r="W94" i="50" s="1"/>
  <c r="W95" i="50" s="1"/>
  <c r="W96" i="50" s="1"/>
  <c r="W97" i="50" s="1"/>
  <c r="W102" i="50" s="1"/>
  <c r="W103" i="50" s="1"/>
  <c r="W104" i="50" s="1"/>
  <c r="W113" i="50" s="1"/>
  <c r="W114" i="50" s="1"/>
  <c r="W115" i="50" s="1"/>
  <c r="W116" i="50" s="1"/>
  <c r="W117" i="50" s="1"/>
  <c r="W118" i="50" s="1"/>
  <c r="W119" i="50" s="1"/>
  <c r="W120" i="50" s="1"/>
  <c r="W121" i="50" s="1"/>
  <c r="W122" i="50" s="1"/>
  <c r="W125" i="50" s="1"/>
  <c r="W126" i="50" s="1"/>
  <c r="W127" i="50" s="1"/>
  <c r="W4" i="50" s="1"/>
  <c r="R14" i="50"/>
  <c r="R15" i="50" s="1"/>
  <c r="R16" i="50" s="1"/>
  <c r="R17" i="50" s="1"/>
  <c r="R18" i="50" s="1"/>
  <c r="R19" i="50" s="1"/>
  <c r="R20" i="50" s="1"/>
  <c r="R21" i="50" s="1"/>
  <c r="R30" i="50" s="1"/>
  <c r="R31" i="50" s="1"/>
  <c r="R32" i="50" s="1"/>
  <c r="R33" i="50" s="1"/>
  <c r="R34" i="50" s="1"/>
  <c r="R35" i="50" s="1"/>
  <c r="R36" i="50" s="1"/>
  <c r="R37" i="50" s="1"/>
  <c r="R43" i="50" s="1"/>
  <c r="R44" i="50" s="1"/>
  <c r="R45" i="50" s="1"/>
  <c r="R46" i="50" s="1"/>
  <c r="R47" i="50" s="1"/>
  <c r="R48" i="50" s="1"/>
  <c r="R49" i="50" s="1"/>
  <c r="R50" i="50" s="1"/>
  <c r="R51" i="50" s="1"/>
  <c r="R52" i="50" s="1"/>
  <c r="R53" i="50" s="1"/>
  <c r="R54" i="50" s="1"/>
  <c r="R55" i="50" s="1"/>
  <c r="R56" i="50" s="1"/>
  <c r="R57" i="50" s="1"/>
  <c r="R58" i="50" s="1"/>
  <c r="Q14" i="50"/>
  <c r="Q15" i="50" s="1"/>
  <c r="Q16" i="50" s="1"/>
  <c r="Q17" i="50" s="1"/>
  <c r="Q18" i="50" s="1"/>
  <c r="Q19" i="50" s="1"/>
  <c r="Q20" i="50" s="1"/>
  <c r="Q21" i="50" s="1"/>
  <c r="Q22" i="50" s="1"/>
  <c r="Q23" i="50" s="1"/>
  <c r="Q24" i="50" s="1"/>
  <c r="Q25" i="50" s="1"/>
  <c r="Q26" i="50" s="1"/>
  <c r="Q27" i="50" s="1"/>
  <c r="Q28" i="50" s="1"/>
  <c r="Q29" i="50" s="1"/>
  <c r="Q34" i="50" s="1"/>
  <c r="Q35" i="50" s="1"/>
  <c r="Q36" i="50" s="1"/>
  <c r="Q37" i="50" s="1"/>
  <c r="Q43" i="50" s="1"/>
  <c r="Q44" i="50" s="1"/>
  <c r="Q45" i="50" s="1"/>
  <c r="Q46" i="50" s="1"/>
  <c r="Q47" i="50" s="1"/>
  <c r="Q48" i="50" s="1"/>
  <c r="Q49" i="50" s="1"/>
  <c r="Q50" i="50" s="1"/>
  <c r="Q51" i="50" s="1"/>
  <c r="Q52" i="50" s="1"/>
  <c r="Q53" i="50" s="1"/>
  <c r="Q54" i="50" s="1"/>
  <c r="Q55" i="50" s="1"/>
  <c r="Q56" i="50" s="1"/>
  <c r="Q57" i="50" s="1"/>
  <c r="Q58" i="50" s="1"/>
  <c r="P14" i="50"/>
  <c r="P15" i="50" s="1"/>
  <c r="P16" i="50" s="1"/>
  <c r="P17" i="50" s="1"/>
  <c r="P18" i="50" s="1"/>
  <c r="P19" i="50" s="1"/>
  <c r="P20" i="50" s="1"/>
  <c r="P21" i="50" s="1"/>
  <c r="P22" i="50" s="1"/>
  <c r="P23" i="50" s="1"/>
  <c r="P24" i="50" s="1"/>
  <c r="P25" i="50" s="1"/>
  <c r="P26" i="50" s="1"/>
  <c r="P27" i="50" s="1"/>
  <c r="P28" i="50" s="1"/>
  <c r="P29" i="50" s="1"/>
  <c r="P34" i="50" s="1"/>
  <c r="P35" i="50" s="1"/>
  <c r="P36" i="50" s="1"/>
  <c r="P37" i="50" s="1"/>
  <c r="P43" i="50" s="1"/>
  <c r="P44" i="50" s="1"/>
  <c r="P45" i="50" s="1"/>
  <c r="P46" i="50" s="1"/>
  <c r="P47" i="50" s="1"/>
  <c r="P48" i="50" s="1"/>
  <c r="P49" i="50" s="1"/>
  <c r="P50" i="50" s="1"/>
  <c r="P51" i="50" s="1"/>
  <c r="P52" i="50" s="1"/>
  <c r="P53" i="50" s="1"/>
  <c r="P54" i="50" s="1"/>
  <c r="P55" i="50" s="1"/>
  <c r="P56" i="50" s="1"/>
  <c r="P57" i="50" s="1"/>
  <c r="P58" i="50" s="1"/>
  <c r="O14" i="50"/>
  <c r="O15" i="50" s="1"/>
  <c r="O16" i="50" s="1"/>
  <c r="O17" i="50" s="1"/>
  <c r="O18" i="50" s="1"/>
  <c r="O19" i="50" s="1"/>
  <c r="O20" i="50" s="1"/>
  <c r="O21" i="50" s="1"/>
  <c r="O22" i="50" s="1"/>
  <c r="O23" i="50" s="1"/>
  <c r="O24" i="50" s="1"/>
  <c r="O25" i="50" s="1"/>
  <c r="O26" i="50" s="1"/>
  <c r="O27" i="50" s="1"/>
  <c r="O28" i="50" s="1"/>
  <c r="O29" i="50" s="1"/>
  <c r="O34" i="50" s="1"/>
  <c r="O35" i="50" s="1"/>
  <c r="O38" i="50" s="1"/>
  <c r="O39" i="50" s="1"/>
  <c r="O40" i="50" s="1"/>
  <c r="O41" i="50" s="1"/>
  <c r="O42" i="50" s="1"/>
  <c r="O43" i="50" s="1"/>
  <c r="O44" i="50" s="1"/>
  <c r="O45" i="50" s="1"/>
  <c r="O46" i="50" s="1"/>
  <c r="O47" i="50" s="1"/>
  <c r="O48" i="50" s="1"/>
  <c r="O49" i="50" s="1"/>
  <c r="O50" i="50" s="1"/>
  <c r="O51" i="50" s="1"/>
  <c r="O52" i="50" s="1"/>
  <c r="O53" i="50" s="1"/>
  <c r="O54" i="50" s="1"/>
  <c r="O55" i="50" s="1"/>
  <c r="O56" i="50" s="1"/>
  <c r="O57" i="50" s="1"/>
  <c r="O58" i="50" s="1"/>
  <c r="N14" i="50"/>
  <c r="N15" i="50" s="1"/>
  <c r="N16" i="50" s="1"/>
  <c r="N17" i="50" s="1"/>
  <c r="N18" i="50" s="1"/>
  <c r="N19" i="50" s="1"/>
  <c r="N20" i="50" s="1"/>
  <c r="N21" i="50" s="1"/>
  <c r="N30" i="50" s="1"/>
  <c r="N31" i="50" s="1"/>
  <c r="N32" i="50" s="1"/>
  <c r="N33" i="50" s="1"/>
  <c r="N34" i="50" s="1"/>
  <c r="N35" i="50" s="1"/>
  <c r="N36" i="50" s="1"/>
  <c r="N37" i="50" s="1"/>
  <c r="N43" i="50" s="1"/>
  <c r="N44" i="50" s="1"/>
  <c r="N45" i="50" s="1"/>
  <c r="N46" i="50" s="1"/>
  <c r="N47" i="50" s="1"/>
  <c r="N48" i="50" s="1"/>
  <c r="N49" i="50" s="1"/>
  <c r="N50" i="50" s="1"/>
  <c r="N51" i="50" s="1"/>
  <c r="N52" i="50" s="1"/>
  <c r="N53" i="50" s="1"/>
  <c r="N54" i="50" s="1"/>
  <c r="N55" i="50" s="1"/>
  <c r="N56" i="50" s="1"/>
  <c r="N57" i="50" s="1"/>
  <c r="N58" i="50" s="1"/>
  <c r="M14" i="50"/>
  <c r="M15" i="50" s="1"/>
  <c r="M16" i="50" s="1"/>
  <c r="M17" i="50" s="1"/>
  <c r="M18" i="50" s="1"/>
  <c r="M19" i="50" s="1"/>
  <c r="M20" i="50" s="1"/>
  <c r="M21" i="50" s="1"/>
  <c r="M22" i="50" s="1"/>
  <c r="M23" i="50" s="1"/>
  <c r="M24" i="50" s="1"/>
  <c r="M25" i="50" s="1"/>
  <c r="M26" i="50" s="1"/>
  <c r="M27" i="50" s="1"/>
  <c r="M28" i="50" s="1"/>
  <c r="M29" i="50" s="1"/>
  <c r="M34" i="50" s="1"/>
  <c r="M35" i="50" s="1"/>
  <c r="M38" i="50" s="1"/>
  <c r="M39" i="50" s="1"/>
  <c r="M40" i="50" s="1"/>
  <c r="M41" i="50" s="1"/>
  <c r="M42" i="50" s="1"/>
  <c r="M43" i="50" s="1"/>
  <c r="M44" i="50" s="1"/>
  <c r="M45" i="50" s="1"/>
  <c r="M46" i="50" s="1"/>
  <c r="M47" i="50" s="1"/>
  <c r="M48" i="50" s="1"/>
  <c r="M49" i="50" s="1"/>
  <c r="M50" i="50" s="1"/>
  <c r="M51" i="50" s="1"/>
  <c r="M52" i="50" s="1"/>
  <c r="M53" i="50" s="1"/>
  <c r="M54" i="50" s="1"/>
  <c r="M55" i="50" s="1"/>
  <c r="M56" i="50" s="1"/>
  <c r="M57" i="50" s="1"/>
  <c r="M58" i="50" s="1"/>
  <c r="L14" i="50"/>
  <c r="L15" i="50" s="1"/>
  <c r="L16" i="50" s="1"/>
  <c r="L17" i="50" s="1"/>
  <c r="L18" i="50" s="1"/>
  <c r="L19" i="50" s="1"/>
  <c r="L20" i="50" s="1"/>
  <c r="L21" i="50" s="1"/>
  <c r="L30" i="50" s="1"/>
  <c r="L31" i="50" s="1"/>
  <c r="L32" i="50" s="1"/>
  <c r="L33" i="50" s="1"/>
  <c r="L34" i="50" s="1"/>
  <c r="L35" i="50" s="1"/>
  <c r="L36" i="50" s="1"/>
  <c r="L37" i="50" s="1"/>
  <c r="L43" i="50" s="1"/>
  <c r="L44" i="50" s="1"/>
  <c r="L45" i="50" s="1"/>
  <c r="L46" i="50" s="1"/>
  <c r="L47" i="50" s="1"/>
  <c r="L48" i="50" s="1"/>
  <c r="L49" i="50" s="1"/>
  <c r="L50" i="50" s="1"/>
  <c r="L51" i="50" s="1"/>
  <c r="L52" i="50" s="1"/>
  <c r="L53" i="50" s="1"/>
  <c r="L54" i="50" s="1"/>
  <c r="L55" i="50" s="1"/>
  <c r="L56" i="50" s="1"/>
  <c r="L57" i="50" s="1"/>
  <c r="L58" i="50" s="1"/>
  <c r="C14" i="50"/>
  <c r="A14" i="50"/>
  <c r="C13" i="50"/>
  <c r="A13" i="50"/>
  <c r="Z11" i="50"/>
  <c r="AB11" i="50" s="1"/>
  <c r="W11" i="50"/>
  <c r="T11" i="50"/>
  <c r="X11" i="50" s="1"/>
  <c r="R11" i="50"/>
  <c r="Q11" i="50"/>
  <c r="P11" i="50"/>
  <c r="O11" i="50"/>
  <c r="N11" i="50"/>
  <c r="M11" i="50"/>
  <c r="K11" i="50"/>
  <c r="L11" i="50" s="1"/>
  <c r="AB7" i="50"/>
  <c r="X7" i="50"/>
  <c r="P7" i="50"/>
  <c r="U4" i="50"/>
  <c r="A51" i="49"/>
  <c r="A50" i="49"/>
  <c r="A49" i="49"/>
  <c r="A48" i="49"/>
  <c r="A47" i="49"/>
  <c r="A46" i="49"/>
  <c r="A45" i="49"/>
  <c r="A44" i="49"/>
  <c r="A43" i="49"/>
  <c r="A42" i="49"/>
  <c r="A40" i="49"/>
  <c r="A39" i="49"/>
  <c r="A38" i="49"/>
  <c r="A37" i="49"/>
  <c r="A36" i="49"/>
  <c r="A35" i="49"/>
  <c r="A34" i="49"/>
  <c r="A33" i="49"/>
  <c r="A32" i="49"/>
  <c r="A31" i="49"/>
  <c r="A30" i="49"/>
  <c r="A29" i="49"/>
  <c r="A28" i="49"/>
  <c r="A27" i="49"/>
  <c r="A26" i="49"/>
  <c r="A25" i="49"/>
  <c r="A24" i="49"/>
  <c r="A23" i="49"/>
  <c r="A22" i="49"/>
  <c r="A21" i="49"/>
  <c r="A20" i="49"/>
  <c r="A19" i="49"/>
  <c r="A17" i="49"/>
  <c r="A16" i="49"/>
  <c r="A15" i="49"/>
  <c r="A14" i="49"/>
  <c r="A13" i="49"/>
  <c r="A12" i="49"/>
  <c r="A11" i="49"/>
  <c r="A10" i="49"/>
  <c r="A9" i="49"/>
  <c r="L85" i="48"/>
  <c r="L86" i="48" s="1"/>
  <c r="L87" i="48" s="1"/>
  <c r="L74" i="48"/>
  <c r="L75" i="48" s="1"/>
  <c r="L76" i="48" s="1"/>
  <c r="L77" i="48" s="1"/>
  <c r="L78" i="48" s="1"/>
  <c r="L79" i="48" s="1"/>
  <c r="L80" i="48" s="1"/>
  <c r="L81" i="48" s="1"/>
  <c r="AE7" i="55" l="1"/>
  <c r="AA11" i="56"/>
  <c r="AA11" i="50"/>
  <c r="Q7" i="50"/>
  <c r="O60" i="56"/>
  <c r="O59" i="56"/>
  <c r="P59" i="56"/>
  <c r="P60" i="56"/>
  <c r="R60" i="56"/>
  <c r="R59" i="56"/>
  <c r="Q59" i="56"/>
  <c r="Q60" i="56"/>
  <c r="AA59" i="56"/>
  <c r="AA60" i="56"/>
  <c r="L11" i="56"/>
  <c r="Q7" i="56" s="1"/>
  <c r="AB59" i="56"/>
  <c r="AB60" i="56"/>
  <c r="X60" i="56"/>
  <c r="X59" i="56"/>
  <c r="Z113" i="56"/>
  <c r="Z114" i="56" s="1"/>
  <c r="Z115" i="56" s="1"/>
  <c r="Z116" i="56" s="1"/>
  <c r="Z117" i="56" s="1"/>
  <c r="Z118" i="56" s="1"/>
  <c r="Z119" i="56" s="1"/>
  <c r="Z120" i="56" s="1"/>
  <c r="Z121" i="56" s="1"/>
  <c r="Z122" i="56" s="1"/>
  <c r="Z125" i="56" s="1"/>
  <c r="Z126" i="56" s="1"/>
  <c r="Z127" i="56" s="1"/>
  <c r="Z4" i="56" s="1"/>
  <c r="Z103" i="56"/>
  <c r="Z104" i="56" s="1"/>
  <c r="V113" i="56"/>
  <c r="V114" i="56" s="1"/>
  <c r="V115" i="56" s="1"/>
  <c r="V116" i="56" s="1"/>
  <c r="V117" i="56" s="1"/>
  <c r="V118" i="56" s="1"/>
  <c r="V119" i="56" s="1"/>
  <c r="V120" i="56" s="1"/>
  <c r="V121" i="56" s="1"/>
  <c r="V122" i="56" s="1"/>
  <c r="V125" i="56" s="1"/>
  <c r="V126" i="56" s="1"/>
  <c r="V127" i="56" s="1"/>
  <c r="V4" i="56" s="1"/>
  <c r="V103" i="56"/>
  <c r="V104" i="56" s="1"/>
  <c r="AA113" i="56"/>
  <c r="AA114" i="56" s="1"/>
  <c r="AA115" i="56" s="1"/>
  <c r="AA116" i="56" s="1"/>
  <c r="AA117" i="56" s="1"/>
  <c r="AA118" i="56" s="1"/>
  <c r="AA119" i="56" s="1"/>
  <c r="AA120" i="56" s="1"/>
  <c r="AA121" i="56" s="1"/>
  <c r="AA122" i="56" s="1"/>
  <c r="AA125" i="56" s="1"/>
  <c r="AA126" i="56" s="1"/>
  <c r="AA127" i="56" s="1"/>
  <c r="AA4" i="56" s="1"/>
  <c r="AA103" i="56"/>
  <c r="AA104" i="56" s="1"/>
  <c r="V83" i="56"/>
  <c r="S53" i="55"/>
  <c r="S54" i="55"/>
  <c r="S55" i="55" s="1"/>
  <c r="S56" i="55" s="1"/>
  <c r="S57" i="55" s="1"/>
  <c r="S58" i="55" s="1"/>
  <c r="S59" i="55" s="1"/>
  <c r="S60" i="55" s="1"/>
  <c r="S62" i="55" s="1"/>
  <c r="S63" i="55" s="1"/>
  <c r="S64" i="55" s="1"/>
  <c r="S65" i="55" s="1"/>
  <c r="S66" i="55" s="1"/>
  <c r="S67" i="55" s="1"/>
  <c r="S68" i="55" s="1"/>
  <c r="S69" i="55" s="1"/>
  <c r="S70" i="55" s="1"/>
  <c r="S71" i="55" s="1"/>
  <c r="S72" i="55" s="1"/>
  <c r="S73" i="55" s="1"/>
  <c r="S74" i="55" s="1"/>
  <c r="S75" i="55" s="1"/>
  <c r="S76" i="55" s="1"/>
  <c r="S77" i="55" s="1"/>
  <c r="S78" i="55" s="1"/>
  <c r="S79" i="55" s="1"/>
  <c r="S80" i="55" s="1"/>
  <c r="S81" i="55" s="1"/>
  <c r="S82" i="55" s="1"/>
  <c r="S83" i="55" s="1"/>
  <c r="S84" i="55" s="1"/>
  <c r="S85" i="55" s="1"/>
  <c r="S86" i="55" s="1"/>
  <c r="M54" i="55"/>
  <c r="M55" i="55" s="1"/>
  <c r="M56" i="55" s="1"/>
  <c r="M57" i="55" s="1"/>
  <c r="M58" i="55" s="1"/>
  <c r="M59" i="55" s="1"/>
  <c r="M60" i="55" s="1"/>
  <c r="M62" i="55" s="1"/>
  <c r="M53" i="55"/>
  <c r="L53" i="55"/>
  <c r="L54" i="55"/>
  <c r="L55" i="55" s="1"/>
  <c r="L56" i="55" s="1"/>
  <c r="L57" i="55" s="1"/>
  <c r="L58" i="55" s="1"/>
  <c r="L59" i="55" s="1"/>
  <c r="L60" i="55" s="1"/>
  <c r="L62" i="55" s="1"/>
  <c r="L63" i="55" s="1"/>
  <c r="L64" i="55" s="1"/>
  <c r="L65" i="55" s="1"/>
  <c r="L69" i="55" s="1"/>
  <c r="L70" i="55" s="1"/>
  <c r="L71" i="55" s="1"/>
  <c r="L72" i="55" s="1"/>
  <c r="L73" i="55" s="1"/>
  <c r="L74" i="55" s="1"/>
  <c r="L75" i="55" s="1"/>
  <c r="L76" i="55" s="1"/>
  <c r="L77" i="55" s="1"/>
  <c r="L78" i="55" s="1"/>
  <c r="L79" i="55" s="1"/>
  <c r="L80" i="55" s="1"/>
  <c r="L81" i="55" s="1"/>
  <c r="L82" i="55" s="1"/>
  <c r="L83" i="55" s="1"/>
  <c r="L84" i="55" s="1"/>
  <c r="L85" i="55" s="1"/>
  <c r="L86" i="55" s="1"/>
  <c r="AD54" i="55"/>
  <c r="AD55" i="55" s="1"/>
  <c r="AD56" i="55" s="1"/>
  <c r="AD57" i="55" s="1"/>
  <c r="AD58" i="55" s="1"/>
  <c r="AD59" i="55" s="1"/>
  <c r="AD60" i="55" s="1"/>
  <c r="AD62" i="55" s="1"/>
  <c r="AD63" i="55" s="1"/>
  <c r="AD64" i="55" s="1"/>
  <c r="AD65" i="55" s="1"/>
  <c r="AD66" i="55" s="1"/>
  <c r="AD67" i="55" s="1"/>
  <c r="AD68" i="55" s="1"/>
  <c r="AD69" i="55" s="1"/>
  <c r="AD70" i="55" s="1"/>
  <c r="AD71" i="55" s="1"/>
  <c r="AD72" i="55" s="1"/>
  <c r="AD73" i="55" s="1"/>
  <c r="AD74" i="55" s="1"/>
  <c r="AD75" i="55" s="1"/>
  <c r="AD76" i="55" s="1"/>
  <c r="AD77" i="55" s="1"/>
  <c r="AD78" i="55" s="1"/>
  <c r="AD79" i="55" s="1"/>
  <c r="AD80" i="55" s="1"/>
  <c r="AD81" i="55" s="1"/>
  <c r="AD82" i="55" s="1"/>
  <c r="AD83" i="55" s="1"/>
  <c r="AD84" i="55" s="1"/>
  <c r="AD85" i="55" s="1"/>
  <c r="AD86" i="55" s="1"/>
  <c r="AD53" i="55"/>
  <c r="P53" i="55"/>
  <c r="P54" i="55"/>
  <c r="P55" i="55" s="1"/>
  <c r="P56" i="55" s="1"/>
  <c r="P57" i="55" s="1"/>
  <c r="P58" i="55" s="1"/>
  <c r="P59" i="55" s="1"/>
  <c r="P60" i="55" s="1"/>
  <c r="O53" i="55"/>
  <c r="O54" i="55"/>
  <c r="O55" i="55" s="1"/>
  <c r="O56" i="55" s="1"/>
  <c r="O57" i="55" s="1"/>
  <c r="O58" i="55" s="1"/>
  <c r="O59" i="55" s="1"/>
  <c r="O60" i="55" s="1"/>
  <c r="R54" i="55"/>
  <c r="R55" i="55" s="1"/>
  <c r="R56" i="55" s="1"/>
  <c r="R57" i="55" s="1"/>
  <c r="R58" i="55" s="1"/>
  <c r="R59" i="55" s="1"/>
  <c r="R60" i="55" s="1"/>
  <c r="R53" i="55"/>
  <c r="N53" i="55"/>
  <c r="N54" i="55"/>
  <c r="N55" i="55" s="1"/>
  <c r="N56" i="55" s="1"/>
  <c r="N57" i="55" s="1"/>
  <c r="N58" i="55" s="1"/>
  <c r="N59" i="55" s="1"/>
  <c r="N60" i="55" s="1"/>
  <c r="R11" i="55"/>
  <c r="S11" i="55" s="1"/>
  <c r="T53" i="55"/>
  <c r="T54" i="55"/>
  <c r="T55" i="55" s="1"/>
  <c r="T56" i="55" s="1"/>
  <c r="T57" i="55" s="1"/>
  <c r="T58" i="55" s="1"/>
  <c r="T59" i="55" s="1"/>
  <c r="T60" i="55" s="1"/>
  <c r="O11" i="55"/>
  <c r="Y53" i="55"/>
  <c r="P11" i="55"/>
  <c r="T11" i="55"/>
  <c r="L60" i="50"/>
  <c r="L61" i="50" s="1"/>
  <c r="L62" i="50" s="1"/>
  <c r="L63" i="50" s="1"/>
  <c r="L64" i="50" s="1"/>
  <c r="L65" i="50" s="1"/>
  <c r="L66" i="50" s="1"/>
  <c r="L67" i="50" s="1"/>
  <c r="L68" i="50" s="1"/>
  <c r="L69" i="50" s="1"/>
  <c r="L70" i="50" s="1"/>
  <c r="L71" i="50" s="1"/>
  <c r="L72" i="50" s="1"/>
  <c r="L73" i="50" s="1"/>
  <c r="L74" i="50" s="1"/>
  <c r="L75" i="50" s="1"/>
  <c r="L76" i="50" s="1"/>
  <c r="L77" i="50" s="1"/>
  <c r="L78" i="50" s="1"/>
  <c r="L79" i="50" s="1"/>
  <c r="L59" i="50"/>
  <c r="P59" i="50"/>
  <c r="P60" i="50"/>
  <c r="P61" i="50" s="1"/>
  <c r="P62" i="50" s="1"/>
  <c r="P63" i="50" s="1"/>
  <c r="P64" i="50" s="1"/>
  <c r="P65" i="50" s="1"/>
  <c r="P66" i="50" s="1"/>
  <c r="P67" i="50" s="1"/>
  <c r="P68" i="50" s="1"/>
  <c r="P69" i="50" s="1"/>
  <c r="P70" i="50" s="1"/>
  <c r="P71" i="50" s="1"/>
  <c r="P72" i="50" s="1"/>
  <c r="P73" i="50" s="1"/>
  <c r="P74" i="50" s="1"/>
  <c r="P75" i="50" s="1"/>
  <c r="P76" i="50" s="1"/>
  <c r="P77" i="50" s="1"/>
  <c r="P78" i="50" s="1"/>
  <c r="P79" i="50" s="1"/>
  <c r="M60" i="50"/>
  <c r="M61" i="50" s="1"/>
  <c r="M62" i="50" s="1"/>
  <c r="M63" i="50" s="1"/>
  <c r="M64" i="50" s="1"/>
  <c r="M65" i="50" s="1"/>
  <c r="M66" i="50" s="1"/>
  <c r="M67" i="50" s="1"/>
  <c r="M68" i="50" s="1"/>
  <c r="M69" i="50" s="1"/>
  <c r="M70" i="50" s="1"/>
  <c r="M71" i="50" s="1"/>
  <c r="M72" i="50" s="1"/>
  <c r="M73" i="50" s="1"/>
  <c r="M74" i="50" s="1"/>
  <c r="M75" i="50" s="1"/>
  <c r="M76" i="50" s="1"/>
  <c r="M77" i="50" s="1"/>
  <c r="M78" i="50" s="1"/>
  <c r="M79" i="50" s="1"/>
  <c r="M59" i="50"/>
  <c r="AB60" i="50"/>
  <c r="AB61" i="50" s="1"/>
  <c r="AB62" i="50" s="1"/>
  <c r="AB63" i="50" s="1"/>
  <c r="AB64" i="50" s="1"/>
  <c r="AB65" i="50" s="1"/>
  <c r="AB66" i="50" s="1"/>
  <c r="AB59" i="50"/>
  <c r="AA59" i="50"/>
  <c r="AA60" i="50"/>
  <c r="AA61" i="50" s="1"/>
  <c r="AA62" i="50" s="1"/>
  <c r="AA63" i="50" s="1"/>
  <c r="AA64" i="50" s="1"/>
  <c r="AA65" i="50" s="1"/>
  <c r="AA66" i="50" s="1"/>
  <c r="AA67" i="50" s="1"/>
  <c r="AA68" i="50" s="1"/>
  <c r="AA69" i="50" s="1"/>
  <c r="AA70" i="50" s="1"/>
  <c r="AA71" i="50" s="1"/>
  <c r="AA72" i="50" s="1"/>
  <c r="AA73" i="50" s="1"/>
  <c r="AA74" i="50" s="1"/>
  <c r="AA75" i="50" s="1"/>
  <c r="AA76" i="50" s="1"/>
  <c r="AA77" i="50" s="1"/>
  <c r="AA78" i="50" s="1"/>
  <c r="AA79" i="50" s="1"/>
  <c r="K80" i="50"/>
  <c r="K81" i="50"/>
  <c r="K82" i="50" s="1"/>
  <c r="K83" i="50" s="1"/>
  <c r="K84" i="50" s="1"/>
  <c r="K85" i="50" s="1"/>
  <c r="K86" i="50" s="1"/>
  <c r="K87" i="50" s="1"/>
  <c r="K88" i="50" s="1"/>
  <c r="K89" i="50" s="1"/>
  <c r="K90" i="50" s="1"/>
  <c r="K91" i="50" s="1"/>
  <c r="K92" i="50" s="1"/>
  <c r="K93" i="50" s="1"/>
  <c r="K94" i="50" s="1"/>
  <c r="K95" i="50" s="1"/>
  <c r="K98" i="50" s="1"/>
  <c r="K99" i="50" s="1"/>
  <c r="K100" i="50" s="1"/>
  <c r="K101" i="50" s="1"/>
  <c r="K102" i="50" s="1"/>
  <c r="K103" i="50" s="1"/>
  <c r="K104" i="50" s="1"/>
  <c r="K105" i="50" s="1"/>
  <c r="K106" i="50" s="1"/>
  <c r="K107" i="50" s="1"/>
  <c r="K108" i="50" s="1"/>
  <c r="K109" i="50" s="1"/>
  <c r="K110" i="50" s="1"/>
  <c r="K111" i="50" s="1"/>
  <c r="K112" i="50" s="1"/>
  <c r="Z103" i="50"/>
  <c r="Z104" i="50" s="1"/>
  <c r="Z113" i="50"/>
  <c r="Z114" i="50" s="1"/>
  <c r="Z115" i="50" s="1"/>
  <c r="Z116" i="50" s="1"/>
  <c r="Z117" i="50" s="1"/>
  <c r="Z118" i="50" s="1"/>
  <c r="Z119" i="50" s="1"/>
  <c r="Z120" i="50" s="1"/>
  <c r="Z121" i="50" s="1"/>
  <c r="Z122" i="50" s="1"/>
  <c r="Z125" i="50" s="1"/>
  <c r="Z126" i="50" s="1"/>
  <c r="Z127" i="50" s="1"/>
  <c r="Z4" i="50" s="1"/>
  <c r="N60" i="50"/>
  <c r="N61" i="50" s="1"/>
  <c r="N62" i="50" s="1"/>
  <c r="N63" i="50" s="1"/>
  <c r="N64" i="50" s="1"/>
  <c r="N65" i="50" s="1"/>
  <c r="N66" i="50" s="1"/>
  <c r="N67" i="50" s="1"/>
  <c r="N68" i="50" s="1"/>
  <c r="N69" i="50" s="1"/>
  <c r="N70" i="50" s="1"/>
  <c r="N71" i="50" s="1"/>
  <c r="N72" i="50" s="1"/>
  <c r="N73" i="50" s="1"/>
  <c r="N74" i="50" s="1"/>
  <c r="N75" i="50" s="1"/>
  <c r="N76" i="50" s="1"/>
  <c r="N77" i="50" s="1"/>
  <c r="N78" i="50" s="1"/>
  <c r="N79" i="50" s="1"/>
  <c r="N59" i="50"/>
  <c r="Q60" i="50"/>
  <c r="Q61" i="50" s="1"/>
  <c r="Q62" i="50" s="1"/>
  <c r="Q63" i="50" s="1"/>
  <c r="Q64" i="50" s="1"/>
  <c r="Q65" i="50" s="1"/>
  <c r="Q66" i="50" s="1"/>
  <c r="Q67" i="50" s="1"/>
  <c r="Q68" i="50" s="1"/>
  <c r="Q69" i="50" s="1"/>
  <c r="Q70" i="50" s="1"/>
  <c r="Q71" i="50" s="1"/>
  <c r="Q72" i="50" s="1"/>
  <c r="Q73" i="50" s="1"/>
  <c r="Q74" i="50" s="1"/>
  <c r="Q75" i="50" s="1"/>
  <c r="Q76" i="50" s="1"/>
  <c r="Q77" i="50" s="1"/>
  <c r="Q78" i="50" s="1"/>
  <c r="Q79" i="50" s="1"/>
  <c r="Q59" i="50"/>
  <c r="O59" i="50"/>
  <c r="O60" i="50"/>
  <c r="O61" i="50" s="1"/>
  <c r="O62" i="50" s="1"/>
  <c r="O63" i="50" s="1"/>
  <c r="O64" i="50" s="1"/>
  <c r="O65" i="50" s="1"/>
  <c r="O66" i="50" s="1"/>
  <c r="O67" i="50" s="1"/>
  <c r="O68" i="50" s="1"/>
  <c r="O69" i="50" s="1"/>
  <c r="O70" i="50" s="1"/>
  <c r="O71" i="50" s="1"/>
  <c r="O72" i="50" s="1"/>
  <c r="O73" i="50" s="1"/>
  <c r="O74" i="50" s="1"/>
  <c r="O75" i="50" s="1"/>
  <c r="O76" i="50" s="1"/>
  <c r="O77" i="50" s="1"/>
  <c r="O78" i="50" s="1"/>
  <c r="O79" i="50" s="1"/>
  <c r="R60" i="50"/>
  <c r="R61" i="50" s="1"/>
  <c r="R62" i="50" s="1"/>
  <c r="R63" i="50" s="1"/>
  <c r="R64" i="50" s="1"/>
  <c r="R65" i="50" s="1"/>
  <c r="R66" i="50" s="1"/>
  <c r="R67" i="50" s="1"/>
  <c r="R68" i="50" s="1"/>
  <c r="R69" i="50" s="1"/>
  <c r="R70" i="50" s="1"/>
  <c r="R71" i="50" s="1"/>
  <c r="R72" i="50" s="1"/>
  <c r="R73" i="50" s="1"/>
  <c r="R74" i="50" s="1"/>
  <c r="R75" i="50" s="1"/>
  <c r="R76" i="50" s="1"/>
  <c r="R4" i="50" s="1"/>
  <c r="R59" i="50"/>
  <c r="T81" i="50"/>
  <c r="T82" i="50" s="1"/>
  <c r="T83" i="50" s="1"/>
  <c r="T84" i="50" s="1"/>
  <c r="T85" i="50" s="1"/>
  <c r="T86" i="50" s="1"/>
  <c r="T87" i="50" s="1"/>
  <c r="T88" i="50" s="1"/>
  <c r="T89" i="50" s="1"/>
  <c r="T90" i="50" s="1"/>
  <c r="T91" i="50" s="1"/>
  <c r="T92" i="50" s="1"/>
  <c r="T93" i="50" s="1"/>
  <c r="T94" i="50" s="1"/>
  <c r="T95" i="50" s="1"/>
  <c r="T96" i="50" s="1"/>
  <c r="T97" i="50" s="1"/>
  <c r="T102" i="50" s="1"/>
  <c r="T103" i="50" s="1"/>
  <c r="T104" i="50" s="1"/>
  <c r="T113" i="50" s="1"/>
  <c r="T114" i="50" s="1"/>
  <c r="T115" i="50" s="1"/>
  <c r="T116" i="50" s="1"/>
  <c r="T117" i="50" s="1"/>
  <c r="T118" i="50" s="1"/>
  <c r="T119" i="50" s="1"/>
  <c r="T120" i="50" s="1"/>
  <c r="T121" i="50" s="1"/>
  <c r="T122" i="50" s="1"/>
  <c r="T125" i="50" s="1"/>
  <c r="T126" i="50" s="1"/>
  <c r="T127" i="50" s="1"/>
  <c r="T4" i="50" s="1"/>
  <c r="X60" i="50"/>
  <c r="V80" i="50"/>
  <c r="V81" i="50"/>
  <c r="V82" i="50" s="1"/>
  <c r="Z80" i="50"/>
  <c r="L82" i="48"/>
  <c r="L83" i="48" s="1"/>
  <c r="M63" i="55" l="1"/>
  <c r="M64" i="55"/>
  <c r="M65" i="55" s="1"/>
  <c r="M69" i="55" s="1"/>
  <c r="M70" i="55" s="1"/>
  <c r="M71" i="55" s="1"/>
  <c r="M72" i="55" s="1"/>
  <c r="M73" i="55" s="1"/>
  <c r="M74" i="55" s="1"/>
  <c r="M75" i="55" s="1"/>
  <c r="M76" i="55" s="1"/>
  <c r="M77" i="55" s="1"/>
  <c r="M78" i="55" s="1"/>
  <c r="M79" i="55" s="1"/>
  <c r="M80" i="55" s="1"/>
  <c r="M81" i="55" s="1"/>
  <c r="M82" i="55" s="1"/>
  <c r="M83" i="55" s="1"/>
  <c r="M84" i="55" s="1"/>
  <c r="M85" i="55" s="1"/>
  <c r="M86" i="55" s="1"/>
  <c r="Q80" i="50"/>
  <c r="Q81" i="50"/>
  <c r="Q82" i="50" s="1"/>
  <c r="Q83" i="50" s="1"/>
  <c r="Q84" i="50" s="1"/>
  <c r="Q85" i="50" s="1"/>
  <c r="Q86" i="50" s="1"/>
  <c r="Q87" i="50" s="1"/>
  <c r="Q88" i="50" s="1"/>
  <c r="Q89" i="50" s="1"/>
  <c r="Q90" i="50" s="1"/>
  <c r="Q91" i="50" s="1"/>
  <c r="Q92" i="50" s="1"/>
  <c r="Q93" i="50" s="1"/>
  <c r="Q94" i="50" s="1"/>
  <c r="Q95" i="50" s="1"/>
  <c r="Q98" i="50" s="1"/>
  <c r="Q99" i="50" s="1"/>
  <c r="Q100" i="50" s="1"/>
  <c r="Q101" i="50" s="1"/>
  <c r="Q102" i="50" s="1"/>
  <c r="Q103" i="50" s="1"/>
  <c r="Q104" i="50" s="1"/>
  <c r="Q113" i="50" s="1"/>
  <c r="Q114" i="50" s="1"/>
  <c r="Q115" i="50" s="1"/>
  <c r="Q116" i="50" s="1"/>
  <c r="Q117" i="50" s="1"/>
  <c r="Q118" i="50" s="1"/>
  <c r="Q119" i="50" s="1"/>
  <c r="Q120" i="50" s="1"/>
  <c r="Q121" i="50" s="1"/>
  <c r="Q122" i="50" s="1"/>
  <c r="Q123" i="50" s="1"/>
  <c r="Q124" i="50" s="1"/>
  <c r="Q125" i="50" s="1"/>
  <c r="Q126" i="50" s="1"/>
  <c r="Q127" i="50" s="1"/>
  <c r="Q4" i="50" s="1"/>
  <c r="M80" i="50"/>
  <c r="M81" i="50"/>
  <c r="M82" i="50" s="1"/>
  <c r="M83" i="50" s="1"/>
  <c r="M84" i="50" s="1"/>
  <c r="M85" i="50" s="1"/>
  <c r="M86" i="50" s="1"/>
  <c r="M87" i="50" s="1"/>
  <c r="M88" i="50" s="1"/>
  <c r="M89" i="50" s="1"/>
  <c r="M90" i="50" s="1"/>
  <c r="M91" i="50" s="1"/>
  <c r="M92" i="50" s="1"/>
  <c r="M93" i="50" s="1"/>
  <c r="M94" i="50" s="1"/>
  <c r="M95" i="50" s="1"/>
  <c r="M98" i="50" s="1"/>
  <c r="M99" i="50" s="1"/>
  <c r="M100" i="50" s="1"/>
  <c r="M101" i="50" s="1"/>
  <c r="M102" i="50" s="1"/>
  <c r="M103" i="50" s="1"/>
  <c r="M104" i="50" s="1"/>
  <c r="M113" i="50" s="1"/>
  <c r="M114" i="50" s="1"/>
  <c r="M115" i="50" s="1"/>
  <c r="M116" i="50" s="1"/>
  <c r="M117" i="50" s="1"/>
  <c r="M118" i="50" s="1"/>
  <c r="M119" i="50" s="1"/>
  <c r="M120" i="50" s="1"/>
  <c r="M121" i="50" s="1"/>
  <c r="M122" i="50" s="1"/>
  <c r="M123" i="50" s="1"/>
  <c r="M124" i="50" s="1"/>
  <c r="M125" i="50" s="1"/>
  <c r="M126" i="50" s="1"/>
  <c r="M127" i="50" s="1"/>
  <c r="M4" i="50" s="1"/>
  <c r="L81" i="50"/>
  <c r="L82" i="50" s="1"/>
  <c r="L83" i="50" s="1"/>
  <c r="L84" i="50" s="1"/>
  <c r="L85" i="50" s="1"/>
  <c r="L86" i="50" s="1"/>
  <c r="L87" i="50" s="1"/>
  <c r="L88" i="50" s="1"/>
  <c r="L89" i="50" s="1"/>
  <c r="L90" i="50" s="1"/>
  <c r="L91" i="50" s="1"/>
  <c r="L92" i="50" s="1"/>
  <c r="L93" i="50" s="1"/>
  <c r="L94" i="50" s="1"/>
  <c r="L95" i="50" s="1"/>
  <c r="L98" i="50" s="1"/>
  <c r="L99" i="50" s="1"/>
  <c r="L100" i="50" s="1"/>
  <c r="L101" i="50" s="1"/>
  <c r="L102" i="50" s="1"/>
  <c r="L103" i="50" s="1"/>
  <c r="L104" i="50" s="1"/>
  <c r="L105" i="50" s="1"/>
  <c r="L106" i="50" s="1"/>
  <c r="L107" i="50" s="1"/>
  <c r="L108" i="50" s="1"/>
  <c r="L80" i="50"/>
  <c r="O81" i="50"/>
  <c r="O82" i="50" s="1"/>
  <c r="O83" i="50" s="1"/>
  <c r="O84" i="50" s="1"/>
  <c r="O85" i="50" s="1"/>
  <c r="O86" i="50" s="1"/>
  <c r="O87" i="50" s="1"/>
  <c r="O88" i="50" s="1"/>
  <c r="O89" i="50" s="1"/>
  <c r="O90" i="50" s="1"/>
  <c r="O91" i="50" s="1"/>
  <c r="O92" i="50" s="1"/>
  <c r="O93" i="50" s="1"/>
  <c r="O94" i="50" s="1"/>
  <c r="O95" i="50" s="1"/>
  <c r="O96" i="50" s="1"/>
  <c r="O97" i="50" s="1"/>
  <c r="O102" i="50" s="1"/>
  <c r="O103" i="50" s="1"/>
  <c r="O104" i="50" s="1"/>
  <c r="O113" i="50" s="1"/>
  <c r="O114" i="50" s="1"/>
  <c r="O115" i="50" s="1"/>
  <c r="O116" i="50" s="1"/>
  <c r="O117" i="50" s="1"/>
  <c r="O118" i="50" s="1"/>
  <c r="O119" i="50" s="1"/>
  <c r="O120" i="50" s="1"/>
  <c r="O121" i="50" s="1"/>
  <c r="O122" i="50" s="1"/>
  <c r="O123" i="50" s="1"/>
  <c r="O124" i="50" s="1"/>
  <c r="O125" i="50" s="1"/>
  <c r="O126" i="50" s="1"/>
  <c r="O127" i="50" s="1"/>
  <c r="O4" i="50" s="1"/>
  <c r="O80" i="50"/>
  <c r="AA80" i="50"/>
  <c r="AA81" i="50"/>
  <c r="AA82" i="50" s="1"/>
  <c r="AA83" i="50" s="1"/>
  <c r="AA84" i="50" s="1"/>
  <c r="AA85" i="50" s="1"/>
  <c r="AA86" i="50" s="1"/>
  <c r="AA87" i="50" s="1"/>
  <c r="AA88" i="50" s="1"/>
  <c r="AA89" i="50" s="1"/>
  <c r="AA90" i="50" s="1"/>
  <c r="AA91" i="50" s="1"/>
  <c r="AA92" i="50" s="1"/>
  <c r="AA93" i="50" s="1"/>
  <c r="AA94" i="50" s="1"/>
  <c r="AA95" i="50" s="1"/>
  <c r="AA98" i="50" s="1"/>
  <c r="AA99" i="50" s="1"/>
  <c r="AA100" i="50" s="1"/>
  <c r="AA101" i="50" s="1"/>
  <c r="AA102" i="50" s="1"/>
  <c r="V84" i="50"/>
  <c r="V85" i="50" s="1"/>
  <c r="V86" i="50" s="1"/>
  <c r="V87" i="50" s="1"/>
  <c r="V88" i="50" s="1"/>
  <c r="V89" i="50" s="1"/>
  <c r="V90" i="50" s="1"/>
  <c r="V91" i="50" s="1"/>
  <c r="V92" i="50" s="1"/>
  <c r="V93" i="50" s="1"/>
  <c r="V94" i="50" s="1"/>
  <c r="V95" i="50" s="1"/>
  <c r="V98" i="50" s="1"/>
  <c r="V99" i="50" s="1"/>
  <c r="V100" i="50" s="1"/>
  <c r="V101" i="50" s="1"/>
  <c r="V102" i="50" s="1"/>
  <c r="V83" i="50"/>
  <c r="P81" i="50"/>
  <c r="P82" i="50" s="1"/>
  <c r="P83" i="50" s="1"/>
  <c r="P84" i="50" s="1"/>
  <c r="P85" i="50" s="1"/>
  <c r="P86" i="50" s="1"/>
  <c r="P87" i="50" s="1"/>
  <c r="P88" i="50" s="1"/>
  <c r="P89" i="50" s="1"/>
  <c r="P90" i="50" s="1"/>
  <c r="P91" i="50" s="1"/>
  <c r="P92" i="50" s="1"/>
  <c r="P93" i="50" s="1"/>
  <c r="P94" i="50" s="1"/>
  <c r="P95" i="50" s="1"/>
  <c r="P98" i="50" s="1"/>
  <c r="P99" i="50" s="1"/>
  <c r="P100" i="50" s="1"/>
  <c r="P101" i="50" s="1"/>
  <c r="P102" i="50" s="1"/>
  <c r="P103" i="50" s="1"/>
  <c r="P104" i="50" s="1"/>
  <c r="P113" i="50" s="1"/>
  <c r="P114" i="50" s="1"/>
  <c r="P115" i="50" s="1"/>
  <c r="P116" i="50" s="1"/>
  <c r="P117" i="50" s="1"/>
  <c r="P118" i="50" s="1"/>
  <c r="P119" i="50" s="1"/>
  <c r="P120" i="50" s="1"/>
  <c r="P121" i="50" s="1"/>
  <c r="P122" i="50" s="1"/>
  <c r="P123" i="50" s="1"/>
  <c r="P124" i="50" s="1"/>
  <c r="P125" i="50" s="1"/>
  <c r="P126" i="50" s="1"/>
  <c r="P127" i="50" s="1"/>
  <c r="P4" i="50" s="1"/>
  <c r="P80" i="50"/>
  <c r="N80" i="50"/>
  <c r="N81" i="50"/>
  <c r="N82" i="50" s="1"/>
  <c r="N83" i="50" s="1"/>
  <c r="N84" i="50" s="1"/>
  <c r="N85" i="50" s="1"/>
  <c r="N86" i="50" s="1"/>
  <c r="N87" i="50" s="1"/>
  <c r="N88" i="50" s="1"/>
  <c r="N89" i="50" s="1"/>
  <c r="N90" i="50" s="1"/>
  <c r="N91" i="50" s="1"/>
  <c r="N92" i="50" s="1"/>
  <c r="N93" i="50" s="1"/>
  <c r="N94" i="50" s="1"/>
  <c r="N95" i="50" s="1"/>
  <c r="N98" i="50" s="1"/>
  <c r="N99" i="50" s="1"/>
  <c r="N100" i="50" s="1"/>
  <c r="N101" i="50" s="1"/>
  <c r="N102" i="50" s="1"/>
  <c r="N103" i="50" s="1"/>
  <c r="N104" i="50" s="1"/>
  <c r="N105" i="50" s="1"/>
  <c r="N106" i="50" s="1"/>
  <c r="N107" i="50" s="1"/>
  <c r="N108" i="50" s="1"/>
  <c r="N109" i="50" s="1"/>
  <c r="N110" i="50" s="1"/>
  <c r="N111" i="50" s="1"/>
  <c r="N112" i="50" s="1"/>
  <c r="N117" i="50" s="1"/>
  <c r="N118" i="50" s="1"/>
  <c r="N119" i="50" s="1"/>
  <c r="N120" i="50" s="1"/>
  <c r="N121" i="50" s="1"/>
  <c r="N122" i="50" s="1"/>
  <c r="N123" i="50" s="1"/>
  <c r="N124" i="50" s="1"/>
  <c r="N125" i="50" s="1"/>
  <c r="N126" i="50" s="1"/>
  <c r="N127" i="50" s="1"/>
  <c r="N4" i="50" s="1"/>
  <c r="V113" i="50" l="1"/>
  <c r="V114" i="50" s="1"/>
  <c r="V115" i="50" s="1"/>
  <c r="V116" i="50" s="1"/>
  <c r="V117" i="50" s="1"/>
  <c r="V118" i="50" s="1"/>
  <c r="V119" i="50" s="1"/>
  <c r="V120" i="50" s="1"/>
  <c r="V121" i="50" s="1"/>
  <c r="V122" i="50" s="1"/>
  <c r="V125" i="50" s="1"/>
  <c r="V126" i="50" s="1"/>
  <c r="V127" i="50" s="1"/>
  <c r="V4" i="50" s="1"/>
  <c r="V103" i="50"/>
  <c r="V104" i="50" s="1"/>
  <c r="AA113" i="50"/>
  <c r="AA114" i="50" s="1"/>
  <c r="AA115" i="50" s="1"/>
  <c r="AA116" i="50" s="1"/>
  <c r="AA117" i="50" s="1"/>
  <c r="AA118" i="50" s="1"/>
  <c r="AA119" i="50" s="1"/>
  <c r="AA120" i="50" s="1"/>
  <c r="AA121" i="50" s="1"/>
  <c r="AA122" i="50" s="1"/>
  <c r="AA125" i="50" s="1"/>
  <c r="AA126" i="50" s="1"/>
  <c r="AA127" i="50" s="1"/>
  <c r="AA4" i="50" s="1"/>
  <c r="AA103" i="50"/>
  <c r="AA104" i="50" s="1"/>
  <c r="C107" i="48"/>
  <c r="A107" i="48"/>
  <c r="C106" i="48"/>
  <c r="A106" i="48"/>
  <c r="C105" i="48"/>
  <c r="A105" i="48"/>
  <c r="C104" i="48"/>
  <c r="A104" i="48"/>
  <c r="C103" i="48"/>
  <c r="A103" i="48"/>
  <c r="C102" i="48"/>
  <c r="A102" i="48"/>
  <c r="W101" i="48"/>
  <c r="W102" i="48" s="1"/>
  <c r="W103" i="48" s="1"/>
  <c r="W104" i="48" s="1"/>
  <c r="W105" i="48" s="1"/>
  <c r="W106" i="48" s="1"/>
  <c r="C101" i="48"/>
  <c r="A101" i="48"/>
  <c r="C100" i="48"/>
  <c r="A100" i="48"/>
  <c r="C99" i="48"/>
  <c r="A99" i="48"/>
  <c r="C98" i="48"/>
  <c r="A98" i="48"/>
  <c r="C97" i="48"/>
  <c r="A97" i="48"/>
  <c r="C96" i="48"/>
  <c r="A96" i="48"/>
  <c r="C95" i="48"/>
  <c r="A95" i="48"/>
  <c r="C94" i="48"/>
  <c r="A94" i="48"/>
  <c r="C93" i="48"/>
  <c r="A93" i="48"/>
  <c r="O92" i="48"/>
  <c r="O93" i="48" s="1"/>
  <c r="O94" i="48" s="1"/>
  <c r="O95" i="48" s="1"/>
  <c r="O96" i="48" s="1"/>
  <c r="O97" i="48" s="1"/>
  <c r="O98" i="48" s="1"/>
  <c r="O99" i="48" s="1"/>
  <c r="O100" i="48" s="1"/>
  <c r="O101" i="48" s="1"/>
  <c r="O102" i="48" s="1"/>
  <c r="O103" i="48" s="1"/>
  <c r="O104" i="48" s="1"/>
  <c r="O105" i="48" s="1"/>
  <c r="O106" i="48" s="1"/>
  <c r="J92" i="48"/>
  <c r="J93" i="48" s="1"/>
  <c r="J94" i="48" s="1"/>
  <c r="J95" i="48" s="1"/>
  <c r="J96" i="48" s="1"/>
  <c r="J97" i="48" s="1"/>
  <c r="J99" i="48" s="1"/>
  <c r="J100" i="48" s="1"/>
  <c r="J101" i="48" s="1"/>
  <c r="J102" i="48" s="1"/>
  <c r="J105" i="48" s="1"/>
  <c r="J106" i="48" s="1"/>
  <c r="C92" i="48"/>
  <c r="A92" i="48"/>
  <c r="C91" i="48"/>
  <c r="A91" i="48"/>
  <c r="X90" i="48"/>
  <c r="X91" i="48" s="1"/>
  <c r="X101" i="48" s="1"/>
  <c r="X102" i="48" s="1"/>
  <c r="X103" i="48" s="1"/>
  <c r="X104" i="48" s="1"/>
  <c r="X105" i="48" s="1"/>
  <c r="X106" i="48" s="1"/>
  <c r="X107" i="48" s="1"/>
  <c r="X4" i="48" s="1"/>
  <c r="C90" i="48"/>
  <c r="A90" i="48"/>
  <c r="AB89" i="48"/>
  <c r="AB90" i="48" s="1"/>
  <c r="AB91" i="48" s="1"/>
  <c r="AB101" i="48" s="1"/>
  <c r="AB102" i="48" s="1"/>
  <c r="AB103" i="48" s="1"/>
  <c r="AB104" i="48" s="1"/>
  <c r="AB105" i="48" s="1"/>
  <c r="AB106" i="48" s="1"/>
  <c r="AB107" i="48" s="1"/>
  <c r="AB4" i="48" s="1"/>
  <c r="AA89" i="48"/>
  <c r="AA90" i="48" s="1"/>
  <c r="AA91" i="48" s="1"/>
  <c r="AA101" i="48" s="1"/>
  <c r="AA102" i="48" s="1"/>
  <c r="AA103" i="48" s="1"/>
  <c r="AA104" i="48" s="1"/>
  <c r="AA105" i="48" s="1"/>
  <c r="AA106" i="48" s="1"/>
  <c r="AA107" i="48" s="1"/>
  <c r="AA4" i="48" s="1"/>
  <c r="W89" i="48"/>
  <c r="W90" i="48" s="1"/>
  <c r="C89" i="48"/>
  <c r="A89" i="48"/>
  <c r="C88" i="48"/>
  <c r="A88" i="48"/>
  <c r="C87" i="48"/>
  <c r="A87" i="48"/>
  <c r="C86" i="48"/>
  <c r="A86" i="48"/>
  <c r="J85" i="48"/>
  <c r="C85" i="48"/>
  <c r="A85" i="48"/>
  <c r="R84" i="48"/>
  <c r="R85" i="48" s="1"/>
  <c r="C84" i="48"/>
  <c r="A84" i="48"/>
  <c r="C83" i="48"/>
  <c r="A83" i="48"/>
  <c r="C82" i="48"/>
  <c r="A82" i="48"/>
  <c r="C81" i="48"/>
  <c r="A81" i="48"/>
  <c r="C80" i="48"/>
  <c r="A80" i="48"/>
  <c r="C79" i="48"/>
  <c r="A79" i="48"/>
  <c r="C78" i="48"/>
  <c r="A78" i="48"/>
  <c r="C77" i="48"/>
  <c r="A77" i="48"/>
  <c r="C76" i="48"/>
  <c r="A76" i="48"/>
  <c r="C75" i="48"/>
  <c r="A75" i="48"/>
  <c r="Q74" i="48"/>
  <c r="Q75" i="48" s="1"/>
  <c r="Q84" i="48" s="1"/>
  <c r="Q85" i="48" s="1"/>
  <c r="Q92" i="48" s="1"/>
  <c r="Q93" i="48" s="1"/>
  <c r="Q94" i="48" s="1"/>
  <c r="Q95" i="48" s="1"/>
  <c r="Q97" i="48" s="1"/>
  <c r="Q98" i="48" s="1"/>
  <c r="Q99" i="48" s="1"/>
  <c r="Q100" i="48" s="1"/>
  <c r="Q102" i="48" s="1"/>
  <c r="Q103" i="48" s="1"/>
  <c r="Q104" i="48" s="1"/>
  <c r="Q105" i="48" s="1"/>
  <c r="Q106" i="48" s="1"/>
  <c r="J74" i="48"/>
  <c r="J75" i="48" s="1"/>
  <c r="C74" i="48"/>
  <c r="A74" i="48"/>
  <c r="C73" i="48"/>
  <c r="A73" i="48"/>
  <c r="C72" i="48"/>
  <c r="A72" i="48"/>
  <c r="C71" i="48"/>
  <c r="A71" i="48"/>
  <c r="C70" i="48"/>
  <c r="A70" i="48"/>
  <c r="C69" i="48"/>
  <c r="A69" i="48"/>
  <c r="C68" i="48"/>
  <c r="A68" i="48"/>
  <c r="C67" i="48"/>
  <c r="A67" i="48"/>
  <c r="C66" i="48"/>
  <c r="A66" i="48"/>
  <c r="C65" i="48"/>
  <c r="A65" i="48"/>
  <c r="C64" i="48"/>
  <c r="A64" i="48"/>
  <c r="J63" i="48"/>
  <c r="J64" i="48" s="1"/>
  <c r="J65" i="48" s="1"/>
  <c r="J66" i="48" s="1"/>
  <c r="J67" i="48" s="1"/>
  <c r="J68" i="48" s="1"/>
  <c r="J69" i="48" s="1"/>
  <c r="J70" i="48" s="1"/>
  <c r="J71" i="48" s="1"/>
  <c r="J72" i="48" s="1"/>
  <c r="C63" i="48"/>
  <c r="A63" i="48"/>
  <c r="AA62" i="48"/>
  <c r="AA63" i="48" s="1"/>
  <c r="AA64" i="48" s="1"/>
  <c r="AA65" i="48" s="1"/>
  <c r="AA66" i="48" s="1"/>
  <c r="AA67" i="48" s="1"/>
  <c r="AA68" i="48" s="1"/>
  <c r="AA69" i="48" s="1"/>
  <c r="AA70" i="48" s="1"/>
  <c r="AA71" i="48" s="1"/>
  <c r="AA72" i="48" s="1"/>
  <c r="AA73" i="48" s="1"/>
  <c r="AA74" i="48" s="1"/>
  <c r="AA75" i="48" s="1"/>
  <c r="AA76" i="48" s="1"/>
  <c r="AA77" i="48" s="1"/>
  <c r="AA78" i="48" s="1"/>
  <c r="AA79" i="48" s="1"/>
  <c r="AA80" i="48" s="1"/>
  <c r="AA81" i="48" s="1"/>
  <c r="AA82" i="48" s="1"/>
  <c r="AA83" i="48" s="1"/>
  <c r="AA84" i="48" s="1"/>
  <c r="AA85" i="48" s="1"/>
  <c r="W62" i="48"/>
  <c r="W63" i="48" s="1"/>
  <c r="W64" i="48" s="1"/>
  <c r="W65" i="48" s="1"/>
  <c r="W66" i="48" s="1"/>
  <c r="W67" i="48" s="1"/>
  <c r="W68" i="48" s="1"/>
  <c r="W69" i="48" s="1"/>
  <c r="W70" i="48" s="1"/>
  <c r="W71" i="48" s="1"/>
  <c r="W72" i="48" s="1"/>
  <c r="W73" i="48" s="1"/>
  <c r="W74" i="48" s="1"/>
  <c r="W75" i="48" s="1"/>
  <c r="W76" i="48" s="1"/>
  <c r="W77" i="48" s="1"/>
  <c r="W78" i="48" s="1"/>
  <c r="W79" i="48" s="1"/>
  <c r="W80" i="48" s="1"/>
  <c r="W81" i="48" s="1"/>
  <c r="W82" i="48" s="1"/>
  <c r="W83" i="48" s="1"/>
  <c r="W84" i="48" s="1"/>
  <c r="W85" i="48" s="1"/>
  <c r="C62" i="48"/>
  <c r="A62" i="48"/>
  <c r="C61" i="48"/>
  <c r="A61" i="48"/>
  <c r="C60" i="48"/>
  <c r="A60" i="48"/>
  <c r="C59" i="48"/>
  <c r="A59" i="48"/>
  <c r="C58" i="48"/>
  <c r="A58" i="48"/>
  <c r="C57" i="48"/>
  <c r="A57" i="48"/>
  <c r="C56" i="48"/>
  <c r="A56" i="48"/>
  <c r="C55" i="48"/>
  <c r="A55" i="48"/>
  <c r="C54" i="48"/>
  <c r="A54" i="48"/>
  <c r="C53" i="48"/>
  <c r="A53" i="48"/>
  <c r="C52" i="48"/>
  <c r="A52" i="48"/>
  <c r="C51" i="48"/>
  <c r="A51" i="48"/>
  <c r="X50" i="48"/>
  <c r="X51" i="48" s="1"/>
  <c r="X52" i="48" s="1"/>
  <c r="X53" i="48" s="1"/>
  <c r="X54" i="48" s="1"/>
  <c r="X55" i="48" s="1"/>
  <c r="X56" i="48" s="1"/>
  <c r="X57" i="48" s="1"/>
  <c r="X58" i="48" s="1"/>
  <c r="X59" i="48" s="1"/>
  <c r="X60" i="48" s="1"/>
  <c r="X61" i="48" s="1"/>
  <c r="X62" i="48" s="1"/>
  <c r="X63" i="48" s="1"/>
  <c r="X64" i="48" s="1"/>
  <c r="X65" i="48" s="1"/>
  <c r="X66" i="48" s="1"/>
  <c r="X67" i="48" s="1"/>
  <c r="X68" i="48" s="1"/>
  <c r="X69" i="48" s="1"/>
  <c r="X70" i="48" s="1"/>
  <c r="X71" i="48" s="1"/>
  <c r="X72" i="48" s="1"/>
  <c r="X73" i="48" s="1"/>
  <c r="X74" i="48" s="1"/>
  <c r="X75" i="48" s="1"/>
  <c r="X76" i="48" s="1"/>
  <c r="X77" i="48" s="1"/>
  <c r="X78" i="48" s="1"/>
  <c r="X79" i="48" s="1"/>
  <c r="X80" i="48" s="1"/>
  <c r="X81" i="48" s="1"/>
  <c r="X82" i="48" s="1"/>
  <c r="X83" i="48" s="1"/>
  <c r="X84" i="48" s="1"/>
  <c r="X85" i="48" s="1"/>
  <c r="T50" i="48"/>
  <c r="T51" i="48" s="1"/>
  <c r="T52" i="48" s="1"/>
  <c r="T53" i="48" s="1"/>
  <c r="T54" i="48" s="1"/>
  <c r="T55" i="48" s="1"/>
  <c r="T56" i="48" s="1"/>
  <c r="T57" i="48" s="1"/>
  <c r="T58" i="48" s="1"/>
  <c r="T59" i="48" s="1"/>
  <c r="T60" i="48" s="1"/>
  <c r="T61" i="48" s="1"/>
  <c r="T62" i="48" s="1"/>
  <c r="T63" i="48" s="1"/>
  <c r="T64" i="48" s="1"/>
  <c r="T65" i="48" s="1"/>
  <c r="T66" i="48" s="1"/>
  <c r="T67" i="48" s="1"/>
  <c r="T68" i="48" s="1"/>
  <c r="T69" i="48" s="1"/>
  <c r="T70" i="48" s="1"/>
  <c r="T71" i="48" s="1"/>
  <c r="T72" i="48" s="1"/>
  <c r="T73" i="48" s="1"/>
  <c r="T74" i="48" s="1"/>
  <c r="T75" i="48" s="1"/>
  <c r="T84" i="48" s="1"/>
  <c r="T85" i="48" s="1"/>
  <c r="T88" i="48" s="1"/>
  <c r="T89" i="48" s="1"/>
  <c r="T90" i="48" s="1"/>
  <c r="T91" i="48" s="1"/>
  <c r="T101" i="48" s="1"/>
  <c r="T102" i="48" s="1"/>
  <c r="T103" i="48" s="1"/>
  <c r="T104" i="48" s="1"/>
  <c r="T105" i="48" s="1"/>
  <c r="T106" i="48" s="1"/>
  <c r="T107" i="48" s="1"/>
  <c r="T4" i="48" s="1"/>
  <c r="C50" i="48"/>
  <c r="A50" i="48"/>
  <c r="C49" i="48"/>
  <c r="A49" i="48"/>
  <c r="C48" i="48"/>
  <c r="A48" i="48"/>
  <c r="C47" i="48"/>
  <c r="A47" i="48"/>
  <c r="C46" i="48"/>
  <c r="A46" i="48"/>
  <c r="R45" i="48"/>
  <c r="R46" i="48" s="1"/>
  <c r="C45" i="48"/>
  <c r="A45" i="48"/>
  <c r="C44" i="48"/>
  <c r="A44" i="48"/>
  <c r="C43" i="48"/>
  <c r="A43" i="48"/>
  <c r="C42" i="48"/>
  <c r="A42" i="48"/>
  <c r="C41" i="48"/>
  <c r="A41" i="48"/>
  <c r="C40" i="48"/>
  <c r="A40" i="48"/>
  <c r="C39" i="48"/>
  <c r="A39" i="48"/>
  <c r="C38" i="48"/>
  <c r="A38" i="48"/>
  <c r="AB37" i="48"/>
  <c r="AB38" i="48" s="1"/>
  <c r="AB39" i="48" s="1"/>
  <c r="AB40" i="48" s="1"/>
  <c r="AB41" i="48" s="1"/>
  <c r="AB42" i="48" s="1"/>
  <c r="AB43" i="48" s="1"/>
  <c r="AB44" i="48" s="1"/>
  <c r="AB45" i="48" s="1"/>
  <c r="AB46" i="48" s="1"/>
  <c r="AB47" i="48" s="1"/>
  <c r="AB48" i="48" s="1"/>
  <c r="AB49" i="48" s="1"/>
  <c r="AB50" i="48" s="1"/>
  <c r="AB51" i="48" s="1"/>
  <c r="AB52" i="48" s="1"/>
  <c r="AB53" i="48" s="1"/>
  <c r="AB54" i="48" s="1"/>
  <c r="AB55" i="48" s="1"/>
  <c r="AB56" i="48" s="1"/>
  <c r="AB57" i="48" s="1"/>
  <c r="AB58" i="48" s="1"/>
  <c r="AB59" i="48" s="1"/>
  <c r="AB60" i="48" s="1"/>
  <c r="AB61" i="48" s="1"/>
  <c r="AB62" i="48" s="1"/>
  <c r="AB63" i="48" s="1"/>
  <c r="AB64" i="48" s="1"/>
  <c r="AB65" i="48" s="1"/>
  <c r="AB66" i="48" s="1"/>
  <c r="AB67" i="48" s="1"/>
  <c r="AB68" i="48" s="1"/>
  <c r="AB69" i="48" s="1"/>
  <c r="AB70" i="48" s="1"/>
  <c r="AB71" i="48" s="1"/>
  <c r="AB72" i="48" s="1"/>
  <c r="AB73" i="48" s="1"/>
  <c r="AB74" i="48" s="1"/>
  <c r="AB75" i="48" s="1"/>
  <c r="AB76" i="48" s="1"/>
  <c r="AB77" i="48" s="1"/>
  <c r="AB78" i="48" s="1"/>
  <c r="AB79" i="48" s="1"/>
  <c r="AB80" i="48" s="1"/>
  <c r="AB81" i="48" s="1"/>
  <c r="AB82" i="48" s="1"/>
  <c r="AB83" i="48" s="1"/>
  <c r="AB84" i="48" s="1"/>
  <c r="AB85" i="48" s="1"/>
  <c r="C37" i="48"/>
  <c r="A37" i="48"/>
  <c r="C36" i="48"/>
  <c r="A36" i="48"/>
  <c r="AC35" i="48"/>
  <c r="AC36" i="48" s="1"/>
  <c r="AC37" i="48" s="1"/>
  <c r="AC38" i="48" s="1"/>
  <c r="AC39" i="48" s="1"/>
  <c r="AC40" i="48" s="1"/>
  <c r="AC41" i="48" s="1"/>
  <c r="AC42" i="48" s="1"/>
  <c r="AC43" i="48" s="1"/>
  <c r="AC44" i="48" s="1"/>
  <c r="AC45" i="48" s="1"/>
  <c r="AC46" i="48" s="1"/>
  <c r="AC47" i="48" s="1"/>
  <c r="AC48" i="48" s="1"/>
  <c r="AC49" i="48" s="1"/>
  <c r="AC50" i="48" s="1"/>
  <c r="AC51" i="48" s="1"/>
  <c r="AC52" i="48" s="1"/>
  <c r="AC53" i="48" s="1"/>
  <c r="AC54" i="48" s="1"/>
  <c r="AC55" i="48" s="1"/>
  <c r="AC56" i="48" s="1"/>
  <c r="AC57" i="48" s="1"/>
  <c r="AC58" i="48" s="1"/>
  <c r="AC59" i="48" s="1"/>
  <c r="AC60" i="48" s="1"/>
  <c r="AC61" i="48" s="1"/>
  <c r="AC4" i="48" s="1"/>
  <c r="Y35" i="48"/>
  <c r="Y36" i="48" s="1"/>
  <c r="Y37" i="48" s="1"/>
  <c r="Y38" i="48" s="1"/>
  <c r="Y39" i="48" s="1"/>
  <c r="Y40" i="48" s="1"/>
  <c r="Y41" i="48" s="1"/>
  <c r="Y42" i="48" s="1"/>
  <c r="Y43" i="48" s="1"/>
  <c r="Y44" i="48" s="1"/>
  <c r="Y45" i="48" s="1"/>
  <c r="Y46" i="48" s="1"/>
  <c r="Y47" i="48" s="1"/>
  <c r="Y48" i="48" s="1"/>
  <c r="Y49" i="48" s="1"/>
  <c r="Y50" i="48" s="1"/>
  <c r="Y51" i="48" s="1"/>
  <c r="Y52" i="48" s="1"/>
  <c r="Y53" i="48" s="1"/>
  <c r="Y54" i="48" s="1"/>
  <c r="Y55" i="48" s="1"/>
  <c r="Y56" i="48" s="1"/>
  <c r="Y57" i="48" s="1"/>
  <c r="Y58" i="48" s="1"/>
  <c r="Y59" i="48" s="1"/>
  <c r="Y60" i="48" s="1"/>
  <c r="Y61" i="48" s="1"/>
  <c r="Y4" i="48" s="1"/>
  <c r="X35" i="48"/>
  <c r="X36" i="48" s="1"/>
  <c r="X37" i="48" s="1"/>
  <c r="X38" i="48" s="1"/>
  <c r="X39" i="48" s="1"/>
  <c r="X40" i="48" s="1"/>
  <c r="X41" i="48" s="1"/>
  <c r="X42" i="48" s="1"/>
  <c r="X43" i="48" s="1"/>
  <c r="X44" i="48" s="1"/>
  <c r="X45" i="48" s="1"/>
  <c r="X46" i="48" s="1"/>
  <c r="X47" i="48" s="1"/>
  <c r="X48" i="48" s="1"/>
  <c r="T35" i="48"/>
  <c r="T36" i="48" s="1"/>
  <c r="T45" i="48" s="1"/>
  <c r="T46" i="48" s="1"/>
  <c r="T47" i="48" s="1"/>
  <c r="T48" i="48" s="1"/>
  <c r="Q36" i="48"/>
  <c r="Q37" i="48" s="1"/>
  <c r="Q38" i="48" s="1"/>
  <c r="Q39" i="48" s="1"/>
  <c r="Q40" i="48" s="1"/>
  <c r="Q41" i="48" s="1"/>
  <c r="Q42" i="48" s="1"/>
  <c r="Q43" i="48" s="1"/>
  <c r="Q44" i="48" s="1"/>
  <c r="Q45" i="48" s="1"/>
  <c r="Q46" i="48" s="1"/>
  <c r="Q47" i="48" s="1"/>
  <c r="Q48" i="48" s="1"/>
  <c r="Q49" i="48" s="1"/>
  <c r="Q50" i="48" s="1"/>
  <c r="Q51" i="48" s="1"/>
  <c r="Q52" i="48" s="1"/>
  <c r="Q53" i="48" s="1"/>
  <c r="Q54" i="48" s="1"/>
  <c r="Q55" i="48" s="1"/>
  <c r="Q56" i="48" s="1"/>
  <c r="Q57" i="48" s="1"/>
  <c r="Q58" i="48" s="1"/>
  <c r="Q59" i="48" s="1"/>
  <c r="Q60" i="48" s="1"/>
  <c r="Q61" i="48" s="1"/>
  <c r="Q62" i="48" s="1"/>
  <c r="Q63" i="48" s="1"/>
  <c r="Q64" i="48" s="1"/>
  <c r="Q65" i="48" s="1"/>
  <c r="Q66" i="48" s="1"/>
  <c r="Q67" i="48" s="1"/>
  <c r="Q68" i="48" s="1"/>
  <c r="Q69" i="48" s="1"/>
  <c r="Q70" i="48" s="1"/>
  <c r="Q71" i="48" s="1"/>
  <c r="Q72" i="48" s="1"/>
  <c r="C35" i="48"/>
  <c r="A35" i="48"/>
  <c r="C34" i="48"/>
  <c r="A34" i="48"/>
  <c r="C33" i="48"/>
  <c r="A33" i="48"/>
  <c r="C32" i="48"/>
  <c r="A32" i="48"/>
  <c r="C31" i="48"/>
  <c r="A31" i="48"/>
  <c r="C30" i="48"/>
  <c r="A30" i="48"/>
  <c r="C29" i="48"/>
  <c r="A29" i="48"/>
  <c r="C28" i="48"/>
  <c r="A28" i="48"/>
  <c r="C27" i="48"/>
  <c r="A27" i="48"/>
  <c r="C26" i="48"/>
  <c r="A26" i="48"/>
  <c r="C25" i="48"/>
  <c r="A25" i="48"/>
  <c r="C24" i="48"/>
  <c r="A24" i="48"/>
  <c r="C23" i="48"/>
  <c r="A23" i="48"/>
  <c r="C22" i="48"/>
  <c r="A22" i="48"/>
  <c r="C21" i="48"/>
  <c r="A21" i="48"/>
  <c r="C20" i="48"/>
  <c r="A20" i="48"/>
  <c r="C19" i="48"/>
  <c r="A19" i="48"/>
  <c r="C18" i="48"/>
  <c r="A18" i="48"/>
  <c r="C17" i="48"/>
  <c r="A17" i="48"/>
  <c r="C16" i="48"/>
  <c r="A16" i="48"/>
  <c r="C15" i="48"/>
  <c r="A15" i="48"/>
  <c r="AC14" i="48"/>
  <c r="AC15" i="48" s="1"/>
  <c r="AC16" i="48" s="1"/>
  <c r="AC17" i="48" s="1"/>
  <c r="AC18" i="48" s="1"/>
  <c r="AC19" i="48" s="1"/>
  <c r="AC20" i="48" s="1"/>
  <c r="AC21" i="48" s="1"/>
  <c r="AC22" i="48" s="1"/>
  <c r="AC23" i="48" s="1"/>
  <c r="AB14" i="48"/>
  <c r="AB15" i="48" s="1"/>
  <c r="AB16" i="48" s="1"/>
  <c r="AB17" i="48" s="1"/>
  <c r="AB18" i="48" s="1"/>
  <c r="AB19" i="48" s="1"/>
  <c r="AB20" i="48" s="1"/>
  <c r="AB21" i="48" s="1"/>
  <c r="AB22" i="48" s="1"/>
  <c r="AB23" i="48" s="1"/>
  <c r="Y14" i="48"/>
  <c r="Y15" i="48" s="1"/>
  <c r="Y16" i="48" s="1"/>
  <c r="Y17" i="48" s="1"/>
  <c r="Y18" i="48" s="1"/>
  <c r="Y19" i="48" s="1"/>
  <c r="Y20" i="48" s="1"/>
  <c r="Y21" i="48" s="1"/>
  <c r="Y22" i="48" s="1"/>
  <c r="Y23" i="48" s="1"/>
  <c r="X14" i="48"/>
  <c r="X15" i="48" s="1"/>
  <c r="X16" i="48" s="1"/>
  <c r="X17" i="48" s="1"/>
  <c r="X18" i="48" s="1"/>
  <c r="X19" i="48" s="1"/>
  <c r="X20" i="48" s="1"/>
  <c r="X21" i="48" s="1"/>
  <c r="X22" i="48" s="1"/>
  <c r="X23" i="48" s="1"/>
  <c r="T14" i="48"/>
  <c r="T15" i="48" s="1"/>
  <c r="T16" i="48" s="1"/>
  <c r="T17" i="48" s="1"/>
  <c r="T18" i="48" s="1"/>
  <c r="T19" i="48" s="1"/>
  <c r="T20" i="48" s="1"/>
  <c r="T21" i="48" s="1"/>
  <c r="T30" i="48" s="1"/>
  <c r="T31" i="48" s="1"/>
  <c r="T32" i="48" s="1"/>
  <c r="S14" i="48"/>
  <c r="S15" i="48" s="1"/>
  <c r="S16" i="48" s="1"/>
  <c r="S17" i="48" s="1"/>
  <c r="S18" i="48" s="1"/>
  <c r="S19" i="48" s="1"/>
  <c r="S20" i="48" s="1"/>
  <c r="S21" i="48" s="1"/>
  <c r="S22" i="48" s="1"/>
  <c r="S23" i="48" s="1"/>
  <c r="R14" i="48"/>
  <c r="Q14" i="48"/>
  <c r="Q15" i="48" s="1"/>
  <c r="Q16" i="48" s="1"/>
  <c r="Q17" i="48" s="1"/>
  <c r="Q18" i="48" s="1"/>
  <c r="Q19" i="48" s="1"/>
  <c r="Q20" i="48" s="1"/>
  <c r="Q21" i="48" s="1"/>
  <c r="Q30" i="48" s="1"/>
  <c r="P14" i="48"/>
  <c r="P15" i="48" s="1"/>
  <c r="P16" i="48" s="1"/>
  <c r="P17" i="48" s="1"/>
  <c r="P18" i="48" s="1"/>
  <c r="P19" i="48" s="1"/>
  <c r="P20" i="48" s="1"/>
  <c r="P21" i="48" s="1"/>
  <c r="P22" i="48" s="1"/>
  <c r="P23" i="48" s="1"/>
  <c r="O14" i="48"/>
  <c r="O15" i="48" s="1"/>
  <c r="O16" i="48" s="1"/>
  <c r="O17" i="48" s="1"/>
  <c r="O18" i="48" s="1"/>
  <c r="O19" i="48" s="1"/>
  <c r="O20" i="48" s="1"/>
  <c r="O21" i="48" s="1"/>
  <c r="O22" i="48" s="1"/>
  <c r="O23" i="48" s="1"/>
  <c r="N14" i="48"/>
  <c r="N15" i="48" s="1"/>
  <c r="N16" i="48" s="1"/>
  <c r="N17" i="48" s="1"/>
  <c r="N18" i="48" s="1"/>
  <c r="N19" i="48" s="1"/>
  <c r="N20" i="48" s="1"/>
  <c r="N21" i="48" s="1"/>
  <c r="N30" i="48" s="1"/>
  <c r="N31" i="48" s="1"/>
  <c r="N32" i="48" s="1"/>
  <c r="N34" i="48" s="1"/>
  <c r="N35" i="48" s="1"/>
  <c r="N36" i="48" s="1"/>
  <c r="N37" i="48" s="1"/>
  <c r="N38" i="48" s="1"/>
  <c r="N39" i="48" s="1"/>
  <c r="N40" i="48" s="1"/>
  <c r="N41" i="48" s="1"/>
  <c r="N42" i="48" s="1"/>
  <c r="N43" i="48" s="1"/>
  <c r="N44" i="48" s="1"/>
  <c r="N45" i="48" s="1"/>
  <c r="N46" i="48" s="1"/>
  <c r="N47" i="48" s="1"/>
  <c r="N48" i="48" s="1"/>
  <c r="N49" i="48" s="1"/>
  <c r="N50" i="48" s="1"/>
  <c r="N51" i="48" s="1"/>
  <c r="N52" i="48" s="1"/>
  <c r="N53" i="48" s="1"/>
  <c r="N54" i="48" s="1"/>
  <c r="N55" i="48" s="1"/>
  <c r="N56" i="48" s="1"/>
  <c r="N57" i="48" s="1"/>
  <c r="N58" i="48" s="1"/>
  <c r="N59" i="48" s="1"/>
  <c r="N60" i="48" s="1"/>
  <c r="N61" i="48" s="1"/>
  <c r="N62" i="48" s="1"/>
  <c r="N63" i="48" s="1"/>
  <c r="N64" i="48" s="1"/>
  <c r="N65" i="48" s="1"/>
  <c r="N66" i="48" s="1"/>
  <c r="N67" i="48" s="1"/>
  <c r="N68" i="48" s="1"/>
  <c r="N69" i="48" s="1"/>
  <c r="N70" i="48" s="1"/>
  <c r="N71" i="48" s="1"/>
  <c r="N72" i="48" s="1"/>
  <c r="N73" i="48" s="1"/>
  <c r="N74" i="48" s="1"/>
  <c r="N75" i="48" s="1"/>
  <c r="N76" i="48" s="1"/>
  <c r="N77" i="48" s="1"/>
  <c r="N78" i="48" s="1"/>
  <c r="N79" i="48" s="1"/>
  <c r="N80" i="48" s="1"/>
  <c r="N81" i="48" s="1"/>
  <c r="N82" i="48" s="1"/>
  <c r="N83" i="48" s="1"/>
  <c r="N84" i="48" s="1"/>
  <c r="N85" i="48" s="1"/>
  <c r="N86" i="48" s="1"/>
  <c r="N87" i="48" s="1"/>
  <c r="N88" i="48" s="1"/>
  <c r="N89" i="48" s="1"/>
  <c r="N90" i="48" s="1"/>
  <c r="N91" i="48" s="1"/>
  <c r="N101" i="48" s="1"/>
  <c r="N102" i="48" s="1"/>
  <c r="M14" i="48"/>
  <c r="M15" i="48" s="1"/>
  <c r="M16" i="48" s="1"/>
  <c r="M17" i="48" s="1"/>
  <c r="M18" i="48" s="1"/>
  <c r="M19" i="48" s="1"/>
  <c r="M20" i="48" s="1"/>
  <c r="M21" i="48" s="1"/>
  <c r="M30" i="48" s="1"/>
  <c r="K14" i="48"/>
  <c r="C14" i="48"/>
  <c r="A14" i="48"/>
  <c r="C13" i="48"/>
  <c r="A13" i="48"/>
  <c r="AC11" i="48"/>
  <c r="AA11" i="48"/>
  <c r="Y11" i="48"/>
  <c r="W11" i="48"/>
  <c r="U11" i="48"/>
  <c r="T11" i="48"/>
  <c r="S11" i="48"/>
  <c r="Q11" i="48"/>
  <c r="P11" i="48"/>
  <c r="O11" i="48"/>
  <c r="N11" i="48"/>
  <c r="M11" i="48"/>
  <c r="K11" i="48"/>
  <c r="J11" i="48"/>
  <c r="AC7" i="48"/>
  <c r="AB7" i="48"/>
  <c r="Y7" i="48"/>
  <c r="X7" i="48"/>
  <c r="W4" i="48"/>
  <c r="U4" i="48"/>
  <c r="R4" i="48"/>
  <c r="Q4" i="48"/>
  <c r="O4" i="48"/>
  <c r="J4" i="48"/>
  <c r="R35" i="46"/>
  <c r="R36" i="46" s="1"/>
  <c r="O74" i="46"/>
  <c r="Y89" i="46"/>
  <c r="AC5" i="48" l="1"/>
  <c r="K21" i="48"/>
  <c r="K22" i="48" s="1"/>
  <c r="K23" i="48" s="1"/>
  <c r="K25" i="48" s="1"/>
  <c r="K26" i="48" s="1"/>
  <c r="K27" i="48" s="1"/>
  <c r="K28" i="48" s="1"/>
  <c r="K29" i="48" s="1"/>
  <c r="K34" i="48" s="1"/>
  <c r="K35" i="48" s="1"/>
  <c r="K36" i="48" s="1"/>
  <c r="K45" i="48" s="1"/>
  <c r="K46" i="48" s="1"/>
  <c r="K47" i="48" s="1"/>
  <c r="K48" i="48" s="1"/>
  <c r="K49" i="48" s="1"/>
  <c r="K15" i="48"/>
  <c r="K16" i="48" s="1"/>
  <c r="K17" i="48" s="1"/>
  <c r="K18" i="48" s="1"/>
  <c r="K19" i="48" s="1"/>
  <c r="M31" i="48"/>
  <c r="Q31" i="48"/>
  <c r="N103" i="48"/>
  <c r="N104" i="48" s="1"/>
  <c r="N105" i="48" s="1"/>
  <c r="N106" i="48" s="1"/>
  <c r="N107" i="48" s="1"/>
  <c r="N4" i="48" s="1"/>
  <c r="Y25" i="48"/>
  <c r="Y26" i="48" s="1"/>
  <c r="Y27" i="48" s="1"/>
  <c r="Y28" i="48" s="1"/>
  <c r="Y29" i="48" s="1"/>
  <c r="Y24" i="48"/>
  <c r="X25" i="48"/>
  <c r="X26" i="48" s="1"/>
  <c r="X27" i="48" s="1"/>
  <c r="X28" i="48" s="1"/>
  <c r="X29" i="48" s="1"/>
  <c r="X24" i="48"/>
  <c r="O25" i="48"/>
  <c r="O26" i="48" s="1"/>
  <c r="O27" i="48" s="1"/>
  <c r="O28" i="48" s="1"/>
  <c r="O29" i="48" s="1"/>
  <c r="O34" i="48" s="1"/>
  <c r="O35" i="48" s="1"/>
  <c r="O36" i="48" s="1"/>
  <c r="O37" i="48" s="1"/>
  <c r="O38" i="48" s="1"/>
  <c r="O39" i="48" s="1"/>
  <c r="O40" i="48" s="1"/>
  <c r="O41" i="48" s="1"/>
  <c r="O42" i="48" s="1"/>
  <c r="O43" i="48" s="1"/>
  <c r="O44" i="48" s="1"/>
  <c r="O45" i="48" s="1"/>
  <c r="O46" i="48" s="1"/>
  <c r="O47" i="48" s="1"/>
  <c r="O48" i="48" s="1"/>
  <c r="O49" i="48" s="1"/>
  <c r="O50" i="48" s="1"/>
  <c r="O51" i="48" s="1"/>
  <c r="O52" i="48" s="1"/>
  <c r="O53" i="48" s="1"/>
  <c r="O54" i="48" s="1"/>
  <c r="O55" i="48" s="1"/>
  <c r="O56" i="48" s="1"/>
  <c r="O57" i="48" s="1"/>
  <c r="O58" i="48" s="1"/>
  <c r="O59" i="48" s="1"/>
  <c r="O60" i="48" s="1"/>
  <c r="O61" i="48" s="1"/>
  <c r="O62" i="48" s="1"/>
  <c r="O63" i="48" s="1"/>
  <c r="O64" i="48" s="1"/>
  <c r="O65" i="48" s="1"/>
  <c r="O66" i="48" s="1"/>
  <c r="O67" i="48" s="1"/>
  <c r="O68" i="48" s="1"/>
  <c r="O69" i="48" s="1"/>
  <c r="O70" i="48" s="1"/>
  <c r="O71" i="48" s="1"/>
  <c r="O72" i="48" s="1"/>
  <c r="O73" i="48" s="1"/>
  <c r="O74" i="48" s="1"/>
  <c r="O75" i="48" s="1"/>
  <c r="O76" i="48" s="1"/>
  <c r="O77" i="48" s="1"/>
  <c r="O78" i="48" s="1"/>
  <c r="O79" i="48" s="1"/>
  <c r="O80" i="48" s="1"/>
  <c r="O81" i="48" s="1"/>
  <c r="O82" i="48" s="1"/>
  <c r="O83" i="48" s="1"/>
  <c r="O84" i="48" s="1"/>
  <c r="O85" i="48" s="1"/>
  <c r="O24" i="48"/>
  <c r="P24" i="48"/>
  <c r="P25" i="48"/>
  <c r="P26" i="48" s="1"/>
  <c r="P27" i="48" s="1"/>
  <c r="P28" i="48" s="1"/>
  <c r="P29" i="48" s="1"/>
  <c r="P34" i="48" s="1"/>
  <c r="P35" i="48" s="1"/>
  <c r="P36" i="48" s="1"/>
  <c r="P37" i="48" s="1"/>
  <c r="P38" i="48" s="1"/>
  <c r="P39" i="48" s="1"/>
  <c r="P40" i="48" s="1"/>
  <c r="P41" i="48" s="1"/>
  <c r="P42" i="48" s="1"/>
  <c r="P43" i="48" s="1"/>
  <c r="P44" i="48" s="1"/>
  <c r="P45" i="48" s="1"/>
  <c r="P46" i="48" s="1"/>
  <c r="P47" i="48" s="1"/>
  <c r="P48" i="48" s="1"/>
  <c r="P49" i="48" s="1"/>
  <c r="P50" i="48" s="1"/>
  <c r="P51" i="48" s="1"/>
  <c r="P52" i="48" s="1"/>
  <c r="P53" i="48" s="1"/>
  <c r="P54" i="48" s="1"/>
  <c r="P55" i="48" s="1"/>
  <c r="P56" i="48" s="1"/>
  <c r="P57" i="48" s="1"/>
  <c r="P58" i="48" s="1"/>
  <c r="P59" i="48" s="1"/>
  <c r="P60" i="48" s="1"/>
  <c r="P61" i="48" s="1"/>
  <c r="P62" i="48" s="1"/>
  <c r="P63" i="48" s="1"/>
  <c r="P64" i="48" s="1"/>
  <c r="P65" i="48" s="1"/>
  <c r="P66" i="48" s="1"/>
  <c r="P67" i="48" s="1"/>
  <c r="P68" i="48" s="1"/>
  <c r="P69" i="48" s="1"/>
  <c r="P70" i="48" s="1"/>
  <c r="P71" i="48" s="1"/>
  <c r="P72" i="48" s="1"/>
  <c r="P73" i="48" s="1"/>
  <c r="P74" i="48" s="1"/>
  <c r="P75" i="48" s="1"/>
  <c r="P76" i="48" s="1"/>
  <c r="P77" i="48" s="1"/>
  <c r="P78" i="48" s="1"/>
  <c r="P79" i="48" s="1"/>
  <c r="P80" i="48" s="1"/>
  <c r="P81" i="48" s="1"/>
  <c r="P82" i="48" s="1"/>
  <c r="P83" i="48" s="1"/>
  <c r="P84" i="48" s="1"/>
  <c r="P85" i="48" s="1"/>
  <c r="P88" i="48" s="1"/>
  <c r="P89" i="48" s="1"/>
  <c r="P90" i="48" s="1"/>
  <c r="P91" i="48" s="1"/>
  <c r="P101" i="48" s="1"/>
  <c r="P102" i="48" s="1"/>
  <c r="P103" i="48" s="1"/>
  <c r="P104" i="48" s="1"/>
  <c r="P105" i="48" s="1"/>
  <c r="S24" i="48"/>
  <c r="S25" i="48"/>
  <c r="S26" i="48" s="1"/>
  <c r="S27" i="48" s="1"/>
  <c r="S28" i="48" s="1"/>
  <c r="S29" i="48" s="1"/>
  <c r="S34" i="48" s="1"/>
  <c r="S35" i="48" s="1"/>
  <c r="S36" i="48" s="1"/>
  <c r="S37" i="48" s="1"/>
  <c r="S38" i="48" s="1"/>
  <c r="S39" i="48" s="1"/>
  <c r="S40" i="48" s="1"/>
  <c r="S41" i="48" s="1"/>
  <c r="S42" i="48" s="1"/>
  <c r="S43" i="48" s="1"/>
  <c r="S44" i="48" s="1"/>
  <c r="S45" i="48" s="1"/>
  <c r="S46" i="48" s="1"/>
  <c r="S47" i="48" s="1"/>
  <c r="S48" i="48" s="1"/>
  <c r="S49" i="48" s="1"/>
  <c r="S50" i="48" s="1"/>
  <c r="S51" i="48" s="1"/>
  <c r="S52" i="48" s="1"/>
  <c r="S53" i="48" s="1"/>
  <c r="S54" i="48" s="1"/>
  <c r="S55" i="48" s="1"/>
  <c r="S56" i="48" s="1"/>
  <c r="S57" i="48" s="1"/>
  <c r="S58" i="48" s="1"/>
  <c r="S59" i="48" s="1"/>
  <c r="S60" i="48" s="1"/>
  <c r="S61" i="48" s="1"/>
  <c r="S62" i="48" s="1"/>
  <c r="S63" i="48" s="1"/>
  <c r="S64" i="48" s="1"/>
  <c r="S65" i="48" s="1"/>
  <c r="S66" i="48" s="1"/>
  <c r="S67" i="48" s="1"/>
  <c r="S68" i="48" s="1"/>
  <c r="S69" i="48" s="1"/>
  <c r="S70" i="48" s="1"/>
  <c r="S71" i="48" s="1"/>
  <c r="S72" i="48" s="1"/>
  <c r="S73" i="48" s="1"/>
  <c r="S74" i="48" s="1"/>
  <c r="S75" i="48" s="1"/>
  <c r="S76" i="48" s="1"/>
  <c r="S77" i="48" s="1"/>
  <c r="S78" i="48" s="1"/>
  <c r="S79" i="48" s="1"/>
  <c r="S80" i="48" s="1"/>
  <c r="S81" i="48" s="1"/>
  <c r="S82" i="48" s="1"/>
  <c r="S83" i="48" s="1"/>
  <c r="S84" i="48" s="1"/>
  <c r="S85" i="48" s="1"/>
  <c r="S88" i="48" s="1"/>
  <c r="S89" i="48" s="1"/>
  <c r="S90" i="48" s="1"/>
  <c r="S91" i="48" s="1"/>
  <c r="S101" i="48" s="1"/>
  <c r="S102" i="48" s="1"/>
  <c r="S103" i="48" s="1"/>
  <c r="S104" i="48" s="1"/>
  <c r="S105" i="48" s="1"/>
  <c r="S106" i="48" s="1"/>
  <c r="S107" i="48" s="1"/>
  <c r="S4" i="48" s="1"/>
  <c r="AB25" i="48"/>
  <c r="AB26" i="48" s="1"/>
  <c r="AB27" i="48" s="1"/>
  <c r="AB28" i="48" s="1"/>
  <c r="AB29" i="48" s="1"/>
  <c r="AB34" i="48" s="1"/>
  <c r="AB35" i="48" s="1"/>
  <c r="AB24" i="48"/>
  <c r="AC24" i="48"/>
  <c r="AC25" i="48"/>
  <c r="AC26" i="48" s="1"/>
  <c r="AC27" i="48" s="1"/>
  <c r="AC28" i="48" s="1"/>
  <c r="AC29" i="48" s="1"/>
  <c r="Y5" i="48"/>
  <c r="K50" i="48" l="1"/>
  <c r="K51" i="48" s="1"/>
  <c r="K52" i="48" s="1"/>
  <c r="K53" i="48" s="1"/>
  <c r="K54" i="48" s="1"/>
  <c r="K55" i="48" s="1"/>
  <c r="K56" i="48" s="1"/>
  <c r="K57" i="48" s="1"/>
  <c r="K58" i="48" s="1"/>
  <c r="K59" i="48" s="1"/>
  <c r="K60" i="48" s="1"/>
  <c r="K61" i="48" s="1"/>
  <c r="K62" i="48" s="1"/>
  <c r="K63" i="48" s="1"/>
  <c r="K64" i="48" s="1"/>
  <c r="K65" i="48" s="1"/>
  <c r="K66" i="48" s="1"/>
  <c r="K67" i="48" s="1"/>
  <c r="K68" i="48" s="1"/>
  <c r="K69" i="48" s="1"/>
  <c r="K70" i="48" s="1"/>
  <c r="K71" i="48" s="1"/>
  <c r="K72" i="48" s="1"/>
  <c r="K73" i="48" s="1"/>
  <c r="K74" i="48" s="1"/>
  <c r="K75" i="48" s="1"/>
  <c r="K76" i="48" s="1"/>
  <c r="K77" i="48" s="1"/>
  <c r="K78" i="48" s="1"/>
  <c r="K79" i="48" s="1"/>
  <c r="K80" i="48" s="1"/>
  <c r="K81" i="48" s="1"/>
  <c r="K82" i="48" s="1"/>
  <c r="K83" i="48" s="1"/>
  <c r="K84" i="48" s="1"/>
  <c r="K85" i="48" s="1"/>
  <c r="K86" i="48" s="1"/>
  <c r="K87" i="48" s="1"/>
  <c r="K24" i="48"/>
  <c r="M32" i="48"/>
  <c r="Q32" i="48"/>
  <c r="P107" i="48"/>
  <c r="P4" i="48" s="1"/>
  <c r="P106" i="48"/>
  <c r="S11" i="46"/>
  <c r="R11" i="46"/>
  <c r="Q11" i="46"/>
  <c r="O11" i="46"/>
  <c r="N11" i="46"/>
  <c r="M11" i="46"/>
  <c r="L11" i="46"/>
  <c r="K11" i="46"/>
  <c r="J11" i="46"/>
  <c r="I11" i="46"/>
  <c r="U11" i="46"/>
  <c r="Y11" i="46"/>
  <c r="W11" i="46"/>
  <c r="AA11" i="46"/>
  <c r="K88" i="48" l="1"/>
  <c r="K89" i="48" s="1"/>
  <c r="K90" i="48" s="1"/>
  <c r="K91" i="48" s="1"/>
  <c r="K101" i="48" s="1"/>
  <c r="K102" i="48" s="1"/>
  <c r="K103" i="48" s="1"/>
  <c r="K104" i="48" s="1"/>
  <c r="K105" i="48" s="1"/>
  <c r="M34" i="48"/>
  <c r="M35" i="48" s="1"/>
  <c r="M36" i="48" s="1"/>
  <c r="M37" i="48" s="1"/>
  <c r="M38" i="48" s="1"/>
  <c r="M39" i="48" s="1"/>
  <c r="M40" i="48" s="1"/>
  <c r="M41" i="48" s="1"/>
  <c r="M42" i="48" s="1"/>
  <c r="M43" i="48" s="1"/>
  <c r="M44" i="48" s="1"/>
  <c r="M45" i="48" s="1"/>
  <c r="M46" i="48" s="1"/>
  <c r="M47" i="48" s="1"/>
  <c r="M48" i="48" s="1"/>
  <c r="M49" i="48" s="1"/>
  <c r="M50" i="48" s="1"/>
  <c r="M51" i="48" s="1"/>
  <c r="M52" i="48" s="1"/>
  <c r="M53" i="48" s="1"/>
  <c r="M54" i="48" s="1"/>
  <c r="M55" i="48" s="1"/>
  <c r="M56" i="48" s="1"/>
  <c r="M57" i="48" s="1"/>
  <c r="M58" i="48" s="1"/>
  <c r="M59" i="48" s="1"/>
  <c r="M60" i="48" s="1"/>
  <c r="M61" i="48" s="1"/>
  <c r="M62" i="48" s="1"/>
  <c r="M63" i="48" s="1"/>
  <c r="M64" i="48" s="1"/>
  <c r="M65" i="48" s="1"/>
  <c r="M66" i="48" s="1"/>
  <c r="M67" i="48" s="1"/>
  <c r="M68" i="48" s="1"/>
  <c r="M69" i="48" s="1"/>
  <c r="M70" i="48" s="1"/>
  <c r="M71" i="48" s="1"/>
  <c r="M72" i="48" s="1"/>
  <c r="M73" i="48" s="1"/>
  <c r="M74" i="48" s="1"/>
  <c r="M75" i="48" s="1"/>
  <c r="M76" i="48" s="1"/>
  <c r="M77" i="48" s="1"/>
  <c r="M78" i="48" s="1"/>
  <c r="M79" i="48" s="1"/>
  <c r="M80" i="48" s="1"/>
  <c r="M81" i="48" s="1"/>
  <c r="M82" i="48" s="1"/>
  <c r="M83" i="48" s="1"/>
  <c r="M84" i="48" s="1"/>
  <c r="M85" i="48" s="1"/>
  <c r="M86" i="48" s="1"/>
  <c r="M88" i="48" s="1"/>
  <c r="M89" i="48" s="1"/>
  <c r="M90" i="48" s="1"/>
  <c r="M91" i="48" s="1"/>
  <c r="M101" i="48" s="1"/>
  <c r="M102" i="48" s="1"/>
  <c r="M105" i="48" s="1"/>
  <c r="M106" i="48" s="1"/>
  <c r="M107" i="48" s="1"/>
  <c r="M4" i="48" s="1"/>
  <c r="C107" i="46"/>
  <c r="A107" i="46"/>
  <c r="C106" i="46"/>
  <c r="A106" i="46"/>
  <c r="C105" i="46"/>
  <c r="A105" i="46"/>
  <c r="C104" i="46"/>
  <c r="A104" i="46"/>
  <c r="C103" i="46"/>
  <c r="A103" i="46"/>
  <c r="C102" i="46"/>
  <c r="A102" i="46"/>
  <c r="U101" i="46"/>
  <c r="U102" i="46" s="1"/>
  <c r="U103" i="46" s="1"/>
  <c r="U104" i="46" s="1"/>
  <c r="U105" i="46" s="1"/>
  <c r="U106" i="46" s="1"/>
  <c r="C101" i="46"/>
  <c r="A101" i="46"/>
  <c r="C100" i="46"/>
  <c r="A100" i="46"/>
  <c r="C99" i="46"/>
  <c r="A99" i="46"/>
  <c r="C98" i="46"/>
  <c r="A98" i="46"/>
  <c r="C97" i="46"/>
  <c r="A97" i="46"/>
  <c r="C96" i="46"/>
  <c r="A96" i="46"/>
  <c r="C95" i="46"/>
  <c r="A95" i="46"/>
  <c r="C94" i="46"/>
  <c r="A94" i="46"/>
  <c r="C93" i="46"/>
  <c r="A93" i="46"/>
  <c r="M92" i="46"/>
  <c r="M93" i="46" s="1"/>
  <c r="M94" i="46" s="1"/>
  <c r="M95" i="46" s="1"/>
  <c r="M96" i="46" s="1"/>
  <c r="M97" i="46" s="1"/>
  <c r="M98" i="46" s="1"/>
  <c r="M99" i="46" s="1"/>
  <c r="M100" i="46" s="1"/>
  <c r="M101" i="46" s="1"/>
  <c r="M102" i="46" s="1"/>
  <c r="M103" i="46" s="1"/>
  <c r="M104" i="46" s="1"/>
  <c r="M105" i="46" s="1"/>
  <c r="M106" i="46" s="1"/>
  <c r="C92" i="46"/>
  <c r="A92" i="46"/>
  <c r="C91" i="46"/>
  <c r="A91" i="46"/>
  <c r="C90" i="46"/>
  <c r="A90" i="46"/>
  <c r="Z89" i="46"/>
  <c r="Z90" i="46" s="1"/>
  <c r="Z91" i="46" s="1"/>
  <c r="Z101" i="46" s="1"/>
  <c r="Z102" i="46" s="1"/>
  <c r="Z103" i="46" s="1"/>
  <c r="Z104" i="46" s="1"/>
  <c r="Z105" i="46" s="1"/>
  <c r="Z106" i="46" s="1"/>
  <c r="Z107" i="46" s="1"/>
  <c r="Z4" i="46" s="1"/>
  <c r="V90" i="46"/>
  <c r="V91" i="46" s="1"/>
  <c r="V101" i="46" s="1"/>
  <c r="V102" i="46" s="1"/>
  <c r="V103" i="46" s="1"/>
  <c r="V104" i="46" s="1"/>
  <c r="V105" i="46" s="1"/>
  <c r="V106" i="46" s="1"/>
  <c r="V107" i="46" s="1"/>
  <c r="V4" i="46" s="1"/>
  <c r="U89" i="46"/>
  <c r="U90" i="46" s="1"/>
  <c r="C89" i="46"/>
  <c r="A89" i="46"/>
  <c r="C88" i="46"/>
  <c r="A88" i="46"/>
  <c r="C87" i="46"/>
  <c r="A87" i="46"/>
  <c r="C86" i="46"/>
  <c r="A86" i="46"/>
  <c r="I85" i="46"/>
  <c r="I92" i="46" s="1"/>
  <c r="I93" i="46" s="1"/>
  <c r="I94" i="46" s="1"/>
  <c r="I95" i="46" s="1"/>
  <c r="I96" i="46" s="1"/>
  <c r="I97" i="46" s="1"/>
  <c r="I99" i="46" s="1"/>
  <c r="C85" i="46"/>
  <c r="A85" i="46"/>
  <c r="P84" i="46"/>
  <c r="P85" i="46" s="1"/>
  <c r="C84" i="46"/>
  <c r="A84" i="46"/>
  <c r="C83" i="46"/>
  <c r="A83" i="46"/>
  <c r="C82" i="46"/>
  <c r="A82" i="46"/>
  <c r="C81" i="46"/>
  <c r="A81" i="46"/>
  <c r="C80" i="46"/>
  <c r="A80" i="46"/>
  <c r="C79" i="46"/>
  <c r="A79" i="46"/>
  <c r="C78" i="46"/>
  <c r="A78" i="46"/>
  <c r="C77" i="46"/>
  <c r="A77" i="46"/>
  <c r="C76" i="46"/>
  <c r="A76" i="46"/>
  <c r="C75" i="46"/>
  <c r="A75" i="46"/>
  <c r="I74" i="46"/>
  <c r="I75" i="46" s="1"/>
  <c r="C74" i="46"/>
  <c r="A74" i="46"/>
  <c r="C73" i="46"/>
  <c r="A73" i="46"/>
  <c r="C72" i="46"/>
  <c r="A72" i="46"/>
  <c r="C71" i="46"/>
  <c r="A71" i="46"/>
  <c r="C70" i="46"/>
  <c r="A70" i="46"/>
  <c r="C69" i="46"/>
  <c r="A69" i="46"/>
  <c r="C68" i="46"/>
  <c r="A68" i="46"/>
  <c r="C67" i="46"/>
  <c r="A67" i="46"/>
  <c r="C66" i="46"/>
  <c r="A66" i="46"/>
  <c r="C65" i="46"/>
  <c r="A65" i="46"/>
  <c r="C64" i="46"/>
  <c r="A64" i="46"/>
  <c r="I63" i="46"/>
  <c r="I64" i="46" s="1"/>
  <c r="I65" i="46" s="1"/>
  <c r="I66" i="46" s="1"/>
  <c r="I67" i="46" s="1"/>
  <c r="I68" i="46" s="1"/>
  <c r="I69" i="46" s="1"/>
  <c r="I70" i="46" s="1"/>
  <c r="I71" i="46" s="1"/>
  <c r="I72" i="46" s="1"/>
  <c r="C63" i="46"/>
  <c r="A63" i="46"/>
  <c r="Y62" i="46"/>
  <c r="Y63" i="46" s="1"/>
  <c r="Y64" i="46" s="1"/>
  <c r="Y65" i="46" s="1"/>
  <c r="Y66" i="46" s="1"/>
  <c r="Y67" i="46" s="1"/>
  <c r="Y68" i="46" s="1"/>
  <c r="Y69" i="46" s="1"/>
  <c r="Y70" i="46" s="1"/>
  <c r="Y71" i="46" s="1"/>
  <c r="Y72" i="46" s="1"/>
  <c r="Y73" i="46" s="1"/>
  <c r="Y74" i="46" s="1"/>
  <c r="Y75" i="46" s="1"/>
  <c r="Y76" i="46" s="1"/>
  <c r="Y77" i="46" s="1"/>
  <c r="Y78" i="46" s="1"/>
  <c r="Y79" i="46" s="1"/>
  <c r="Y80" i="46" s="1"/>
  <c r="Y81" i="46" s="1"/>
  <c r="Y82" i="46" s="1"/>
  <c r="Y83" i="46" s="1"/>
  <c r="Y84" i="46" s="1"/>
  <c r="Y85" i="46" s="1"/>
  <c r="Y90" i="46" s="1"/>
  <c r="Y91" i="46" s="1"/>
  <c r="Y101" i="46" s="1"/>
  <c r="Y102" i="46" s="1"/>
  <c r="Y103" i="46" s="1"/>
  <c r="Y104" i="46" s="1"/>
  <c r="Y105" i="46" s="1"/>
  <c r="Y106" i="46" s="1"/>
  <c r="Y107" i="46" s="1"/>
  <c r="U62" i="46"/>
  <c r="U63" i="46" s="1"/>
  <c r="U64" i="46" s="1"/>
  <c r="U65" i="46" s="1"/>
  <c r="U66" i="46" s="1"/>
  <c r="U67" i="46" s="1"/>
  <c r="U68" i="46" s="1"/>
  <c r="U69" i="46" s="1"/>
  <c r="U70" i="46" s="1"/>
  <c r="U71" i="46" s="1"/>
  <c r="U72" i="46" s="1"/>
  <c r="U73" i="46" s="1"/>
  <c r="U74" i="46" s="1"/>
  <c r="U75" i="46" s="1"/>
  <c r="U76" i="46" s="1"/>
  <c r="U77" i="46" s="1"/>
  <c r="U78" i="46" s="1"/>
  <c r="U79" i="46" s="1"/>
  <c r="U80" i="46" s="1"/>
  <c r="U81" i="46" s="1"/>
  <c r="U82" i="46" s="1"/>
  <c r="U83" i="46" s="1"/>
  <c r="U84" i="46" s="1"/>
  <c r="U85" i="46" s="1"/>
  <c r="C62" i="46"/>
  <c r="A62" i="46"/>
  <c r="C61" i="46"/>
  <c r="A61" i="46"/>
  <c r="C60" i="46"/>
  <c r="A60" i="46"/>
  <c r="C59" i="46"/>
  <c r="A59" i="46"/>
  <c r="C58" i="46"/>
  <c r="A58" i="46"/>
  <c r="C57" i="46"/>
  <c r="A57" i="46"/>
  <c r="C56" i="46"/>
  <c r="A56" i="46"/>
  <c r="C55" i="46"/>
  <c r="A55" i="46"/>
  <c r="C54" i="46"/>
  <c r="A54" i="46"/>
  <c r="C53" i="46"/>
  <c r="A53" i="46"/>
  <c r="C52" i="46"/>
  <c r="A52" i="46"/>
  <c r="C51" i="46"/>
  <c r="A51" i="46"/>
  <c r="C50" i="46"/>
  <c r="A50" i="46"/>
  <c r="C49" i="46"/>
  <c r="A49" i="46"/>
  <c r="C48" i="46"/>
  <c r="A48" i="46"/>
  <c r="C47" i="46"/>
  <c r="A47" i="46"/>
  <c r="C46" i="46"/>
  <c r="A46" i="46"/>
  <c r="P45" i="46"/>
  <c r="P46" i="46" s="1"/>
  <c r="C45" i="46"/>
  <c r="A45" i="46"/>
  <c r="C44" i="46"/>
  <c r="A44" i="46"/>
  <c r="C43" i="46"/>
  <c r="A43" i="46"/>
  <c r="C42" i="46"/>
  <c r="A42" i="46"/>
  <c r="C41" i="46"/>
  <c r="A41" i="46"/>
  <c r="C40" i="46"/>
  <c r="A40" i="46"/>
  <c r="C39" i="46"/>
  <c r="A39" i="46"/>
  <c r="C38" i="46"/>
  <c r="A38" i="46"/>
  <c r="Z37" i="46"/>
  <c r="Z38" i="46" s="1"/>
  <c r="Z39" i="46" s="1"/>
  <c r="Z40" i="46" s="1"/>
  <c r="Z41" i="46" s="1"/>
  <c r="Z42" i="46" s="1"/>
  <c r="Z43" i="46" s="1"/>
  <c r="Z44" i="46" s="1"/>
  <c r="Z45" i="46" s="1"/>
  <c r="Z46" i="46" s="1"/>
  <c r="Z47" i="46" s="1"/>
  <c r="Z48" i="46" s="1"/>
  <c r="Z49" i="46" s="1"/>
  <c r="Z50" i="46" s="1"/>
  <c r="Z51" i="46" s="1"/>
  <c r="Z52" i="46" s="1"/>
  <c r="Z53" i="46" s="1"/>
  <c r="Z54" i="46" s="1"/>
  <c r="Z55" i="46" s="1"/>
  <c r="Z56" i="46" s="1"/>
  <c r="Z57" i="46" s="1"/>
  <c r="Z58" i="46" s="1"/>
  <c r="Z59" i="46" s="1"/>
  <c r="Z60" i="46" s="1"/>
  <c r="Z61" i="46" s="1"/>
  <c r="Z62" i="46" s="1"/>
  <c r="Z63" i="46" s="1"/>
  <c r="Z64" i="46" s="1"/>
  <c r="Z65" i="46" s="1"/>
  <c r="Z66" i="46" s="1"/>
  <c r="Z67" i="46" s="1"/>
  <c r="Z68" i="46" s="1"/>
  <c r="Z69" i="46" s="1"/>
  <c r="Z70" i="46" s="1"/>
  <c r="Z71" i="46" s="1"/>
  <c r="Z72" i="46" s="1"/>
  <c r="Z73" i="46" s="1"/>
  <c r="Z74" i="46" s="1"/>
  <c r="Z75" i="46" s="1"/>
  <c r="Z76" i="46" s="1"/>
  <c r="Z77" i="46" s="1"/>
  <c r="Z78" i="46" s="1"/>
  <c r="Z79" i="46" s="1"/>
  <c r="Z80" i="46" s="1"/>
  <c r="Z81" i="46" s="1"/>
  <c r="Z82" i="46" s="1"/>
  <c r="Z83" i="46" s="1"/>
  <c r="Z84" i="46" s="1"/>
  <c r="Z85" i="46" s="1"/>
  <c r="C37" i="46"/>
  <c r="A37" i="46"/>
  <c r="C36" i="46"/>
  <c r="A36" i="46"/>
  <c r="AA35" i="46"/>
  <c r="AA36" i="46" s="1"/>
  <c r="AA37" i="46" s="1"/>
  <c r="AA38" i="46" s="1"/>
  <c r="AA39" i="46" s="1"/>
  <c r="AA40" i="46" s="1"/>
  <c r="AA41" i="46" s="1"/>
  <c r="AA42" i="46" s="1"/>
  <c r="AA43" i="46" s="1"/>
  <c r="AA44" i="46" s="1"/>
  <c r="AA45" i="46" s="1"/>
  <c r="AA46" i="46" s="1"/>
  <c r="AA47" i="46" s="1"/>
  <c r="AA48" i="46" s="1"/>
  <c r="W35" i="46"/>
  <c r="W36" i="46" s="1"/>
  <c r="W37" i="46" s="1"/>
  <c r="W38" i="46" s="1"/>
  <c r="W39" i="46" s="1"/>
  <c r="W40" i="46" s="1"/>
  <c r="W41" i="46" s="1"/>
  <c r="W42" i="46" s="1"/>
  <c r="W43" i="46" s="1"/>
  <c r="W44" i="46" s="1"/>
  <c r="W45" i="46" s="1"/>
  <c r="W46" i="46" s="1"/>
  <c r="W47" i="46" s="1"/>
  <c r="W48" i="46" s="1"/>
  <c r="V35" i="46"/>
  <c r="V36" i="46" s="1"/>
  <c r="V37" i="46" s="1"/>
  <c r="V38" i="46" s="1"/>
  <c r="V39" i="46" s="1"/>
  <c r="V40" i="46" s="1"/>
  <c r="V41" i="46" s="1"/>
  <c r="V42" i="46" s="1"/>
  <c r="V43" i="46" s="1"/>
  <c r="V44" i="46" s="1"/>
  <c r="V45" i="46" s="1"/>
  <c r="V46" i="46" s="1"/>
  <c r="V47" i="46" s="1"/>
  <c r="V48" i="46" s="1"/>
  <c r="V50" i="46" s="1"/>
  <c r="V51" i="46" s="1"/>
  <c r="V52" i="46" s="1"/>
  <c r="V53" i="46" s="1"/>
  <c r="V54" i="46" s="1"/>
  <c r="V55" i="46" s="1"/>
  <c r="V56" i="46" s="1"/>
  <c r="V57" i="46" s="1"/>
  <c r="V58" i="46" s="1"/>
  <c r="V59" i="46" s="1"/>
  <c r="V60" i="46" s="1"/>
  <c r="V61" i="46" s="1"/>
  <c r="V62" i="46" s="1"/>
  <c r="V63" i="46" s="1"/>
  <c r="V64" i="46" s="1"/>
  <c r="V65" i="46" s="1"/>
  <c r="V66" i="46" s="1"/>
  <c r="V67" i="46" s="1"/>
  <c r="V68" i="46" s="1"/>
  <c r="V69" i="46" s="1"/>
  <c r="V70" i="46" s="1"/>
  <c r="V71" i="46" s="1"/>
  <c r="V72" i="46" s="1"/>
  <c r="V73" i="46" s="1"/>
  <c r="V74" i="46" s="1"/>
  <c r="V75" i="46" s="1"/>
  <c r="V76" i="46" s="1"/>
  <c r="V77" i="46" s="1"/>
  <c r="V78" i="46" s="1"/>
  <c r="V79" i="46" s="1"/>
  <c r="V80" i="46" s="1"/>
  <c r="V81" i="46" s="1"/>
  <c r="V82" i="46" s="1"/>
  <c r="V83" i="46" s="1"/>
  <c r="V84" i="46" s="1"/>
  <c r="V85" i="46" s="1"/>
  <c r="C35" i="46"/>
  <c r="A35" i="46"/>
  <c r="C34" i="46"/>
  <c r="A34" i="46"/>
  <c r="C33" i="46"/>
  <c r="A33" i="46"/>
  <c r="C32" i="46"/>
  <c r="A32" i="46"/>
  <c r="C31" i="46"/>
  <c r="A31" i="46"/>
  <c r="C30" i="46"/>
  <c r="A30" i="46"/>
  <c r="C29" i="46"/>
  <c r="A29" i="46"/>
  <c r="C28" i="46"/>
  <c r="A28" i="46"/>
  <c r="C27" i="46"/>
  <c r="A27" i="46"/>
  <c r="C26" i="46"/>
  <c r="A26" i="46"/>
  <c r="C25" i="46"/>
  <c r="A25" i="46"/>
  <c r="C24" i="46"/>
  <c r="A24" i="46"/>
  <c r="C23" i="46"/>
  <c r="A23" i="46"/>
  <c r="C22" i="46"/>
  <c r="A22" i="46"/>
  <c r="C21" i="46"/>
  <c r="A21" i="46"/>
  <c r="C20" i="46"/>
  <c r="A20" i="46"/>
  <c r="C19" i="46"/>
  <c r="A19" i="46"/>
  <c r="C18" i="46"/>
  <c r="A18" i="46"/>
  <c r="C17" i="46"/>
  <c r="A17" i="46"/>
  <c r="C16" i="46"/>
  <c r="A16" i="46"/>
  <c r="C15" i="46"/>
  <c r="A15" i="46"/>
  <c r="AA14" i="46"/>
  <c r="AA15" i="46" s="1"/>
  <c r="AA16" i="46" s="1"/>
  <c r="AA17" i="46" s="1"/>
  <c r="AA18" i="46" s="1"/>
  <c r="AA19" i="46" s="1"/>
  <c r="AA20" i="46" s="1"/>
  <c r="AA21" i="46" s="1"/>
  <c r="AA22" i="46" s="1"/>
  <c r="AA23" i="46" s="1"/>
  <c r="Z14" i="46"/>
  <c r="Z15" i="46" s="1"/>
  <c r="Z16" i="46" s="1"/>
  <c r="Z17" i="46" s="1"/>
  <c r="Z18" i="46" s="1"/>
  <c r="Z19" i="46" s="1"/>
  <c r="Z20" i="46" s="1"/>
  <c r="Z21" i="46" s="1"/>
  <c r="Z22" i="46" s="1"/>
  <c r="Z23" i="46" s="1"/>
  <c r="W14" i="46"/>
  <c r="W15" i="46" s="1"/>
  <c r="W16" i="46" s="1"/>
  <c r="W17" i="46" s="1"/>
  <c r="W18" i="46" s="1"/>
  <c r="W19" i="46" s="1"/>
  <c r="W20" i="46" s="1"/>
  <c r="W21" i="46" s="1"/>
  <c r="W22" i="46" s="1"/>
  <c r="W23" i="46" s="1"/>
  <c r="V14" i="46"/>
  <c r="V15" i="46" s="1"/>
  <c r="V16" i="46" s="1"/>
  <c r="V17" i="46" s="1"/>
  <c r="V18" i="46" s="1"/>
  <c r="V19" i="46" s="1"/>
  <c r="V20" i="46" s="1"/>
  <c r="V21" i="46" s="1"/>
  <c r="V22" i="46" s="1"/>
  <c r="V23" i="46" s="1"/>
  <c r="R14" i="46"/>
  <c r="R15" i="46" s="1"/>
  <c r="R16" i="46" s="1"/>
  <c r="R17" i="46" s="1"/>
  <c r="R18" i="46" s="1"/>
  <c r="R19" i="46" s="1"/>
  <c r="R20" i="46" s="1"/>
  <c r="R21" i="46" s="1"/>
  <c r="R30" i="46" s="1"/>
  <c r="R31" i="46" s="1"/>
  <c r="R32" i="46" s="1"/>
  <c r="Q14" i="46"/>
  <c r="Q15" i="46" s="1"/>
  <c r="Q16" i="46" s="1"/>
  <c r="Q17" i="46" s="1"/>
  <c r="Q18" i="46" s="1"/>
  <c r="Q19" i="46" s="1"/>
  <c r="Q20" i="46" s="1"/>
  <c r="Q21" i="46" s="1"/>
  <c r="Q22" i="46" s="1"/>
  <c r="Q23" i="46" s="1"/>
  <c r="P14" i="46"/>
  <c r="O14" i="46"/>
  <c r="O15" i="46" s="1"/>
  <c r="O16" i="46" s="1"/>
  <c r="O17" i="46" s="1"/>
  <c r="O18" i="46" s="1"/>
  <c r="O19" i="46" s="1"/>
  <c r="O20" i="46" s="1"/>
  <c r="O21" i="46" s="1"/>
  <c r="O30" i="46" s="1"/>
  <c r="O31" i="46" s="1"/>
  <c r="O32" i="46" s="1"/>
  <c r="O35" i="46" s="1"/>
  <c r="O36" i="46" s="1"/>
  <c r="N14" i="46"/>
  <c r="N15" i="46" s="1"/>
  <c r="N16" i="46" s="1"/>
  <c r="N17" i="46" s="1"/>
  <c r="N18" i="46" s="1"/>
  <c r="N19" i="46" s="1"/>
  <c r="N20" i="46" s="1"/>
  <c r="N21" i="46" s="1"/>
  <c r="N22" i="46" s="1"/>
  <c r="N23" i="46" s="1"/>
  <c r="M14" i="46"/>
  <c r="M15" i="46" s="1"/>
  <c r="M16" i="46" s="1"/>
  <c r="M17" i="46" s="1"/>
  <c r="M18" i="46" s="1"/>
  <c r="M19" i="46" s="1"/>
  <c r="M20" i="46" s="1"/>
  <c r="M21" i="46" s="1"/>
  <c r="M22" i="46" s="1"/>
  <c r="M23" i="46" s="1"/>
  <c r="L14" i="46"/>
  <c r="L15" i="46" s="1"/>
  <c r="L16" i="46" s="1"/>
  <c r="L17" i="46" s="1"/>
  <c r="L18" i="46" s="1"/>
  <c r="L19" i="46" s="1"/>
  <c r="L20" i="46" s="1"/>
  <c r="L21" i="46" s="1"/>
  <c r="L30" i="46" s="1"/>
  <c r="L31" i="46" s="1"/>
  <c r="L32" i="46" s="1"/>
  <c r="L34" i="46" s="1"/>
  <c r="L35" i="46" s="1"/>
  <c r="L36" i="46" s="1"/>
  <c r="L37" i="46" s="1"/>
  <c r="L38" i="46" s="1"/>
  <c r="L39" i="46" s="1"/>
  <c r="L40" i="46" s="1"/>
  <c r="L41" i="46" s="1"/>
  <c r="L42" i="46" s="1"/>
  <c r="L43" i="46" s="1"/>
  <c r="L44" i="46" s="1"/>
  <c r="L45" i="46" s="1"/>
  <c r="L46" i="46" s="1"/>
  <c r="L47" i="46" s="1"/>
  <c r="L48" i="46" s="1"/>
  <c r="L49" i="46" s="1"/>
  <c r="L50" i="46" s="1"/>
  <c r="L51" i="46" s="1"/>
  <c r="L52" i="46" s="1"/>
  <c r="L53" i="46" s="1"/>
  <c r="L54" i="46" s="1"/>
  <c r="L55" i="46" s="1"/>
  <c r="L56" i="46" s="1"/>
  <c r="L57" i="46" s="1"/>
  <c r="L58" i="46" s="1"/>
  <c r="L59" i="46" s="1"/>
  <c r="L60" i="46" s="1"/>
  <c r="L61" i="46" s="1"/>
  <c r="L62" i="46" s="1"/>
  <c r="L63" i="46" s="1"/>
  <c r="L64" i="46" s="1"/>
  <c r="L65" i="46" s="1"/>
  <c r="L66" i="46" s="1"/>
  <c r="L67" i="46" s="1"/>
  <c r="L68" i="46" s="1"/>
  <c r="L69" i="46" s="1"/>
  <c r="L70" i="46" s="1"/>
  <c r="L71" i="46" s="1"/>
  <c r="L72" i="46" s="1"/>
  <c r="L73" i="46" s="1"/>
  <c r="L74" i="46" s="1"/>
  <c r="L75" i="46" s="1"/>
  <c r="L76" i="46" s="1"/>
  <c r="L77" i="46" s="1"/>
  <c r="L78" i="46" s="1"/>
  <c r="L79" i="46" s="1"/>
  <c r="L80" i="46" s="1"/>
  <c r="L81" i="46" s="1"/>
  <c r="L82" i="46" s="1"/>
  <c r="L83" i="46" s="1"/>
  <c r="L84" i="46" s="1"/>
  <c r="L85" i="46" s="1"/>
  <c r="L86" i="46" s="1"/>
  <c r="L87" i="46" s="1"/>
  <c r="L88" i="46" s="1"/>
  <c r="L89" i="46" s="1"/>
  <c r="L90" i="46" s="1"/>
  <c r="L91" i="46" s="1"/>
  <c r="L101" i="46" s="1"/>
  <c r="L102" i="46" s="1"/>
  <c r="L103" i="46" s="1"/>
  <c r="L104" i="46" s="1"/>
  <c r="L105" i="46" s="1"/>
  <c r="L106" i="46" s="1"/>
  <c r="L107" i="46" s="1"/>
  <c r="L4" i="46" s="1"/>
  <c r="K14" i="46"/>
  <c r="J14" i="46"/>
  <c r="J15" i="46" s="1"/>
  <c r="J16" i="46" s="1"/>
  <c r="J17" i="46" s="1"/>
  <c r="J18" i="46" s="1"/>
  <c r="J19" i="46" s="1"/>
  <c r="J20" i="46" s="1"/>
  <c r="J21" i="46" s="1"/>
  <c r="J22" i="46" s="1"/>
  <c r="J23" i="46" s="1"/>
  <c r="J25" i="46" s="1"/>
  <c r="J26" i="46" s="1"/>
  <c r="J27" i="46" s="1"/>
  <c r="J28" i="46" s="1"/>
  <c r="J29" i="46" s="1"/>
  <c r="J34" i="46" s="1"/>
  <c r="J35" i="46" s="1"/>
  <c r="J36" i="46" s="1"/>
  <c r="J45" i="46" s="1"/>
  <c r="J46" i="46" s="1"/>
  <c r="J47" i="46" s="1"/>
  <c r="J48" i="46" s="1"/>
  <c r="J49" i="46" s="1"/>
  <c r="J50" i="46" s="1"/>
  <c r="J51" i="46" s="1"/>
  <c r="J52" i="46" s="1"/>
  <c r="J53" i="46" s="1"/>
  <c r="J54" i="46" s="1"/>
  <c r="J55" i="46" s="1"/>
  <c r="J56" i="46" s="1"/>
  <c r="J57" i="46" s="1"/>
  <c r="J58" i="46" s="1"/>
  <c r="J59" i="46" s="1"/>
  <c r="J60" i="46" s="1"/>
  <c r="J61" i="46" s="1"/>
  <c r="J62" i="46" s="1"/>
  <c r="J63" i="46" s="1"/>
  <c r="J64" i="46" s="1"/>
  <c r="J65" i="46" s="1"/>
  <c r="J66" i="46" s="1"/>
  <c r="J67" i="46" s="1"/>
  <c r="J68" i="46" s="1"/>
  <c r="J69" i="46" s="1"/>
  <c r="J70" i="46" s="1"/>
  <c r="J71" i="46" s="1"/>
  <c r="J72" i="46" s="1"/>
  <c r="J73" i="46" s="1"/>
  <c r="J74" i="46" s="1"/>
  <c r="J75" i="46" s="1"/>
  <c r="J76" i="46" s="1"/>
  <c r="J77" i="46" s="1"/>
  <c r="J78" i="46" s="1"/>
  <c r="J79" i="46" s="1"/>
  <c r="J80" i="46" s="1"/>
  <c r="J81" i="46" s="1"/>
  <c r="J82" i="46" s="1"/>
  <c r="J83" i="46" s="1"/>
  <c r="J84" i="46" s="1"/>
  <c r="J85" i="46" s="1"/>
  <c r="J86" i="46" s="1"/>
  <c r="J87" i="46" s="1"/>
  <c r="J88" i="46" s="1"/>
  <c r="J89" i="46" s="1"/>
  <c r="J90" i="46" s="1"/>
  <c r="J91" i="46" s="1"/>
  <c r="J101" i="46" s="1"/>
  <c r="J102" i="46" s="1"/>
  <c r="J103" i="46" s="1"/>
  <c r="J104" i="46" s="1"/>
  <c r="J105" i="46" s="1"/>
  <c r="C14" i="46"/>
  <c r="A14" i="46"/>
  <c r="C13" i="46"/>
  <c r="A13" i="46"/>
  <c r="AA7" i="46"/>
  <c r="Z7" i="46"/>
  <c r="W7" i="46"/>
  <c r="V7" i="46"/>
  <c r="Y4" i="46"/>
  <c r="U4" i="46"/>
  <c r="S4" i="46"/>
  <c r="P4" i="46"/>
  <c r="O4" i="46"/>
  <c r="M4" i="46"/>
  <c r="I4" i="46"/>
  <c r="K107" i="48" l="1"/>
  <c r="K4" i="48" s="1"/>
  <c r="K106" i="48"/>
  <c r="W49" i="46"/>
  <c r="W50" i="46" s="1"/>
  <c r="W51" i="46" s="1"/>
  <c r="W52" i="46" s="1"/>
  <c r="W53" i="46" s="1"/>
  <c r="W54" i="46" s="1"/>
  <c r="W55" i="46" s="1"/>
  <c r="W56" i="46" s="1"/>
  <c r="W57" i="46" s="1"/>
  <c r="W58" i="46" s="1"/>
  <c r="W59" i="46" s="1"/>
  <c r="W60" i="46" s="1"/>
  <c r="W61" i="46" s="1"/>
  <c r="W4" i="46" s="1"/>
  <c r="W5" i="46" s="1"/>
  <c r="AA49" i="46"/>
  <c r="AA50" i="46" s="1"/>
  <c r="AA51" i="46" s="1"/>
  <c r="AA52" i="46" s="1"/>
  <c r="AA53" i="46" s="1"/>
  <c r="AA54" i="46" s="1"/>
  <c r="AA55" i="46" s="1"/>
  <c r="AA56" i="46" s="1"/>
  <c r="AA57" i="46" s="1"/>
  <c r="AA58" i="46" s="1"/>
  <c r="AA59" i="46" s="1"/>
  <c r="AA60" i="46" s="1"/>
  <c r="AA61" i="46" s="1"/>
  <c r="AA4" i="46" s="1"/>
  <c r="AA5" i="46" s="1"/>
  <c r="R45" i="46"/>
  <c r="R46" i="46" s="1"/>
  <c r="R47" i="46" s="1"/>
  <c r="I100" i="46"/>
  <c r="O37" i="46"/>
  <c r="O38" i="46" s="1"/>
  <c r="O39" i="46" s="1"/>
  <c r="O40" i="46" s="1"/>
  <c r="O41" i="46" s="1"/>
  <c r="O42" i="46" s="1"/>
  <c r="O43" i="46" s="1"/>
  <c r="O44" i="46" s="1"/>
  <c r="O45" i="46" s="1"/>
  <c r="O46" i="46" s="1"/>
  <c r="O47" i="46" s="1"/>
  <c r="O48" i="46" s="1"/>
  <c r="O49" i="46" s="1"/>
  <c r="K15" i="46"/>
  <c r="K16" i="46" s="1"/>
  <c r="K17" i="46" s="1"/>
  <c r="K18" i="46" s="1"/>
  <c r="K19" i="46" s="1"/>
  <c r="K20" i="46" s="1"/>
  <c r="K21" i="46" s="1"/>
  <c r="K30" i="46" s="1"/>
  <c r="K31" i="46" s="1"/>
  <c r="K32" i="46" s="1"/>
  <c r="K34" i="46" s="1"/>
  <c r="K35" i="46" s="1"/>
  <c r="K36" i="46" s="1"/>
  <c r="K37" i="46" s="1"/>
  <c r="K38" i="46" s="1"/>
  <c r="K39" i="46" s="1"/>
  <c r="K40" i="46" s="1"/>
  <c r="K41" i="46" s="1"/>
  <c r="K42" i="46" s="1"/>
  <c r="K43" i="46" s="1"/>
  <c r="K44" i="46" s="1"/>
  <c r="K45" i="46" s="1"/>
  <c r="K46" i="46" s="1"/>
  <c r="K47" i="46" s="1"/>
  <c r="K48" i="46" s="1"/>
  <c r="K49" i="46" s="1"/>
  <c r="K50" i="46" s="1"/>
  <c r="K51" i="46" s="1"/>
  <c r="K52" i="46" s="1"/>
  <c r="K53" i="46" s="1"/>
  <c r="K54" i="46" s="1"/>
  <c r="K55" i="46" s="1"/>
  <c r="K56" i="46" s="1"/>
  <c r="K57" i="46" s="1"/>
  <c r="K58" i="46" s="1"/>
  <c r="K59" i="46" s="1"/>
  <c r="K60" i="46" s="1"/>
  <c r="K61" i="46" s="1"/>
  <c r="K62" i="46" s="1"/>
  <c r="K63" i="46" s="1"/>
  <c r="K64" i="46" s="1"/>
  <c r="K65" i="46" s="1"/>
  <c r="K66" i="46" s="1"/>
  <c r="K67" i="46" s="1"/>
  <c r="K68" i="46" s="1"/>
  <c r="K69" i="46" s="1"/>
  <c r="K70" i="46" s="1"/>
  <c r="K71" i="46" s="1"/>
  <c r="K72" i="46" s="1"/>
  <c r="K73" i="46" s="1"/>
  <c r="K74" i="46" s="1"/>
  <c r="K75" i="46" s="1"/>
  <c r="K76" i="46" s="1"/>
  <c r="K77" i="46" s="1"/>
  <c r="K78" i="46" s="1"/>
  <c r="K79" i="46" s="1"/>
  <c r="K80" i="46" s="1"/>
  <c r="K81" i="46" s="1"/>
  <c r="K82" i="46" s="1"/>
  <c r="K83" i="46" s="1"/>
  <c r="K84" i="46" s="1"/>
  <c r="K85" i="46" s="1"/>
  <c r="K86" i="46" s="1"/>
  <c r="K88" i="46" s="1"/>
  <c r="K89" i="46" s="1"/>
  <c r="K90" i="46" s="1"/>
  <c r="K91" i="46" s="1"/>
  <c r="K101" i="46" s="1"/>
  <c r="K102" i="46" s="1"/>
  <c r="K103" i="46" s="1"/>
  <c r="K104" i="46" s="1"/>
  <c r="K105" i="46" s="1"/>
  <c r="K106" i="46" s="1"/>
  <c r="J107" i="46"/>
  <c r="J4" i="46" s="1"/>
  <c r="J106" i="46"/>
  <c r="M24" i="46"/>
  <c r="M25" i="46"/>
  <c r="M26" i="46" s="1"/>
  <c r="M27" i="46" s="1"/>
  <c r="M28" i="46" s="1"/>
  <c r="M29" i="46" s="1"/>
  <c r="M34" i="46" s="1"/>
  <c r="M35" i="46" s="1"/>
  <c r="M36" i="46" s="1"/>
  <c r="M37" i="46" s="1"/>
  <c r="M38" i="46" s="1"/>
  <c r="M39" i="46" s="1"/>
  <c r="M40" i="46" s="1"/>
  <c r="M41" i="46" s="1"/>
  <c r="M42" i="46" s="1"/>
  <c r="M43" i="46" s="1"/>
  <c r="M44" i="46" s="1"/>
  <c r="M45" i="46" s="1"/>
  <c r="M46" i="46" s="1"/>
  <c r="M47" i="46" s="1"/>
  <c r="M48" i="46" s="1"/>
  <c r="M49" i="46" s="1"/>
  <c r="M50" i="46" s="1"/>
  <c r="M51" i="46" s="1"/>
  <c r="M52" i="46" s="1"/>
  <c r="M53" i="46" s="1"/>
  <c r="M54" i="46" s="1"/>
  <c r="M55" i="46" s="1"/>
  <c r="M56" i="46" s="1"/>
  <c r="M57" i="46" s="1"/>
  <c r="M58" i="46" s="1"/>
  <c r="M59" i="46" s="1"/>
  <c r="M60" i="46" s="1"/>
  <c r="M61" i="46" s="1"/>
  <c r="M62" i="46" s="1"/>
  <c r="M63" i="46" s="1"/>
  <c r="M64" i="46" s="1"/>
  <c r="M65" i="46" s="1"/>
  <c r="M66" i="46" s="1"/>
  <c r="M67" i="46" s="1"/>
  <c r="M68" i="46" s="1"/>
  <c r="M69" i="46" s="1"/>
  <c r="M70" i="46" s="1"/>
  <c r="M71" i="46" s="1"/>
  <c r="M72" i="46" s="1"/>
  <c r="M73" i="46" s="1"/>
  <c r="M74" i="46" s="1"/>
  <c r="M75" i="46" s="1"/>
  <c r="M76" i="46" s="1"/>
  <c r="M77" i="46" s="1"/>
  <c r="M78" i="46" s="1"/>
  <c r="M79" i="46" s="1"/>
  <c r="M80" i="46" s="1"/>
  <c r="M81" i="46" s="1"/>
  <c r="M82" i="46" s="1"/>
  <c r="M83" i="46" s="1"/>
  <c r="M84" i="46" s="1"/>
  <c r="M85" i="46" s="1"/>
  <c r="Q25" i="46"/>
  <c r="Q26" i="46" s="1"/>
  <c r="Q27" i="46" s="1"/>
  <c r="Q28" i="46" s="1"/>
  <c r="Q29" i="46" s="1"/>
  <c r="Q34" i="46" s="1"/>
  <c r="Q35" i="46" s="1"/>
  <c r="Q36" i="46" s="1"/>
  <c r="Q37" i="46" s="1"/>
  <c r="Q38" i="46" s="1"/>
  <c r="Q39" i="46" s="1"/>
  <c r="Q40" i="46" s="1"/>
  <c r="Q41" i="46" s="1"/>
  <c r="Q42" i="46" s="1"/>
  <c r="Q43" i="46" s="1"/>
  <c r="Q44" i="46" s="1"/>
  <c r="Q45" i="46" s="1"/>
  <c r="Q46" i="46" s="1"/>
  <c r="Q47" i="46" s="1"/>
  <c r="Q48" i="46" s="1"/>
  <c r="Q49" i="46" s="1"/>
  <c r="Q50" i="46" s="1"/>
  <c r="Q51" i="46" s="1"/>
  <c r="Q52" i="46" s="1"/>
  <c r="Q53" i="46" s="1"/>
  <c r="Q54" i="46" s="1"/>
  <c r="Q55" i="46" s="1"/>
  <c r="Q56" i="46" s="1"/>
  <c r="Q57" i="46" s="1"/>
  <c r="Q58" i="46" s="1"/>
  <c r="Q59" i="46" s="1"/>
  <c r="Q60" i="46" s="1"/>
  <c r="Q61" i="46" s="1"/>
  <c r="Q62" i="46" s="1"/>
  <c r="Q63" i="46" s="1"/>
  <c r="Q64" i="46" s="1"/>
  <c r="Q65" i="46" s="1"/>
  <c r="Q66" i="46" s="1"/>
  <c r="Q67" i="46" s="1"/>
  <c r="Q68" i="46" s="1"/>
  <c r="Q69" i="46" s="1"/>
  <c r="Q70" i="46" s="1"/>
  <c r="Q71" i="46" s="1"/>
  <c r="Q72" i="46" s="1"/>
  <c r="Q73" i="46" s="1"/>
  <c r="Q74" i="46" s="1"/>
  <c r="Q75" i="46" s="1"/>
  <c r="Q76" i="46" s="1"/>
  <c r="Q77" i="46" s="1"/>
  <c r="Q78" i="46" s="1"/>
  <c r="Q79" i="46" s="1"/>
  <c r="Q80" i="46" s="1"/>
  <c r="Q81" i="46" s="1"/>
  <c r="Q82" i="46" s="1"/>
  <c r="Q83" i="46" s="1"/>
  <c r="Q84" i="46" s="1"/>
  <c r="Q85" i="46" s="1"/>
  <c r="Q88" i="46" s="1"/>
  <c r="Q89" i="46" s="1"/>
  <c r="Q90" i="46" s="1"/>
  <c r="Q91" i="46" s="1"/>
  <c r="Q101" i="46" s="1"/>
  <c r="Q102" i="46" s="1"/>
  <c r="Q103" i="46" s="1"/>
  <c r="Q104" i="46" s="1"/>
  <c r="Q105" i="46" s="1"/>
  <c r="Q106" i="46" s="1"/>
  <c r="Q107" i="46" s="1"/>
  <c r="Q24" i="46"/>
  <c r="Z25" i="46"/>
  <c r="Z26" i="46" s="1"/>
  <c r="Z27" i="46" s="1"/>
  <c r="Z28" i="46" s="1"/>
  <c r="Z29" i="46" s="1"/>
  <c r="Z24" i="46"/>
  <c r="J24" i="46"/>
  <c r="AA25" i="46"/>
  <c r="AA26" i="46" s="1"/>
  <c r="AA27" i="46" s="1"/>
  <c r="AA28" i="46" s="1"/>
  <c r="AA29" i="46" s="1"/>
  <c r="AA24" i="46"/>
  <c r="N25" i="46"/>
  <c r="N26" i="46" s="1"/>
  <c r="N27" i="46" s="1"/>
  <c r="N28" i="46" s="1"/>
  <c r="N29" i="46" s="1"/>
  <c r="N34" i="46" s="1"/>
  <c r="N35" i="46" s="1"/>
  <c r="N36" i="46" s="1"/>
  <c r="N24" i="46"/>
  <c r="W24" i="46"/>
  <c r="W25" i="46"/>
  <c r="W26" i="46" s="1"/>
  <c r="W27" i="46" s="1"/>
  <c r="W28" i="46" s="1"/>
  <c r="W29" i="46" s="1"/>
  <c r="V24" i="46"/>
  <c r="V25" i="46"/>
  <c r="V26" i="46" s="1"/>
  <c r="V27" i="46" s="1"/>
  <c r="V28" i="46" s="1"/>
  <c r="V29" i="46" s="1"/>
  <c r="R48" i="46" l="1"/>
  <c r="R50" i="46" s="1"/>
  <c r="R51" i="46" s="1"/>
  <c r="R52" i="46" s="1"/>
  <c r="R53" i="46" s="1"/>
  <c r="R54" i="46" s="1"/>
  <c r="R55" i="46" s="1"/>
  <c r="R56" i="46" s="1"/>
  <c r="R57" i="46" s="1"/>
  <c r="R58" i="46" s="1"/>
  <c r="R59" i="46" s="1"/>
  <c r="R60" i="46" s="1"/>
  <c r="R61" i="46" s="1"/>
  <c r="R62" i="46" s="1"/>
  <c r="R63" i="46" s="1"/>
  <c r="R64" i="46" s="1"/>
  <c r="R65" i="46" s="1"/>
  <c r="R66" i="46" s="1"/>
  <c r="R67" i="46" s="1"/>
  <c r="R68" i="46" s="1"/>
  <c r="R69" i="46" s="1"/>
  <c r="R70" i="46" s="1"/>
  <c r="R71" i="46" s="1"/>
  <c r="R72" i="46" s="1"/>
  <c r="R73" i="46" s="1"/>
  <c r="R74" i="46" s="1"/>
  <c r="R75" i="46" s="1"/>
  <c r="R84" i="46" s="1"/>
  <c r="R85" i="46" s="1"/>
  <c r="R88" i="46" s="1"/>
  <c r="R89" i="46" s="1"/>
  <c r="R90" i="46" s="1"/>
  <c r="R91" i="46" s="1"/>
  <c r="R101" i="46" s="1"/>
  <c r="R102" i="46" s="1"/>
  <c r="R103" i="46" s="1"/>
  <c r="R104" i="46" s="1"/>
  <c r="R105" i="46" s="1"/>
  <c r="R106" i="46" s="1"/>
  <c r="R107" i="46" s="1"/>
  <c r="R4" i="46" s="1"/>
  <c r="I101" i="46"/>
  <c r="I102" i="46" s="1"/>
  <c r="I103" i="46" s="1"/>
  <c r="I104" i="46" s="1"/>
  <c r="I105" i="46" s="1"/>
  <c r="I106" i="46" s="1"/>
  <c r="Z34" i="46"/>
  <c r="Z35" i="46" s="1"/>
  <c r="O50" i="46"/>
  <c r="O51" i="46" s="1"/>
  <c r="O52" i="46" s="1"/>
  <c r="O53" i="46" s="1"/>
  <c r="O54" i="46" s="1"/>
  <c r="O55" i="46" s="1"/>
  <c r="O56" i="46" s="1"/>
  <c r="O57" i="46" s="1"/>
  <c r="O58" i="46" s="1"/>
  <c r="O59" i="46" s="1"/>
  <c r="O60" i="46" s="1"/>
  <c r="O61" i="46" s="1"/>
  <c r="O62" i="46" s="1"/>
  <c r="O63" i="46" s="1"/>
  <c r="O64" i="46" s="1"/>
  <c r="O65" i="46" s="1"/>
  <c r="O66" i="46" s="1"/>
  <c r="O67" i="46" s="1"/>
  <c r="O68" i="46" s="1"/>
  <c r="O69" i="46" s="1"/>
  <c r="O70" i="46" s="1"/>
  <c r="O71" i="46" s="1"/>
  <c r="O72" i="46" s="1"/>
  <c r="O75" i="46" s="1"/>
  <c r="O84" i="46" s="1"/>
  <c r="O85" i="46" s="1"/>
  <c r="O86" i="46" s="1"/>
  <c r="O92" i="46" s="1"/>
  <c r="O93" i="46" s="1"/>
  <c r="O94" i="46" s="1"/>
  <c r="O95" i="46" s="1"/>
  <c r="O96" i="46" s="1"/>
  <c r="O97" i="46" s="1"/>
  <c r="O98" i="46" s="1"/>
  <c r="O99" i="46" s="1"/>
  <c r="O100" i="46" s="1"/>
  <c r="O101" i="46" s="1"/>
  <c r="O102" i="46" s="1"/>
  <c r="O103" i="46" s="1"/>
  <c r="O104" i="46" s="1"/>
  <c r="O105" i="46" s="1"/>
  <c r="O106" i="46" s="1"/>
  <c r="N37" i="46"/>
  <c r="N38" i="46" s="1"/>
  <c r="N39" i="46" s="1"/>
  <c r="N40" i="46" s="1"/>
  <c r="N41" i="46" s="1"/>
  <c r="N42" i="46" s="1"/>
  <c r="N43" i="46" s="1"/>
  <c r="N44" i="46" s="1"/>
  <c r="N45" i="46" s="1"/>
  <c r="N46" i="46" s="1"/>
  <c r="N47" i="46" s="1"/>
  <c r="N48" i="46" s="1"/>
  <c r="N49" i="46" s="1"/>
  <c r="N50" i="46" s="1"/>
  <c r="N51" i="46" s="1"/>
  <c r="N52" i="46" s="1"/>
  <c r="N53" i="46" s="1"/>
  <c r="N54" i="46" s="1"/>
  <c r="N55" i="46" s="1"/>
  <c r="N56" i="46" s="1"/>
  <c r="N57" i="46" s="1"/>
  <c r="N58" i="46" s="1"/>
  <c r="N59" i="46" s="1"/>
  <c r="N60" i="46" s="1"/>
  <c r="N61" i="46" s="1"/>
  <c r="N62" i="46" s="1"/>
  <c r="N63" i="46" s="1"/>
  <c r="N64" i="46" s="1"/>
  <c r="N65" i="46" s="1"/>
  <c r="N66" i="46" s="1"/>
  <c r="N67" i="46" s="1"/>
  <c r="N68" i="46" s="1"/>
  <c r="N69" i="46" s="1"/>
  <c r="N70" i="46" s="1"/>
  <c r="N71" i="46" s="1"/>
  <c r="N72" i="46" s="1"/>
  <c r="N73" i="46" s="1"/>
  <c r="N74" i="46" s="1"/>
  <c r="N75" i="46" s="1"/>
  <c r="N76" i="46" s="1"/>
  <c r="N77" i="46" s="1"/>
  <c r="N78" i="46" s="1"/>
  <c r="N79" i="46" s="1"/>
  <c r="N80" i="46" s="1"/>
  <c r="N81" i="46" s="1"/>
  <c r="N82" i="46" s="1"/>
  <c r="N83" i="46" s="1"/>
  <c r="N84" i="46" s="1"/>
  <c r="N85" i="46" s="1"/>
  <c r="N88" i="46" s="1"/>
  <c r="N89" i="46" s="1"/>
  <c r="N90" i="46" s="1"/>
  <c r="N91" i="46" s="1"/>
  <c r="N101" i="46" s="1"/>
  <c r="N102" i="46" s="1"/>
  <c r="N103" i="46" s="1"/>
  <c r="N104" i="46" s="1"/>
  <c r="N105" i="46" s="1"/>
  <c r="Q4" i="46"/>
  <c r="K107" i="46"/>
  <c r="K4" i="46" s="1"/>
  <c r="N107" i="46" l="1"/>
  <c r="N4" i="46" s="1"/>
  <c r="N106" i="46"/>
  <c r="J2" i="33" l="1"/>
  <c r="I2" i="33"/>
  <c r="H2" i="33"/>
  <c r="D33" i="38" l="1"/>
  <c r="O2" i="33" l="1"/>
  <c r="P2" i="33"/>
  <c r="Q2" i="33"/>
  <c r="R2" i="33"/>
  <c r="S2" i="33"/>
  <c r="N2" i="33"/>
  <c r="L2" i="33"/>
  <c r="M5" i="35" l="1"/>
  <c r="N5" i="35" s="1"/>
  <c r="W5" i="35"/>
  <c r="X5" i="35" s="1"/>
  <c r="AC5" i="35"/>
  <c r="AD5" i="35" s="1"/>
  <c r="AG5" i="35"/>
  <c r="AH5" i="35" s="1"/>
  <c r="O6" i="35"/>
  <c r="P6" i="35" s="1"/>
  <c r="K7" i="35"/>
  <c r="K5" i="35" s="1"/>
  <c r="L5" i="35" s="1"/>
  <c r="K6" i="35"/>
  <c r="L6" i="35" s="1"/>
  <c r="AT12" i="35"/>
  <c r="AR12" i="35"/>
  <c r="AP12" i="35"/>
  <c r="AN12" i="35"/>
  <c r="AL12" i="35"/>
  <c r="AJ12" i="35"/>
  <c r="AH12" i="35"/>
  <c r="AF12" i="35"/>
  <c r="AD12" i="35"/>
  <c r="AB12" i="35"/>
  <c r="Z12" i="35"/>
  <c r="X12" i="35"/>
  <c r="V12" i="35"/>
  <c r="T12" i="35"/>
  <c r="R12" i="35"/>
  <c r="P12" i="35"/>
  <c r="N12" i="35"/>
  <c r="L12" i="35"/>
  <c r="J12" i="35"/>
  <c r="H12" i="35"/>
  <c r="F12" i="35"/>
  <c r="AT11" i="35"/>
  <c r="AR11" i="35"/>
  <c r="AP11" i="35"/>
  <c r="AN11" i="35"/>
  <c r="AL11" i="35"/>
  <c r="AJ11" i="35"/>
  <c r="AH11" i="35"/>
  <c r="AF11" i="35"/>
  <c r="AD11" i="35"/>
  <c r="AB11" i="35"/>
  <c r="Z11" i="35"/>
  <c r="X11" i="35"/>
  <c r="V11" i="35"/>
  <c r="T11" i="35"/>
  <c r="R11" i="35"/>
  <c r="P11" i="35"/>
  <c r="N11" i="35"/>
  <c r="L11" i="35"/>
  <c r="J11" i="35"/>
  <c r="H11" i="35"/>
  <c r="F11" i="35"/>
  <c r="AT10" i="35"/>
  <c r="AR10" i="35"/>
  <c r="AP10" i="35"/>
  <c r="AN10" i="35"/>
  <c r="AL10" i="35"/>
  <c r="AJ10" i="35"/>
  <c r="AH10" i="35"/>
  <c r="AF10" i="35"/>
  <c r="AD10" i="35"/>
  <c r="AB10" i="35"/>
  <c r="Z10" i="35"/>
  <c r="X10" i="35"/>
  <c r="V10" i="35"/>
  <c r="T10" i="35"/>
  <c r="R10" i="35"/>
  <c r="P10" i="35"/>
  <c r="N10" i="35"/>
  <c r="L10" i="35"/>
  <c r="J10" i="35"/>
  <c r="H10" i="35"/>
  <c r="F10" i="35"/>
  <c r="AT9" i="35"/>
  <c r="AR9" i="35"/>
  <c r="AP9" i="35"/>
  <c r="AN9" i="35"/>
  <c r="AL9" i="35"/>
  <c r="AJ9" i="35"/>
  <c r="AH9" i="35"/>
  <c r="AF9" i="35"/>
  <c r="AD9" i="35"/>
  <c r="AB9" i="35"/>
  <c r="Z9" i="35"/>
  <c r="X9" i="35"/>
  <c r="V9" i="35"/>
  <c r="T9" i="35"/>
  <c r="R9" i="35"/>
  <c r="P9" i="35"/>
  <c r="N9" i="35"/>
  <c r="L9" i="35"/>
  <c r="J9" i="35"/>
  <c r="H9" i="35"/>
  <c r="F9" i="35"/>
  <c r="AH7" i="35"/>
  <c r="AD7" i="35"/>
  <c r="X7" i="35"/>
  <c r="N7" i="35"/>
  <c r="AH6" i="35"/>
  <c r="X6" i="35"/>
  <c r="N6" i="35"/>
  <c r="X4" i="35"/>
  <c r="V13" i="35" l="1"/>
  <c r="AH13" i="35"/>
  <c r="H13" i="35"/>
  <c r="AP13" i="35"/>
  <c r="N13" i="35"/>
  <c r="AR13" i="35"/>
  <c r="J13" i="35"/>
  <c r="P13" i="35"/>
  <c r="F13" i="35"/>
  <c r="R13" i="35"/>
  <c r="L13" i="35"/>
  <c r="AJ13" i="35"/>
  <c r="AD13" i="35"/>
  <c r="T13" i="35"/>
  <c r="AL13" i="35"/>
  <c r="AF13" i="35"/>
  <c r="Z13" i="35"/>
  <c r="AB13" i="35"/>
  <c r="AT13" i="35"/>
  <c r="AN13" i="35"/>
  <c r="X8" i="35"/>
  <c r="L7" i="35"/>
  <c r="X13" i="35"/>
  <c r="E15" i="35" l="1"/>
  <c r="A75" i="23" l="1"/>
  <c r="A53" i="23"/>
  <c r="A70" i="22"/>
  <c r="A41" i="22"/>
  <c r="AQ4" i="35" l="1"/>
  <c r="AR4" i="35" s="1"/>
  <c r="AM6" i="35" l="1"/>
  <c r="AN6" i="35" s="1"/>
  <c r="AM4" i="35"/>
  <c r="AN4" i="35" s="1"/>
  <c r="AC6" i="35"/>
  <c r="AD6" i="35" s="1"/>
  <c r="AC4" i="35" l="1"/>
  <c r="AD4" i="35" s="1"/>
  <c r="AD8" i="35" s="1"/>
  <c r="AA6" i="35"/>
  <c r="AB6" i="35" s="1"/>
  <c r="AG4" i="35"/>
  <c r="AH4" i="35" s="1"/>
  <c r="AH8" i="35" s="1"/>
  <c r="AA4" i="35"/>
  <c r="AB4" i="35" s="1"/>
  <c r="AA7" i="35"/>
  <c r="AB7" i="35" l="1"/>
  <c r="AA5" i="35"/>
  <c r="AB5" i="35" s="1"/>
  <c r="AB8" i="35" l="1"/>
  <c r="D70" i="27" l="1"/>
  <c r="C70" i="27"/>
  <c r="D69" i="27"/>
  <c r="C69" i="27"/>
  <c r="D68" i="27"/>
  <c r="C68" i="27"/>
  <c r="D67" i="27"/>
  <c r="C67" i="27"/>
  <c r="D66" i="27"/>
  <c r="C66" i="27"/>
  <c r="D65" i="27"/>
  <c r="C65" i="27"/>
  <c r="D64" i="27"/>
  <c r="C64" i="27"/>
  <c r="D63" i="27"/>
  <c r="C63" i="27"/>
  <c r="D62" i="27"/>
  <c r="C62" i="27"/>
  <c r="D61" i="27"/>
  <c r="C61" i="27"/>
  <c r="D60" i="27"/>
  <c r="C60" i="27"/>
  <c r="D59" i="27"/>
  <c r="C59" i="27"/>
  <c r="D58" i="27"/>
  <c r="C58" i="27"/>
  <c r="D57" i="27"/>
  <c r="C57" i="27"/>
  <c r="D56" i="27"/>
  <c r="C56" i="27"/>
  <c r="D55" i="27"/>
  <c r="C55" i="27"/>
  <c r="D54" i="27"/>
  <c r="C54" i="27"/>
  <c r="D53" i="27"/>
  <c r="C53" i="27"/>
  <c r="D52" i="27"/>
  <c r="C52" i="27"/>
  <c r="D51" i="27"/>
  <c r="C51" i="27"/>
  <c r="D50" i="27"/>
  <c r="C50" i="27"/>
  <c r="D49" i="27"/>
  <c r="C49" i="27"/>
  <c r="D48" i="27"/>
  <c r="C48" i="27"/>
  <c r="D47" i="27"/>
  <c r="C47" i="27"/>
  <c r="D46" i="27"/>
  <c r="C46" i="27"/>
  <c r="D45" i="27"/>
  <c r="C45" i="27"/>
  <c r="D44" i="27"/>
  <c r="C44" i="27"/>
  <c r="D43" i="27"/>
  <c r="C43" i="27"/>
  <c r="D42" i="27"/>
  <c r="C42" i="27"/>
  <c r="D41" i="27"/>
  <c r="C41" i="27"/>
  <c r="D40" i="27"/>
  <c r="C40" i="27"/>
  <c r="D39" i="27"/>
  <c r="C39" i="27"/>
  <c r="D38" i="27"/>
  <c r="C38" i="27"/>
  <c r="D37" i="27"/>
  <c r="C37" i="27"/>
  <c r="D36" i="27"/>
  <c r="C36" i="27"/>
  <c r="D35" i="27"/>
  <c r="C35" i="27"/>
  <c r="D34" i="27"/>
  <c r="C34" i="27"/>
  <c r="D33" i="27"/>
  <c r="C33" i="27"/>
  <c r="D32" i="27"/>
  <c r="C32" i="27"/>
  <c r="D31" i="27"/>
  <c r="C31" i="27"/>
  <c r="D30" i="27"/>
  <c r="C30" i="27"/>
  <c r="D29" i="27"/>
  <c r="C29" i="27"/>
  <c r="D28" i="27"/>
  <c r="C28" i="27"/>
  <c r="D27" i="27"/>
  <c r="C27" i="27"/>
  <c r="D26" i="27"/>
  <c r="C26" i="27"/>
  <c r="D25" i="27"/>
  <c r="C25" i="27"/>
  <c r="D24" i="27"/>
  <c r="C24" i="27"/>
  <c r="D23" i="27"/>
  <c r="C23" i="27"/>
  <c r="D22" i="27"/>
  <c r="C22" i="27"/>
  <c r="D21" i="27"/>
  <c r="C21" i="27"/>
  <c r="D20" i="27"/>
  <c r="C20" i="27"/>
  <c r="D19" i="27"/>
  <c r="C19" i="27"/>
  <c r="D18" i="27"/>
  <c r="C18" i="27"/>
  <c r="D17" i="27"/>
  <c r="C17" i="27"/>
  <c r="D16" i="27"/>
  <c r="C16" i="27"/>
  <c r="D15" i="27"/>
  <c r="C15" i="27"/>
  <c r="D14" i="27"/>
  <c r="C14" i="27"/>
  <c r="D13" i="27"/>
  <c r="C13" i="27"/>
  <c r="D12" i="27"/>
  <c r="C12" i="27"/>
  <c r="C11" i="27"/>
  <c r="C69" i="33"/>
  <c r="C68" i="33"/>
  <c r="C67" i="33"/>
  <c r="C66" i="33"/>
  <c r="C65" i="33"/>
  <c r="C64" i="33"/>
  <c r="C63" i="33"/>
  <c r="C62" i="33"/>
  <c r="C61" i="33"/>
  <c r="C60" i="33"/>
  <c r="C59" i="33"/>
  <c r="C58" i="33"/>
  <c r="C57" i="33"/>
  <c r="C56" i="33"/>
  <c r="C55" i="33"/>
  <c r="C54" i="33"/>
  <c r="C53" i="33"/>
  <c r="C52" i="33"/>
  <c r="C51" i="33"/>
  <c r="C50" i="33"/>
  <c r="C49" i="33"/>
  <c r="C48" i="33"/>
  <c r="C47" i="33"/>
  <c r="C46" i="33"/>
  <c r="C45" i="33"/>
  <c r="C44" i="33"/>
  <c r="C43" i="33"/>
  <c r="C42" i="33"/>
  <c r="C41" i="33"/>
  <c r="C40" i="33"/>
  <c r="C39" i="33"/>
  <c r="C38" i="33"/>
  <c r="C37" i="33"/>
  <c r="C36" i="33"/>
  <c r="C35" i="33"/>
  <c r="C34" i="33"/>
  <c r="C33" i="33"/>
  <c r="C32" i="33"/>
  <c r="C31" i="33"/>
  <c r="C30" i="33"/>
  <c r="C29" i="33"/>
  <c r="C28" i="33"/>
  <c r="C27" i="33"/>
  <c r="C26" i="33"/>
  <c r="C25" i="33"/>
  <c r="C24" i="33"/>
  <c r="C23" i="33"/>
  <c r="C22" i="33"/>
  <c r="C21" i="33"/>
  <c r="C20" i="33"/>
  <c r="C19" i="33"/>
  <c r="C18" i="33"/>
  <c r="C17" i="33"/>
  <c r="C16" i="33"/>
  <c r="D69" i="33"/>
  <c r="D68" i="33"/>
  <c r="D67" i="33"/>
  <c r="D66" i="33"/>
  <c r="D65" i="33"/>
  <c r="D64" i="33"/>
  <c r="D63" i="33"/>
  <c r="D62" i="33"/>
  <c r="D61" i="33"/>
  <c r="D60" i="33"/>
  <c r="D59" i="33"/>
  <c r="D58" i="33"/>
  <c r="D57" i="33"/>
  <c r="D56" i="33"/>
  <c r="D55" i="33"/>
  <c r="D54" i="33"/>
  <c r="D53" i="33"/>
  <c r="D52" i="33"/>
  <c r="D51" i="33"/>
  <c r="D50" i="33"/>
  <c r="D49" i="33"/>
  <c r="D48" i="33"/>
  <c r="D47" i="33"/>
  <c r="D46" i="33"/>
  <c r="D45" i="33"/>
  <c r="D44" i="33"/>
  <c r="D43" i="33"/>
  <c r="D42" i="33"/>
  <c r="D41" i="33"/>
  <c r="D40" i="33"/>
  <c r="D39" i="33"/>
  <c r="D38" i="33"/>
  <c r="D37" i="33"/>
  <c r="D36" i="33"/>
  <c r="D35" i="33"/>
  <c r="D34" i="33"/>
  <c r="D33" i="33"/>
  <c r="D32" i="33"/>
  <c r="D31" i="33"/>
  <c r="D30" i="33"/>
  <c r="D29" i="33"/>
  <c r="D28" i="33"/>
  <c r="D27" i="33"/>
  <c r="D26" i="33"/>
  <c r="D25" i="33"/>
  <c r="D24" i="33"/>
  <c r="D23" i="33"/>
  <c r="D22" i="33"/>
  <c r="D21" i="33"/>
  <c r="D20" i="33"/>
  <c r="D19" i="33"/>
  <c r="D18" i="33"/>
  <c r="D17" i="33"/>
  <c r="A117" i="23"/>
  <c r="A116" i="23"/>
  <c r="A115" i="23"/>
  <c r="A114" i="23"/>
  <c r="A113" i="23"/>
  <c r="A112" i="23"/>
  <c r="A111" i="23"/>
  <c r="A110" i="23"/>
  <c r="A109" i="23"/>
  <c r="A108" i="23"/>
  <c r="A107" i="23"/>
  <c r="A106" i="23"/>
  <c r="A105" i="23"/>
  <c r="A104" i="23"/>
  <c r="A103" i="23"/>
  <c r="A102" i="23"/>
  <c r="A101" i="23"/>
  <c r="A100" i="23"/>
  <c r="A99" i="23"/>
  <c r="A98" i="23"/>
  <c r="A97" i="23"/>
  <c r="A96" i="23"/>
  <c r="A95" i="23"/>
  <c r="A94" i="23"/>
  <c r="A93" i="23"/>
  <c r="A92" i="23"/>
  <c r="A91" i="23"/>
  <c r="A90" i="23"/>
  <c r="A89" i="23"/>
  <c r="A88" i="23"/>
  <c r="A87" i="23"/>
  <c r="A86" i="23"/>
  <c r="A85" i="23"/>
  <c r="A84" i="23"/>
  <c r="A83" i="23"/>
  <c r="A82" i="23"/>
  <c r="A81" i="23"/>
  <c r="A80" i="23"/>
  <c r="A79" i="23"/>
  <c r="A78" i="23"/>
  <c r="A77" i="23"/>
  <c r="A76" i="23"/>
  <c r="A74" i="23"/>
  <c r="A73" i="23"/>
  <c r="A72" i="23"/>
  <c r="A71" i="23"/>
  <c r="A70" i="23"/>
  <c r="A69" i="23"/>
  <c r="A68" i="23"/>
  <c r="A67" i="23"/>
  <c r="A66" i="23"/>
  <c r="A65" i="23"/>
  <c r="A64" i="23"/>
  <c r="A63" i="23"/>
  <c r="A62" i="23"/>
  <c r="A61" i="23"/>
  <c r="A60" i="23"/>
  <c r="A59" i="23"/>
  <c r="A58" i="23"/>
  <c r="A57" i="23"/>
  <c r="A56" i="23"/>
  <c r="A55" i="23"/>
  <c r="A54" i="23"/>
  <c r="A52" i="23"/>
  <c r="A51" i="23"/>
  <c r="A50" i="23"/>
  <c r="A49" i="23"/>
  <c r="A48" i="23"/>
  <c r="A47" i="23"/>
  <c r="A46" i="23"/>
  <c r="A45" i="23"/>
  <c r="A44" i="23"/>
  <c r="A43" i="23"/>
  <c r="A42" i="23"/>
  <c r="A41" i="23"/>
  <c r="A40" i="23"/>
  <c r="A39" i="23"/>
  <c r="A38" i="23"/>
  <c r="A37" i="23"/>
  <c r="A36" i="23"/>
  <c r="A35" i="23"/>
  <c r="A34" i="23"/>
  <c r="A33" i="23"/>
  <c r="A32" i="23"/>
  <c r="A31" i="23"/>
  <c r="A30" i="23"/>
  <c r="A29" i="23"/>
  <c r="A28" i="23"/>
  <c r="A27" i="23"/>
  <c r="A26" i="23"/>
  <c r="A25" i="23"/>
  <c r="A24" i="23"/>
  <c r="A23" i="23"/>
  <c r="A22" i="23"/>
  <c r="A21" i="23"/>
  <c r="A20" i="23"/>
  <c r="A19" i="23"/>
  <c r="A18" i="23"/>
  <c r="A17" i="23"/>
  <c r="A16" i="23"/>
  <c r="A15" i="23"/>
  <c r="A14" i="23"/>
  <c r="A13" i="23"/>
  <c r="A12" i="23"/>
  <c r="A11" i="23"/>
  <c r="A10" i="23"/>
  <c r="A9" i="23"/>
  <c r="A85" i="10"/>
  <c r="A84" i="10"/>
  <c r="A83" i="10"/>
  <c r="A82" i="10"/>
  <c r="A81" i="10"/>
  <c r="A80" i="10"/>
  <c r="A79" i="10"/>
  <c r="A78" i="10"/>
  <c r="A77" i="10"/>
  <c r="A76" i="10"/>
  <c r="A75" i="10"/>
  <c r="A74" i="10"/>
  <c r="A73" i="10"/>
  <c r="A72" i="10"/>
  <c r="A71" i="10"/>
  <c r="A70" i="10"/>
  <c r="A69" i="10"/>
  <c r="A68" i="10"/>
  <c r="A67" i="10"/>
  <c r="A66" i="10"/>
  <c r="A65" i="10"/>
  <c r="A64" i="10"/>
  <c r="A63" i="10"/>
  <c r="A62" i="10"/>
  <c r="A61" i="10"/>
  <c r="A60" i="10"/>
  <c r="A59" i="10"/>
  <c r="A58" i="10"/>
  <c r="A57" i="10"/>
  <c r="A56" i="10"/>
  <c r="A55" i="10"/>
  <c r="A54" i="10"/>
  <c r="A53" i="10"/>
  <c r="A52" i="10"/>
  <c r="A51" i="10"/>
  <c r="A50" i="10"/>
  <c r="A49" i="10"/>
  <c r="A48" i="10"/>
  <c r="A47" i="10"/>
  <c r="A46" i="10"/>
  <c r="A45" i="10"/>
  <c r="A44" i="10"/>
  <c r="A43" i="10"/>
  <c r="A42" i="10"/>
  <c r="A41" i="10"/>
  <c r="A40" i="10"/>
  <c r="A39" i="10"/>
  <c r="A38" i="10"/>
  <c r="A37" i="10"/>
  <c r="A36" i="10"/>
  <c r="A35" i="10"/>
  <c r="A34" i="10"/>
  <c r="A33" i="10"/>
  <c r="A32" i="10"/>
  <c r="A31" i="10"/>
  <c r="A30" i="10"/>
  <c r="A29" i="10"/>
  <c r="A28" i="10"/>
  <c r="A27" i="10"/>
  <c r="A26" i="10"/>
  <c r="A25" i="10"/>
  <c r="A24" i="10"/>
  <c r="A23" i="10"/>
  <c r="A22" i="10"/>
  <c r="A21" i="10"/>
  <c r="A20" i="10"/>
  <c r="A19" i="10"/>
  <c r="A18" i="10"/>
  <c r="A17" i="10"/>
  <c r="A16" i="10"/>
  <c r="A15" i="10"/>
  <c r="A14" i="10"/>
  <c r="A13" i="10"/>
  <c r="A12" i="10"/>
  <c r="A11" i="10"/>
  <c r="A10" i="10"/>
  <c r="A9" i="10"/>
  <c r="A122" i="16"/>
  <c r="A121" i="16"/>
  <c r="A120" i="16"/>
  <c r="A119" i="16"/>
  <c r="A118" i="16"/>
  <c r="A117" i="16"/>
  <c r="A116"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112" i="22"/>
  <c r="A110" i="22"/>
  <c r="A109" i="22"/>
  <c r="A108" i="22"/>
  <c r="A107" i="22"/>
  <c r="A106" i="22"/>
  <c r="A105" i="22"/>
  <c r="A104" i="22"/>
  <c r="A103" i="22"/>
  <c r="A102" i="22"/>
  <c r="A101" i="22"/>
  <c r="A100" i="22"/>
  <c r="A99" i="22"/>
  <c r="A98" i="22"/>
  <c r="A97" i="22"/>
  <c r="A96" i="22"/>
  <c r="A95" i="22"/>
  <c r="A94" i="22"/>
  <c r="A93" i="22"/>
  <c r="A92" i="22"/>
  <c r="A91" i="22"/>
  <c r="A90" i="22"/>
  <c r="A89" i="22"/>
  <c r="A88" i="22"/>
  <c r="A87" i="22"/>
  <c r="A86" i="22"/>
  <c r="A85" i="22"/>
  <c r="A84" i="22"/>
  <c r="A83" i="22"/>
  <c r="A82" i="22"/>
  <c r="A81" i="22"/>
  <c r="A80" i="22"/>
  <c r="A79" i="22"/>
  <c r="A78" i="22"/>
  <c r="A77" i="22"/>
  <c r="A76" i="22"/>
  <c r="A75" i="22"/>
  <c r="A74" i="22"/>
  <c r="A73" i="22"/>
  <c r="A72" i="22"/>
  <c r="A71" i="22"/>
  <c r="A69" i="22"/>
  <c r="A68" i="22"/>
  <c r="A67" i="22"/>
  <c r="A66" i="22"/>
  <c r="A65" i="22"/>
  <c r="A64" i="22"/>
  <c r="A63" i="22"/>
  <c r="A62" i="22"/>
  <c r="A61" i="22"/>
  <c r="A60" i="22"/>
  <c r="A59" i="22"/>
  <c r="A58" i="22"/>
  <c r="A57" i="22"/>
  <c r="A56" i="22"/>
  <c r="A55" i="22"/>
  <c r="A54" i="22"/>
  <c r="A53" i="22"/>
  <c r="A52" i="22"/>
  <c r="A51" i="22"/>
  <c r="A50" i="22"/>
  <c r="A49" i="22"/>
  <c r="A48" i="22"/>
  <c r="A47" i="22"/>
  <c r="A46" i="22"/>
  <c r="A45" i="22"/>
  <c r="A44" i="22"/>
  <c r="A43" i="22"/>
  <c r="A42" i="22"/>
  <c r="A40" i="22"/>
  <c r="A39" i="22"/>
  <c r="A38" i="22"/>
  <c r="A37" i="22"/>
  <c r="A36" i="22"/>
  <c r="A35" i="22"/>
  <c r="A34" i="22"/>
  <c r="A33" i="22"/>
  <c r="A32" i="22"/>
  <c r="A31" i="22"/>
  <c r="A30" i="22"/>
  <c r="A29" i="22"/>
  <c r="A28" i="22"/>
  <c r="A27" i="22"/>
  <c r="A26" i="22"/>
  <c r="A25" i="22"/>
  <c r="A24" i="22"/>
  <c r="A23" i="22"/>
  <c r="A22" i="22"/>
  <c r="A21" i="22"/>
  <c r="A20" i="22"/>
  <c r="A19" i="22"/>
  <c r="A18" i="22"/>
  <c r="A17" i="22"/>
  <c r="A16" i="22"/>
  <c r="A15" i="22"/>
  <c r="A14" i="22"/>
  <c r="A13" i="22"/>
  <c r="A12" i="22"/>
  <c r="A11" i="22"/>
  <c r="A10" i="22"/>
  <c r="A9" i="22"/>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3" i="13"/>
  <c r="A52" i="13"/>
  <c r="A51" i="13"/>
  <c r="A50" i="13"/>
  <c r="A49" i="13"/>
  <c r="A48" i="13"/>
  <c r="A47" i="13"/>
  <c r="A46" i="13"/>
  <c r="A45" i="13"/>
  <c r="A44" i="13"/>
  <c r="A43" i="13"/>
  <c r="A42"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91" i="25"/>
  <c r="A90" i="25"/>
  <c r="A89" i="25"/>
  <c r="A88" i="25"/>
  <c r="A87" i="25"/>
  <c r="A86" i="25"/>
  <c r="A85" i="25"/>
  <c r="A84" i="25"/>
  <c r="A83" i="25"/>
  <c r="A82" i="25"/>
  <c r="A81" i="25"/>
  <c r="A80" i="25"/>
  <c r="A79" i="25"/>
  <c r="A78" i="25"/>
  <c r="A77" i="25"/>
  <c r="A76" i="25"/>
  <c r="A75" i="25"/>
  <c r="A74" i="25"/>
  <c r="A73" i="25"/>
  <c r="A72" i="25"/>
  <c r="A71" i="25"/>
  <c r="A70" i="25"/>
  <c r="A69" i="25"/>
  <c r="A68" i="25"/>
  <c r="A67" i="25"/>
  <c r="A66" i="25"/>
  <c r="A65" i="25"/>
  <c r="A64" i="25"/>
  <c r="A63" i="25"/>
  <c r="A62" i="25"/>
  <c r="A61" i="25"/>
  <c r="A60" i="25"/>
  <c r="A59" i="25"/>
  <c r="A58" i="25"/>
  <c r="A57" i="25"/>
  <c r="A56" i="25"/>
  <c r="A55" i="25"/>
  <c r="A54" i="25"/>
  <c r="A53" i="25"/>
  <c r="A52" i="25"/>
  <c r="A51" i="25"/>
  <c r="A50" i="25"/>
  <c r="A49" i="25"/>
  <c r="A48" i="25"/>
  <c r="A47" i="25"/>
  <c r="A46" i="25"/>
  <c r="A45" i="25"/>
  <c r="A44" i="25"/>
  <c r="A43" i="25"/>
  <c r="A42" i="25"/>
  <c r="A41" i="25"/>
  <c r="A40" i="25"/>
  <c r="A39" i="25"/>
  <c r="A38" i="25"/>
  <c r="A37" i="25"/>
  <c r="A36" i="25"/>
  <c r="A35" i="25"/>
  <c r="A34" i="25"/>
  <c r="A33" i="25"/>
  <c r="A32" i="25"/>
  <c r="A31" i="25"/>
  <c r="A30" i="25"/>
  <c r="A29" i="25"/>
  <c r="A28" i="25"/>
  <c r="A27" i="25"/>
  <c r="A26" i="25"/>
  <c r="A25" i="25"/>
  <c r="A24" i="25"/>
  <c r="A23" i="25"/>
  <c r="A22" i="25"/>
  <c r="A21" i="25"/>
  <c r="A20" i="25"/>
  <c r="A19" i="25"/>
  <c r="A18" i="25"/>
  <c r="A17" i="25"/>
  <c r="A16" i="25"/>
  <c r="A15" i="25"/>
  <c r="A14" i="25"/>
  <c r="A13" i="25"/>
  <c r="A12" i="25"/>
  <c r="A11" i="25"/>
  <c r="A10" i="25"/>
  <c r="A9" i="25"/>
  <c r="A62" i="18"/>
  <c r="A61" i="18"/>
  <c r="A60" i="18"/>
  <c r="A59" i="18"/>
  <c r="A58" i="18"/>
  <c r="A57" i="18"/>
  <c r="A56" i="18"/>
  <c r="A55" i="18"/>
  <c r="A54" i="18"/>
  <c r="A53" i="18"/>
  <c r="A52" i="18"/>
  <c r="A51" i="18"/>
  <c r="A50" i="18"/>
  <c r="A49" i="18"/>
  <c r="A48" i="18"/>
  <c r="A47" i="18"/>
  <c r="A46" i="18"/>
  <c r="A45" i="18"/>
  <c r="A44" i="18"/>
  <c r="A43" i="18"/>
  <c r="A42" i="18"/>
  <c r="A41" i="18"/>
  <c r="A40" i="18"/>
  <c r="A38" i="18"/>
  <c r="A37" i="18"/>
  <c r="A36" i="18"/>
  <c r="A35" i="18"/>
  <c r="A34" i="18"/>
  <c r="A33" i="18"/>
  <c r="A32" i="18"/>
  <c r="A31" i="18"/>
  <c r="A30" i="18"/>
  <c r="A29" i="18"/>
  <c r="A28" i="18"/>
  <c r="A27" i="18"/>
  <c r="A26" i="18"/>
  <c r="A25" i="18"/>
  <c r="A24" i="18"/>
  <c r="A23" i="18"/>
  <c r="A22" i="18"/>
  <c r="A21" i="18"/>
  <c r="A20" i="18"/>
  <c r="A19" i="18"/>
  <c r="A18" i="18"/>
  <c r="A17" i="18"/>
  <c r="A16" i="18"/>
  <c r="A15" i="18"/>
  <c r="A14" i="18"/>
  <c r="A13" i="18"/>
  <c r="A12" i="18"/>
  <c r="A11" i="18"/>
  <c r="A10" i="18"/>
  <c r="A9" i="18"/>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7" i="7"/>
  <c r="D26" i="7"/>
  <c r="D25" i="7"/>
  <c r="D24" i="7"/>
  <c r="D23" i="7"/>
  <c r="D22" i="7"/>
  <c r="D21" i="7"/>
  <c r="D20" i="7"/>
  <c r="D19" i="7"/>
  <c r="D18" i="7"/>
  <c r="D17" i="7"/>
  <c r="D16" i="7"/>
  <c r="D15" i="7"/>
  <c r="D14" i="7"/>
  <c r="D13" i="7"/>
  <c r="D12" i="7"/>
  <c r="D11" i="7"/>
  <c r="D10" i="7"/>
  <c r="D9" i="7"/>
  <c r="D56" i="6"/>
  <c r="D55" i="6"/>
  <c r="D54" i="6"/>
  <c r="D53" i="6"/>
  <c r="D52" i="6"/>
  <c r="D51" i="6"/>
  <c r="D50" i="6"/>
  <c r="D49" i="6"/>
  <c r="D48" i="6"/>
  <c r="D47" i="6"/>
  <c r="D46" i="6"/>
  <c r="D45" i="6"/>
  <c r="D44" i="6"/>
  <c r="D43" i="6"/>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9" i="6"/>
  <c r="D38" i="11"/>
  <c r="D37" i="11"/>
  <c r="D36" i="11"/>
  <c r="D35" i="11"/>
  <c r="D34" i="11"/>
  <c r="D33" i="11"/>
  <c r="D32" i="11"/>
  <c r="D31" i="11"/>
  <c r="D30" i="11"/>
  <c r="D29" i="11"/>
  <c r="D28" i="11"/>
  <c r="D27" i="11"/>
  <c r="D26" i="11"/>
  <c r="D25" i="11"/>
  <c r="D24" i="11"/>
  <c r="D23" i="11"/>
  <c r="D21" i="11"/>
  <c r="D20" i="11"/>
  <c r="D19" i="11"/>
  <c r="D18" i="11"/>
  <c r="D17" i="11"/>
  <c r="D16" i="11"/>
  <c r="D13" i="11"/>
  <c r="D12" i="11"/>
  <c r="D11" i="11"/>
  <c r="D10" i="11"/>
  <c r="D9" i="11"/>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11" i="27"/>
  <c r="D16" i="33"/>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BJ17" i="33" l="1"/>
  <c r="BJ18" i="33" s="1"/>
  <c r="BJ19" i="33" s="1"/>
  <c r="BJ20" i="33" s="1"/>
  <c r="BJ21" i="33" s="1"/>
  <c r="BJ22" i="33" s="1"/>
  <c r="BJ23" i="33" s="1"/>
  <c r="BJ24" i="33" s="1"/>
  <c r="BJ25" i="33" s="1"/>
  <c r="BJ26" i="33" s="1"/>
  <c r="BJ27" i="33" s="1"/>
  <c r="BJ28" i="33" s="1"/>
  <c r="BJ29" i="33" s="1"/>
  <c r="BJ30" i="33" s="1"/>
  <c r="BJ31" i="33" s="1"/>
  <c r="BJ32" i="33" s="1"/>
  <c r="BJ33" i="33" s="1"/>
  <c r="BJ34" i="33" s="1"/>
  <c r="BJ35" i="33" s="1"/>
  <c r="BJ36" i="33" s="1"/>
  <c r="BJ37" i="33" s="1"/>
  <c r="BJ38" i="33" s="1"/>
  <c r="BJ39" i="33" s="1"/>
  <c r="BJ40" i="33" s="1"/>
  <c r="BJ41" i="33" s="1"/>
  <c r="BJ42" i="33" s="1"/>
  <c r="BJ43" i="33" s="1"/>
  <c r="BJ44" i="33" s="1"/>
  <c r="BJ45" i="33" s="1"/>
  <c r="BJ46" i="33" s="1"/>
  <c r="BJ47" i="33" s="1"/>
  <c r="BJ48" i="33" s="1"/>
  <c r="BJ49" i="33" s="1"/>
  <c r="BJ50" i="33" s="1"/>
  <c r="BJ51" i="33" s="1"/>
  <c r="BJ52" i="33" s="1"/>
  <c r="BJ53" i="33" s="1"/>
  <c r="BJ54" i="33" s="1"/>
  <c r="BJ55" i="33" s="1"/>
  <c r="BJ56" i="33" s="1"/>
  <c r="BJ57" i="33" s="1"/>
  <c r="BJ58" i="33" s="1"/>
  <c r="BJ59" i="33" s="1"/>
  <c r="BJ60" i="33" s="1"/>
  <c r="BJ61" i="33" s="1"/>
  <c r="BJ62" i="33" s="1"/>
  <c r="BJ63" i="33" s="1"/>
  <c r="BJ64" i="33" s="1"/>
  <c r="BJ65" i="33" s="1"/>
  <c r="BJ66" i="33" s="1"/>
  <c r="BJ67" i="33" s="1"/>
  <c r="BJ69" i="33" s="1"/>
  <c r="BJ2" i="33" s="1"/>
  <c r="BI17" i="33"/>
  <c r="BI18" i="33" s="1"/>
  <c r="BI19" i="33" s="1"/>
  <c r="BI20" i="33" s="1"/>
  <c r="BI21" i="33" s="1"/>
  <c r="BI22" i="33" s="1"/>
  <c r="BI23" i="33" s="1"/>
  <c r="BI24" i="33" s="1"/>
  <c r="BI25" i="33" s="1"/>
  <c r="BI26" i="33" s="1"/>
  <c r="BI27" i="33" s="1"/>
  <c r="BI28" i="33" s="1"/>
  <c r="BI29" i="33" s="1"/>
  <c r="BI30" i="33" s="1"/>
  <c r="BI31" i="33" s="1"/>
  <c r="BI32" i="33" s="1"/>
  <c r="BI33" i="33" s="1"/>
  <c r="BI34" i="33" s="1"/>
  <c r="BI35" i="33" s="1"/>
  <c r="BI36" i="33" s="1"/>
  <c r="BI37" i="33" s="1"/>
  <c r="BI38" i="33" s="1"/>
  <c r="BI39" i="33" s="1"/>
  <c r="BI40" i="33" s="1"/>
  <c r="BI41" i="33" s="1"/>
  <c r="BI42" i="33" s="1"/>
  <c r="BI43" i="33" s="1"/>
  <c r="BI44" i="33" s="1"/>
  <c r="BI45" i="33" s="1"/>
  <c r="BI46" i="33" s="1"/>
  <c r="BI47" i="33" s="1"/>
  <c r="BI48" i="33" s="1"/>
  <c r="BI49" i="33" s="1"/>
  <c r="BI50" i="33" s="1"/>
  <c r="BI51" i="33" s="1"/>
  <c r="BI52" i="33" s="1"/>
  <c r="BI53" i="33" s="1"/>
  <c r="BI54" i="33" s="1"/>
  <c r="BI55" i="33" s="1"/>
  <c r="BI56" i="33" s="1"/>
  <c r="BI57" i="33" s="1"/>
  <c r="BI58" i="33" s="1"/>
  <c r="BI59" i="33" s="1"/>
  <c r="BI60" i="33" s="1"/>
  <c r="BI61" i="33" s="1"/>
  <c r="BI62" i="33" s="1"/>
  <c r="BI63" i="33" s="1"/>
  <c r="BI64" i="33" s="1"/>
  <c r="BI65" i="33" s="1"/>
  <c r="BI66" i="33" s="1"/>
  <c r="BI67" i="33" s="1"/>
  <c r="BI69" i="33" s="1"/>
  <c r="BI2" i="33" s="1"/>
  <c r="BH17" i="33"/>
  <c r="BH18" i="33" s="1"/>
  <c r="BH19" i="33" s="1"/>
  <c r="BH20" i="33" s="1"/>
  <c r="BH21" i="33" s="1"/>
  <c r="BH22" i="33" s="1"/>
  <c r="BH23" i="33" s="1"/>
  <c r="BH24" i="33" s="1"/>
  <c r="BH25" i="33" s="1"/>
  <c r="BH26" i="33" s="1"/>
  <c r="BH27" i="33" s="1"/>
  <c r="BH28" i="33" s="1"/>
  <c r="BH29" i="33" s="1"/>
  <c r="BH30" i="33" s="1"/>
  <c r="BH31" i="33" s="1"/>
  <c r="BH32" i="33" s="1"/>
  <c r="BH33" i="33" s="1"/>
  <c r="BH34" i="33" s="1"/>
  <c r="BH35" i="33" s="1"/>
  <c r="BH36" i="33" s="1"/>
  <c r="BH37" i="33" s="1"/>
  <c r="BH38" i="33" s="1"/>
  <c r="BH39" i="33" s="1"/>
  <c r="BH40" i="33" s="1"/>
  <c r="BH41" i="33" s="1"/>
  <c r="BH42" i="33" s="1"/>
  <c r="BH43" i="33" s="1"/>
  <c r="BH44" i="33" s="1"/>
  <c r="BH45" i="33" s="1"/>
  <c r="BH46" i="33" s="1"/>
  <c r="BH47" i="33" s="1"/>
  <c r="BH48" i="33" s="1"/>
  <c r="BH49" i="33" s="1"/>
  <c r="BH50" i="33" s="1"/>
  <c r="BH51" i="33" s="1"/>
  <c r="BH52" i="33" s="1"/>
  <c r="BH53" i="33" s="1"/>
  <c r="BH54" i="33" s="1"/>
  <c r="BH55" i="33" s="1"/>
  <c r="BH56" i="33" s="1"/>
  <c r="BH57" i="33" s="1"/>
  <c r="BH58" i="33" s="1"/>
  <c r="BH59" i="33" s="1"/>
  <c r="BH60" i="33" s="1"/>
  <c r="BH61" i="33" s="1"/>
  <c r="BH62" i="33" s="1"/>
  <c r="BH63" i="33" s="1"/>
  <c r="BH64" i="33" s="1"/>
  <c r="BH65" i="33" s="1"/>
  <c r="BH66" i="33" s="1"/>
  <c r="BH67" i="33" s="1"/>
  <c r="BH69" i="33" s="1"/>
  <c r="BH2" i="33" s="1"/>
  <c r="BF17" i="33"/>
  <c r="BF18" i="33" s="1"/>
  <c r="BF19" i="33" s="1"/>
  <c r="BF20" i="33" s="1"/>
  <c r="BF21" i="33" s="1"/>
  <c r="BF22" i="33" s="1"/>
  <c r="BF23" i="33" s="1"/>
  <c r="BF24" i="33" s="1"/>
  <c r="BF25" i="33" s="1"/>
  <c r="BF26" i="33" s="1"/>
  <c r="BF27" i="33" s="1"/>
  <c r="BF28" i="33" s="1"/>
  <c r="BF29" i="33" s="1"/>
  <c r="BF30" i="33" s="1"/>
  <c r="BF31" i="33" s="1"/>
  <c r="BF32" i="33" s="1"/>
  <c r="BF33" i="33" s="1"/>
  <c r="BF34" i="33" s="1"/>
  <c r="BF35" i="33" s="1"/>
  <c r="BF36" i="33" s="1"/>
  <c r="BF37" i="33" s="1"/>
  <c r="BF38" i="33" s="1"/>
  <c r="BF39" i="33" s="1"/>
  <c r="BF40" i="33" s="1"/>
  <c r="BF41" i="33" s="1"/>
  <c r="BF42" i="33" s="1"/>
  <c r="BF43" i="33" s="1"/>
  <c r="BF44" i="33" s="1"/>
  <c r="BF45" i="33" s="1"/>
  <c r="BF46" i="33" s="1"/>
  <c r="BF47" i="33" s="1"/>
  <c r="BF48" i="33" s="1"/>
  <c r="BF49" i="33" s="1"/>
  <c r="BF50" i="33" s="1"/>
  <c r="BF51" i="33" s="1"/>
  <c r="BF52" i="33" s="1"/>
  <c r="BF53" i="33" s="1"/>
  <c r="BF54" i="33" s="1"/>
  <c r="BF55" i="33" s="1"/>
  <c r="BF56" i="33" s="1"/>
  <c r="BF57" i="33" s="1"/>
  <c r="BF58" i="33" s="1"/>
  <c r="BF59" i="33" s="1"/>
  <c r="BF60" i="33" s="1"/>
  <c r="BF61" i="33" s="1"/>
  <c r="BF62" i="33" s="1"/>
  <c r="BF63" i="33" s="1"/>
  <c r="BF64" i="33" s="1"/>
  <c r="BF65" i="33" s="1"/>
  <c r="BF66" i="33" s="1"/>
  <c r="BF67" i="33" s="1"/>
  <c r="BF69" i="33" s="1"/>
  <c r="BF2" i="33" s="1"/>
  <c r="BE17" i="33"/>
  <c r="BE18" i="33" s="1"/>
  <c r="BE19" i="33" s="1"/>
  <c r="BE20" i="33" s="1"/>
  <c r="BE21" i="33" s="1"/>
  <c r="BE22" i="33" s="1"/>
  <c r="BE23" i="33" s="1"/>
  <c r="BE24" i="33" s="1"/>
  <c r="BE25" i="33" s="1"/>
  <c r="BE26" i="33" s="1"/>
  <c r="BE27" i="33" s="1"/>
  <c r="BE28" i="33" s="1"/>
  <c r="BE29" i="33" s="1"/>
  <c r="BE30" i="33" s="1"/>
  <c r="BE31" i="33" s="1"/>
  <c r="BE32" i="33" s="1"/>
  <c r="BE33" i="33" s="1"/>
  <c r="BE34" i="33" s="1"/>
  <c r="BE35" i="33" s="1"/>
  <c r="BE36" i="33" s="1"/>
  <c r="BE37" i="33" s="1"/>
  <c r="BE38" i="33" s="1"/>
  <c r="BE39" i="33" s="1"/>
  <c r="BE40" i="33" s="1"/>
  <c r="BE41" i="33" s="1"/>
  <c r="BE42" i="33" s="1"/>
  <c r="BE43" i="33" s="1"/>
  <c r="BE44" i="33" s="1"/>
  <c r="BE45" i="33" s="1"/>
  <c r="BE46" i="33" s="1"/>
  <c r="BE47" i="33" s="1"/>
  <c r="BE48" i="33" s="1"/>
  <c r="BE49" i="33" s="1"/>
  <c r="BE50" i="33" s="1"/>
  <c r="BE51" i="33" s="1"/>
  <c r="BE52" i="33" s="1"/>
  <c r="BE53" i="33" s="1"/>
  <c r="BE54" i="33" s="1"/>
  <c r="BE55" i="33" s="1"/>
  <c r="BE56" i="33" s="1"/>
  <c r="BE57" i="33" s="1"/>
  <c r="BE58" i="33" s="1"/>
  <c r="BE59" i="33" s="1"/>
  <c r="BE60" i="33" s="1"/>
  <c r="BE61" i="33" s="1"/>
  <c r="BE62" i="33" s="1"/>
  <c r="BE63" i="33" s="1"/>
  <c r="BE64" i="33" s="1"/>
  <c r="BE65" i="33" s="1"/>
  <c r="BE66" i="33" s="1"/>
  <c r="BE67" i="33" s="1"/>
  <c r="BE69" i="33" s="1"/>
  <c r="BE2" i="33" s="1"/>
  <c r="BD17" i="33"/>
  <c r="BD18" i="33" s="1"/>
  <c r="BD19" i="33" s="1"/>
  <c r="BD20" i="33" s="1"/>
  <c r="BD21" i="33" s="1"/>
  <c r="BD22" i="33" s="1"/>
  <c r="BD23" i="33" s="1"/>
  <c r="BD24" i="33" s="1"/>
  <c r="BD25" i="33" s="1"/>
  <c r="BD26" i="33" s="1"/>
  <c r="BD27" i="33" s="1"/>
  <c r="BD28" i="33" s="1"/>
  <c r="BD29" i="33" s="1"/>
  <c r="BD30" i="33" s="1"/>
  <c r="BD31" i="33" s="1"/>
  <c r="BD32" i="33" s="1"/>
  <c r="BD33" i="33" s="1"/>
  <c r="BD34" i="33" s="1"/>
  <c r="BD35" i="33" s="1"/>
  <c r="BD36" i="33" s="1"/>
  <c r="BD37" i="33" s="1"/>
  <c r="BD38" i="33" s="1"/>
  <c r="BD39" i="33" s="1"/>
  <c r="BD40" i="33" s="1"/>
  <c r="BD41" i="33" s="1"/>
  <c r="BD42" i="33" s="1"/>
  <c r="BD43" i="33" s="1"/>
  <c r="BD44" i="33" s="1"/>
  <c r="BD45" i="33" s="1"/>
  <c r="BD46" i="33" s="1"/>
  <c r="BD47" i="33" s="1"/>
  <c r="BD48" i="33" s="1"/>
  <c r="BD49" i="33" s="1"/>
  <c r="BD50" i="33" s="1"/>
  <c r="BD51" i="33" s="1"/>
  <c r="BD52" i="33" s="1"/>
  <c r="BD53" i="33" s="1"/>
  <c r="BD54" i="33" s="1"/>
  <c r="BD55" i="33" s="1"/>
  <c r="BD56" i="33" s="1"/>
  <c r="BD57" i="33" s="1"/>
  <c r="BD58" i="33" s="1"/>
  <c r="BD59" i="33" s="1"/>
  <c r="BD60" i="33" s="1"/>
  <c r="BD61" i="33" s="1"/>
  <c r="BD62" i="33" s="1"/>
  <c r="BD63" i="33" s="1"/>
  <c r="BD64" i="33" s="1"/>
  <c r="BD65" i="33" s="1"/>
  <c r="BD66" i="33" s="1"/>
  <c r="BD67" i="33" s="1"/>
  <c r="BD69" i="33" s="1"/>
  <c r="BD2" i="33" s="1"/>
  <c r="BC17" i="33"/>
  <c r="BC18" i="33" s="1"/>
  <c r="BC19" i="33" s="1"/>
  <c r="BC20" i="33" s="1"/>
  <c r="BC21" i="33" s="1"/>
  <c r="BC22" i="33" s="1"/>
  <c r="BC23" i="33" s="1"/>
  <c r="BC24" i="33" s="1"/>
  <c r="BC25" i="33" s="1"/>
  <c r="BC26" i="33" s="1"/>
  <c r="BC27" i="33" s="1"/>
  <c r="BC28" i="33" s="1"/>
  <c r="BC29" i="33" s="1"/>
  <c r="BC30" i="33" s="1"/>
  <c r="BC31" i="33" s="1"/>
  <c r="BC32" i="33" s="1"/>
  <c r="BC33" i="33" s="1"/>
  <c r="BC34" i="33" s="1"/>
  <c r="BC35" i="33" s="1"/>
  <c r="BC36" i="33" s="1"/>
  <c r="BC37" i="33" s="1"/>
  <c r="BC38" i="33" s="1"/>
  <c r="BC39" i="33" s="1"/>
  <c r="BC40" i="33" s="1"/>
  <c r="BC41" i="33" s="1"/>
  <c r="BC42" i="33" s="1"/>
  <c r="BC43" i="33" s="1"/>
  <c r="BC44" i="33" s="1"/>
  <c r="BC45" i="33" s="1"/>
  <c r="BC46" i="33" s="1"/>
  <c r="BC47" i="33" s="1"/>
  <c r="BC48" i="33" s="1"/>
  <c r="BC49" i="33" s="1"/>
  <c r="BC50" i="33" s="1"/>
  <c r="BC51" i="33" s="1"/>
  <c r="BC52" i="33" s="1"/>
  <c r="BC53" i="33" s="1"/>
  <c r="BC54" i="33" s="1"/>
  <c r="BC55" i="33" s="1"/>
  <c r="BC56" i="33" s="1"/>
  <c r="BC57" i="33" s="1"/>
  <c r="BC58" i="33" s="1"/>
  <c r="BC59" i="33" s="1"/>
  <c r="BC60" i="33" s="1"/>
  <c r="BC61" i="33" s="1"/>
  <c r="BC62" i="33" s="1"/>
  <c r="BC63" i="33" s="1"/>
  <c r="BC64" i="33" s="1"/>
  <c r="BC65" i="33" s="1"/>
  <c r="BC66" i="33" s="1"/>
  <c r="BC67" i="33" s="1"/>
  <c r="BC69" i="33" s="1"/>
  <c r="BC2" i="33" s="1"/>
  <c r="BB17" i="33"/>
  <c r="BB18" i="33" s="1"/>
  <c r="BB19" i="33" s="1"/>
  <c r="BB20" i="33" s="1"/>
  <c r="BB21" i="33" s="1"/>
  <c r="BB22" i="33" s="1"/>
  <c r="BB23" i="33" s="1"/>
  <c r="BB24" i="33" s="1"/>
  <c r="BB25" i="33" s="1"/>
  <c r="BB26" i="33" s="1"/>
  <c r="BB27" i="33" s="1"/>
  <c r="BB28" i="33" s="1"/>
  <c r="BB29" i="33" s="1"/>
  <c r="BB30" i="33" s="1"/>
  <c r="BB31" i="33" s="1"/>
  <c r="BB32" i="33" s="1"/>
  <c r="BB33" i="33" s="1"/>
  <c r="BB34" i="33" s="1"/>
  <c r="BB35" i="33" s="1"/>
  <c r="BB36" i="33" s="1"/>
  <c r="BB37" i="33" s="1"/>
  <c r="BB38" i="33" s="1"/>
  <c r="BB39" i="33" s="1"/>
  <c r="BB40" i="33" s="1"/>
  <c r="BB41" i="33" s="1"/>
  <c r="BB42" i="33" s="1"/>
  <c r="BB43" i="33" s="1"/>
  <c r="BB44" i="33" s="1"/>
  <c r="BB45" i="33" s="1"/>
  <c r="BB46" i="33" s="1"/>
  <c r="BB47" i="33" s="1"/>
  <c r="BB48" i="33" s="1"/>
  <c r="BB49" i="33" s="1"/>
  <c r="BB50" i="33" s="1"/>
  <c r="BB51" i="33" s="1"/>
  <c r="BB52" i="33" s="1"/>
  <c r="BB53" i="33" s="1"/>
  <c r="BB54" i="33" s="1"/>
  <c r="BB55" i="33" s="1"/>
  <c r="BB56" i="33" s="1"/>
  <c r="BB57" i="33" s="1"/>
  <c r="BB58" i="33" s="1"/>
  <c r="BB59" i="33" s="1"/>
  <c r="BB60" i="33" s="1"/>
  <c r="BB61" i="33" s="1"/>
  <c r="BB62" i="33" s="1"/>
  <c r="BB63" i="33" s="1"/>
  <c r="BB64" i="33" s="1"/>
  <c r="BB65" i="33" s="1"/>
  <c r="BB66" i="33" s="1"/>
  <c r="BB67" i="33" s="1"/>
  <c r="BB69" i="33" s="1"/>
  <c r="BB2" i="33" s="1"/>
  <c r="BA17" i="33"/>
  <c r="BA18" i="33" s="1"/>
  <c r="BA19" i="33" s="1"/>
  <c r="BA20" i="33" s="1"/>
  <c r="BA21" i="33" s="1"/>
  <c r="BA22" i="33" s="1"/>
  <c r="BA23" i="33" s="1"/>
  <c r="BA24" i="33" s="1"/>
  <c r="BA25" i="33" s="1"/>
  <c r="BA26" i="33" s="1"/>
  <c r="BA27" i="33" s="1"/>
  <c r="BA28" i="33" s="1"/>
  <c r="BA29" i="33" s="1"/>
  <c r="BA30" i="33" s="1"/>
  <c r="BA31" i="33" s="1"/>
  <c r="BA32" i="33" s="1"/>
  <c r="BA33" i="33" s="1"/>
  <c r="BA34" i="33" s="1"/>
  <c r="BA35" i="33" s="1"/>
  <c r="BA36" i="33" s="1"/>
  <c r="BA37" i="33" s="1"/>
  <c r="BA38" i="33" s="1"/>
  <c r="BA39" i="33" s="1"/>
  <c r="BA40" i="33" s="1"/>
  <c r="BA41" i="33" s="1"/>
  <c r="BA42" i="33" s="1"/>
  <c r="BA43" i="33" s="1"/>
  <c r="BA44" i="33" s="1"/>
  <c r="BA45" i="33" s="1"/>
  <c r="BA46" i="33" s="1"/>
  <c r="BA47" i="33" s="1"/>
  <c r="BA48" i="33" s="1"/>
  <c r="BA49" i="33" s="1"/>
  <c r="BA50" i="33" s="1"/>
  <c r="BA51" i="33" s="1"/>
  <c r="BA52" i="33" s="1"/>
  <c r="BA53" i="33" s="1"/>
  <c r="BA54" i="33" s="1"/>
  <c r="BA55" i="33" s="1"/>
  <c r="BA56" i="33" s="1"/>
  <c r="BA57" i="33" s="1"/>
  <c r="BA58" i="33" s="1"/>
  <c r="BA59" i="33" s="1"/>
  <c r="BA60" i="33" s="1"/>
  <c r="BA61" i="33" s="1"/>
  <c r="BA62" i="33" s="1"/>
  <c r="BA63" i="33" s="1"/>
  <c r="BA64" i="33" s="1"/>
  <c r="BA65" i="33" s="1"/>
  <c r="BA66" i="33" s="1"/>
  <c r="BA67" i="33" s="1"/>
  <c r="BA69" i="33" s="1"/>
  <c r="BA2" i="33" s="1"/>
  <c r="AZ17" i="33"/>
  <c r="AZ18" i="33" s="1"/>
  <c r="AZ19" i="33" s="1"/>
  <c r="AZ20" i="33" s="1"/>
  <c r="AZ21" i="33" s="1"/>
  <c r="AZ22" i="33" s="1"/>
  <c r="AZ23" i="33" s="1"/>
  <c r="AZ24" i="33" s="1"/>
  <c r="AZ25" i="33" s="1"/>
  <c r="AZ26" i="33" s="1"/>
  <c r="AZ27" i="33" s="1"/>
  <c r="AZ28" i="33" s="1"/>
  <c r="AZ29" i="33" s="1"/>
  <c r="AZ30" i="33" s="1"/>
  <c r="AZ31" i="33" s="1"/>
  <c r="AZ32" i="33" s="1"/>
  <c r="AZ33" i="33" s="1"/>
  <c r="AZ34" i="33" s="1"/>
  <c r="AZ35" i="33" s="1"/>
  <c r="AZ36" i="33" s="1"/>
  <c r="AZ37" i="33" s="1"/>
  <c r="AZ38" i="33" s="1"/>
  <c r="AZ39" i="33" s="1"/>
  <c r="AZ40" i="33" s="1"/>
  <c r="AZ41" i="33" s="1"/>
  <c r="AZ42" i="33" s="1"/>
  <c r="AZ43" i="33" s="1"/>
  <c r="AZ44" i="33" s="1"/>
  <c r="AZ45" i="33" s="1"/>
  <c r="AZ46" i="33" s="1"/>
  <c r="AZ47" i="33" s="1"/>
  <c r="AZ48" i="33" s="1"/>
  <c r="AZ49" i="33" s="1"/>
  <c r="AZ50" i="33" s="1"/>
  <c r="AZ51" i="33" s="1"/>
  <c r="AZ52" i="33" s="1"/>
  <c r="AZ53" i="33" s="1"/>
  <c r="AZ54" i="33" s="1"/>
  <c r="AZ55" i="33" s="1"/>
  <c r="AZ56" i="33" s="1"/>
  <c r="AZ57" i="33" s="1"/>
  <c r="AZ58" i="33" s="1"/>
  <c r="AZ59" i="33" s="1"/>
  <c r="AZ60" i="33" s="1"/>
  <c r="AZ61" i="33" s="1"/>
  <c r="AZ62" i="33" s="1"/>
  <c r="AZ63" i="33" s="1"/>
  <c r="AZ64" i="33" s="1"/>
  <c r="AZ65" i="33" s="1"/>
  <c r="AZ66" i="33" s="1"/>
  <c r="AZ67" i="33" s="1"/>
  <c r="AZ69" i="33" s="1"/>
  <c r="AZ2" i="33" s="1"/>
  <c r="AY17" i="33"/>
  <c r="AY18" i="33" s="1"/>
  <c r="AY19" i="33" s="1"/>
  <c r="AY20" i="33" s="1"/>
  <c r="AY21" i="33" s="1"/>
  <c r="AY22" i="33" s="1"/>
  <c r="AY23" i="33" s="1"/>
  <c r="AY24" i="33" s="1"/>
  <c r="AY25" i="33" s="1"/>
  <c r="AY26" i="33" s="1"/>
  <c r="AY27" i="33" s="1"/>
  <c r="AY28" i="33" s="1"/>
  <c r="AY29" i="33" s="1"/>
  <c r="AY30" i="33" s="1"/>
  <c r="AY31" i="33" s="1"/>
  <c r="AY32" i="33" s="1"/>
  <c r="AY33" i="33" s="1"/>
  <c r="AY34" i="33" s="1"/>
  <c r="AY35" i="33" s="1"/>
  <c r="AY36" i="33" s="1"/>
  <c r="AY37" i="33" s="1"/>
  <c r="AY38" i="33" s="1"/>
  <c r="AY39" i="33" s="1"/>
  <c r="AY40" i="33" s="1"/>
  <c r="AY41" i="33" s="1"/>
  <c r="AY42" i="33" s="1"/>
  <c r="AY43" i="33" s="1"/>
  <c r="AY44" i="33" s="1"/>
  <c r="AY45" i="33" s="1"/>
  <c r="AY46" i="33" s="1"/>
  <c r="AY47" i="33" s="1"/>
  <c r="AY48" i="33" s="1"/>
  <c r="AY49" i="33" s="1"/>
  <c r="AY50" i="33" s="1"/>
  <c r="AY51" i="33" s="1"/>
  <c r="AY52" i="33" s="1"/>
  <c r="AY53" i="33" s="1"/>
  <c r="AY54" i="33" s="1"/>
  <c r="AY55" i="33" s="1"/>
  <c r="AY56" i="33" s="1"/>
  <c r="AY57" i="33" s="1"/>
  <c r="AY58" i="33" s="1"/>
  <c r="AY59" i="33" s="1"/>
  <c r="AY60" i="33" s="1"/>
  <c r="AY61" i="33" s="1"/>
  <c r="AY62" i="33" s="1"/>
  <c r="AY63" i="33" s="1"/>
  <c r="AY64" i="33" s="1"/>
  <c r="AY65" i="33" s="1"/>
  <c r="AY66" i="33" s="1"/>
  <c r="AY67" i="33" s="1"/>
  <c r="AY69" i="33" s="1"/>
  <c r="AY2" i="33" s="1"/>
  <c r="AX17" i="33"/>
  <c r="AX18" i="33" s="1"/>
  <c r="AX19" i="33" s="1"/>
  <c r="AX20" i="33" s="1"/>
  <c r="AX21" i="33" s="1"/>
  <c r="AX22" i="33" s="1"/>
  <c r="AX23" i="33" s="1"/>
  <c r="AX24" i="33" s="1"/>
  <c r="AX25" i="33" s="1"/>
  <c r="AX26" i="33" s="1"/>
  <c r="AX27" i="33" s="1"/>
  <c r="AX28" i="33" s="1"/>
  <c r="AX29" i="33" s="1"/>
  <c r="AX30" i="33" s="1"/>
  <c r="AX31" i="33" s="1"/>
  <c r="AX32" i="33" s="1"/>
  <c r="AX33" i="33" s="1"/>
  <c r="AX34" i="33" s="1"/>
  <c r="AX35" i="33" s="1"/>
  <c r="AX36" i="33" s="1"/>
  <c r="AX37" i="33" s="1"/>
  <c r="AX38" i="33" s="1"/>
  <c r="AX39" i="33" s="1"/>
  <c r="AX40" i="33" s="1"/>
  <c r="AX41" i="33" s="1"/>
  <c r="AX42" i="33" s="1"/>
  <c r="AX43" i="33" s="1"/>
  <c r="AX44" i="33" s="1"/>
  <c r="AX45" i="33" s="1"/>
  <c r="AX46" i="33" s="1"/>
  <c r="AX47" i="33" s="1"/>
  <c r="AX48" i="33" s="1"/>
  <c r="AX49" i="33" s="1"/>
  <c r="AX50" i="33" s="1"/>
  <c r="AX51" i="33" s="1"/>
  <c r="AX52" i="33" s="1"/>
  <c r="AX53" i="33" s="1"/>
  <c r="AX54" i="33" s="1"/>
  <c r="AX55" i="33" s="1"/>
  <c r="AX56" i="33" s="1"/>
  <c r="AX57" i="33" s="1"/>
  <c r="AX58" i="33" s="1"/>
  <c r="AX59" i="33" s="1"/>
  <c r="AX60" i="33" s="1"/>
  <c r="AX61" i="33" s="1"/>
  <c r="AX62" i="33" s="1"/>
  <c r="AX63" i="33" s="1"/>
  <c r="AX64" i="33" s="1"/>
  <c r="AX65" i="33" s="1"/>
  <c r="AX66" i="33" s="1"/>
  <c r="AX67" i="33" s="1"/>
  <c r="AX69" i="33" s="1"/>
  <c r="AX2" i="33" s="1"/>
  <c r="AW17" i="33"/>
  <c r="AW18" i="33" s="1"/>
  <c r="AW19" i="33" s="1"/>
  <c r="AW20" i="33" s="1"/>
  <c r="AW21" i="33" s="1"/>
  <c r="AW22" i="33" s="1"/>
  <c r="AW23" i="33" s="1"/>
  <c r="AW24" i="33" s="1"/>
  <c r="AW25" i="33" s="1"/>
  <c r="AW26" i="33" s="1"/>
  <c r="AW27" i="33" s="1"/>
  <c r="AW28" i="33" s="1"/>
  <c r="AW29" i="33" s="1"/>
  <c r="AW30" i="33" s="1"/>
  <c r="AW31" i="33" s="1"/>
  <c r="AW32" i="33" s="1"/>
  <c r="AW33" i="33" s="1"/>
  <c r="AW34" i="33" s="1"/>
  <c r="AW35" i="33" s="1"/>
  <c r="AW36" i="33" s="1"/>
  <c r="AW37" i="33" s="1"/>
  <c r="AW38" i="33" s="1"/>
  <c r="AW39" i="33" s="1"/>
  <c r="AW40" i="33" s="1"/>
  <c r="AW41" i="33" s="1"/>
  <c r="AW42" i="33" s="1"/>
  <c r="AW43" i="33" s="1"/>
  <c r="AW44" i="33" s="1"/>
  <c r="AW45" i="33" s="1"/>
  <c r="AW46" i="33" s="1"/>
  <c r="AW47" i="33" s="1"/>
  <c r="AW48" i="33" s="1"/>
  <c r="AW49" i="33" s="1"/>
  <c r="AW50" i="33" s="1"/>
  <c r="AW51" i="33" s="1"/>
  <c r="AW52" i="33" s="1"/>
  <c r="AW53" i="33" s="1"/>
  <c r="AW54" i="33" s="1"/>
  <c r="AW55" i="33" s="1"/>
  <c r="AW56" i="33" s="1"/>
  <c r="AW57" i="33" s="1"/>
  <c r="AW58" i="33" s="1"/>
  <c r="AW59" i="33" s="1"/>
  <c r="AW60" i="33" s="1"/>
  <c r="AW61" i="33" s="1"/>
  <c r="AW62" i="33" s="1"/>
  <c r="AW63" i="33" s="1"/>
  <c r="AW64" i="33" s="1"/>
  <c r="AW65" i="33" s="1"/>
  <c r="AW66" i="33" s="1"/>
  <c r="AW67" i="33" s="1"/>
  <c r="AW69" i="33" s="1"/>
  <c r="AW2" i="33" s="1"/>
  <c r="AV17" i="33"/>
  <c r="AV18" i="33" s="1"/>
  <c r="AV19" i="33" s="1"/>
  <c r="AV20" i="33" s="1"/>
  <c r="AV21" i="33" s="1"/>
  <c r="AV22" i="33" s="1"/>
  <c r="AV23" i="33" s="1"/>
  <c r="AV24" i="33" s="1"/>
  <c r="AV25" i="33" s="1"/>
  <c r="AV26" i="33" s="1"/>
  <c r="AV27" i="33" s="1"/>
  <c r="AV28" i="33" s="1"/>
  <c r="AV29" i="33" s="1"/>
  <c r="AV30" i="33" s="1"/>
  <c r="AV31" i="33" s="1"/>
  <c r="AV32" i="33" s="1"/>
  <c r="AV33" i="33" s="1"/>
  <c r="AV34" i="33" s="1"/>
  <c r="AV35" i="33" s="1"/>
  <c r="AV36" i="33" s="1"/>
  <c r="AV37" i="33" s="1"/>
  <c r="AV38" i="33" s="1"/>
  <c r="AV39" i="33" s="1"/>
  <c r="AV40" i="33" s="1"/>
  <c r="AV41" i="33" s="1"/>
  <c r="AV42" i="33" s="1"/>
  <c r="AV43" i="33" s="1"/>
  <c r="AV44" i="33" s="1"/>
  <c r="AV45" i="33" s="1"/>
  <c r="AV46" i="33" s="1"/>
  <c r="AV47" i="33" s="1"/>
  <c r="AV48" i="33" s="1"/>
  <c r="AV49" i="33" s="1"/>
  <c r="AV50" i="33" s="1"/>
  <c r="AV51" i="33" s="1"/>
  <c r="AV52" i="33" s="1"/>
  <c r="AV53" i="33" s="1"/>
  <c r="AV54" i="33" s="1"/>
  <c r="AV55" i="33" s="1"/>
  <c r="AV56" i="33" s="1"/>
  <c r="AV57" i="33" s="1"/>
  <c r="AV58" i="33" s="1"/>
  <c r="AV59" i="33" s="1"/>
  <c r="AV60" i="33" s="1"/>
  <c r="AV61" i="33" s="1"/>
  <c r="AV62" i="33" s="1"/>
  <c r="AV63" i="33" s="1"/>
  <c r="AV64" i="33" s="1"/>
  <c r="AV65" i="33" s="1"/>
  <c r="AV66" i="33" s="1"/>
  <c r="AV67" i="33" s="1"/>
  <c r="AV69" i="33" s="1"/>
  <c r="AV2" i="33" s="1"/>
  <c r="AU17" i="33"/>
  <c r="AU18" i="33" s="1"/>
  <c r="AU19" i="33" s="1"/>
  <c r="AU20" i="33" s="1"/>
  <c r="AU21" i="33" s="1"/>
  <c r="AU22" i="33" s="1"/>
  <c r="AU23" i="33" s="1"/>
  <c r="AU24" i="33" s="1"/>
  <c r="AU25" i="33" s="1"/>
  <c r="AU26" i="33" s="1"/>
  <c r="AU27" i="33" s="1"/>
  <c r="AU28" i="33" s="1"/>
  <c r="AU29" i="33" s="1"/>
  <c r="AU30" i="33" s="1"/>
  <c r="AU31" i="33" s="1"/>
  <c r="AU32" i="33" s="1"/>
  <c r="AU33" i="33" s="1"/>
  <c r="AU34" i="33" s="1"/>
  <c r="AU35" i="33" s="1"/>
  <c r="AU36" i="33" s="1"/>
  <c r="AU37" i="33" s="1"/>
  <c r="AU38" i="33" s="1"/>
  <c r="AU39" i="33" s="1"/>
  <c r="AU40" i="33" s="1"/>
  <c r="AU41" i="33" s="1"/>
  <c r="AU42" i="33" s="1"/>
  <c r="AU43" i="33" s="1"/>
  <c r="AU44" i="33" s="1"/>
  <c r="AU45" i="33" s="1"/>
  <c r="AU46" i="33" s="1"/>
  <c r="AU47" i="33" s="1"/>
  <c r="AU48" i="33" s="1"/>
  <c r="AU49" i="33" s="1"/>
  <c r="AU50" i="33" s="1"/>
  <c r="AU51" i="33" s="1"/>
  <c r="AU52" i="33" s="1"/>
  <c r="AU53" i="33" s="1"/>
  <c r="AU54" i="33" s="1"/>
  <c r="AU55" i="33" s="1"/>
  <c r="AU56" i="33" s="1"/>
  <c r="AU57" i="33" s="1"/>
  <c r="AU58" i="33" s="1"/>
  <c r="AU59" i="33" s="1"/>
  <c r="AU60" i="33" s="1"/>
  <c r="AU61" i="33" s="1"/>
  <c r="AU62" i="33" s="1"/>
  <c r="AU63" i="33" s="1"/>
  <c r="AU64" i="33" s="1"/>
  <c r="AU65" i="33" s="1"/>
  <c r="AU66" i="33" s="1"/>
  <c r="AU67" i="33" s="1"/>
  <c r="AU69" i="33" s="1"/>
  <c r="AU2" i="33" s="1"/>
  <c r="AT17" i="33"/>
  <c r="AT18" i="33" s="1"/>
  <c r="AT19" i="33" s="1"/>
  <c r="AT20" i="33" s="1"/>
  <c r="AT21" i="33" s="1"/>
  <c r="AT22" i="33" s="1"/>
  <c r="AT23" i="33" s="1"/>
  <c r="AT24" i="33" s="1"/>
  <c r="AT25" i="33" s="1"/>
  <c r="AT26" i="33" s="1"/>
  <c r="AT27" i="33" s="1"/>
  <c r="AT28" i="33" s="1"/>
  <c r="AT29" i="33" s="1"/>
  <c r="AT30" i="33" s="1"/>
  <c r="AT31" i="33" s="1"/>
  <c r="AT32" i="33" s="1"/>
  <c r="AT33" i="33" s="1"/>
  <c r="AT34" i="33" s="1"/>
  <c r="AT35" i="33" s="1"/>
  <c r="AT36" i="33" s="1"/>
  <c r="AT37" i="33" s="1"/>
  <c r="AT38" i="33" s="1"/>
  <c r="AT39" i="33" s="1"/>
  <c r="AT40" i="33" s="1"/>
  <c r="AT41" i="33" s="1"/>
  <c r="AT42" i="33" s="1"/>
  <c r="AT43" i="33" s="1"/>
  <c r="AT44" i="33" s="1"/>
  <c r="AT45" i="33" s="1"/>
  <c r="AT46" i="33" s="1"/>
  <c r="AT47" i="33" s="1"/>
  <c r="AT48" i="33" s="1"/>
  <c r="AT49" i="33" s="1"/>
  <c r="AT50" i="33" s="1"/>
  <c r="AT51" i="33" s="1"/>
  <c r="AT52" i="33" s="1"/>
  <c r="AT53" i="33" s="1"/>
  <c r="AT54" i="33" s="1"/>
  <c r="AT55" i="33" s="1"/>
  <c r="AT56" i="33" s="1"/>
  <c r="AT57" i="33" s="1"/>
  <c r="AT58" i="33" s="1"/>
  <c r="AT59" i="33" s="1"/>
  <c r="AT60" i="33" s="1"/>
  <c r="AT61" i="33" s="1"/>
  <c r="AT62" i="33" s="1"/>
  <c r="AT63" i="33" s="1"/>
  <c r="AT64" i="33" s="1"/>
  <c r="AT65" i="33" s="1"/>
  <c r="AT66" i="33" s="1"/>
  <c r="AT67" i="33" s="1"/>
  <c r="AT69" i="33" s="1"/>
  <c r="AT2" i="33" s="1"/>
  <c r="AS17" i="33"/>
  <c r="AS18" i="33" s="1"/>
  <c r="AS19" i="33" s="1"/>
  <c r="AS20" i="33" s="1"/>
  <c r="AS21" i="33" s="1"/>
  <c r="AS22" i="33" s="1"/>
  <c r="AS23" i="33" s="1"/>
  <c r="AS24" i="33" s="1"/>
  <c r="AS25" i="33" s="1"/>
  <c r="AS26" i="33" s="1"/>
  <c r="AS27" i="33" s="1"/>
  <c r="AS28" i="33" s="1"/>
  <c r="AS29" i="33" s="1"/>
  <c r="AS30" i="33" s="1"/>
  <c r="AS31" i="33" s="1"/>
  <c r="AS32" i="33" s="1"/>
  <c r="AS33" i="33" s="1"/>
  <c r="AS34" i="33" s="1"/>
  <c r="AS35" i="33" s="1"/>
  <c r="AS36" i="33" s="1"/>
  <c r="AS37" i="33" s="1"/>
  <c r="AS38" i="33" s="1"/>
  <c r="AS39" i="33" s="1"/>
  <c r="AS40" i="33" s="1"/>
  <c r="AS41" i="33" s="1"/>
  <c r="AS42" i="33" s="1"/>
  <c r="AS43" i="33" s="1"/>
  <c r="AS44" i="33" s="1"/>
  <c r="AS45" i="33" s="1"/>
  <c r="AS46" i="33" s="1"/>
  <c r="AS47" i="33" s="1"/>
  <c r="AS48" i="33" s="1"/>
  <c r="AS49" i="33" s="1"/>
  <c r="AS50" i="33" s="1"/>
  <c r="AS51" i="33" s="1"/>
  <c r="AS52" i="33" s="1"/>
  <c r="AS53" i="33" s="1"/>
  <c r="AS54" i="33" s="1"/>
  <c r="AS55" i="33" s="1"/>
  <c r="AS56" i="33" s="1"/>
  <c r="AS57" i="33" s="1"/>
  <c r="AS58" i="33" s="1"/>
  <c r="AS59" i="33" s="1"/>
  <c r="AS60" i="33" s="1"/>
  <c r="AS61" i="33" s="1"/>
  <c r="AS62" i="33" s="1"/>
  <c r="AS63" i="33" s="1"/>
  <c r="AS64" i="33" s="1"/>
  <c r="AS65" i="33" s="1"/>
  <c r="AS66" i="33" s="1"/>
  <c r="AS67" i="33" s="1"/>
  <c r="AS69" i="33" s="1"/>
  <c r="AS2" i="33" s="1"/>
  <c r="AR17" i="33"/>
  <c r="AR18" i="33" s="1"/>
  <c r="AR19" i="33" s="1"/>
  <c r="AR20" i="33" s="1"/>
  <c r="AR21" i="33" s="1"/>
  <c r="AR22" i="33" s="1"/>
  <c r="AR23" i="33" s="1"/>
  <c r="AR24" i="33" s="1"/>
  <c r="AR25" i="33" s="1"/>
  <c r="AR26" i="33" s="1"/>
  <c r="AR27" i="33" s="1"/>
  <c r="AR28" i="33" s="1"/>
  <c r="AR29" i="33" s="1"/>
  <c r="AR30" i="33" s="1"/>
  <c r="AR31" i="33" s="1"/>
  <c r="AR32" i="33" s="1"/>
  <c r="AR33" i="33" s="1"/>
  <c r="AR34" i="33" s="1"/>
  <c r="AR35" i="33" s="1"/>
  <c r="AR36" i="33" s="1"/>
  <c r="AR37" i="33" s="1"/>
  <c r="AR38" i="33" s="1"/>
  <c r="AR39" i="33" s="1"/>
  <c r="AR40" i="33" s="1"/>
  <c r="AR41" i="33" s="1"/>
  <c r="AR42" i="33" s="1"/>
  <c r="AR43" i="33" s="1"/>
  <c r="AR44" i="33" s="1"/>
  <c r="AR45" i="33" s="1"/>
  <c r="AR46" i="33" s="1"/>
  <c r="AR47" i="33" s="1"/>
  <c r="AR48" i="33" s="1"/>
  <c r="AR49" i="33" s="1"/>
  <c r="AR50" i="33" s="1"/>
  <c r="AR51" i="33" s="1"/>
  <c r="AR52" i="33" s="1"/>
  <c r="AR53" i="33" s="1"/>
  <c r="AR54" i="33" s="1"/>
  <c r="AR55" i="33" s="1"/>
  <c r="AR56" i="33" s="1"/>
  <c r="AR57" i="33" s="1"/>
  <c r="AR58" i="33" s="1"/>
  <c r="AR59" i="33" s="1"/>
  <c r="AR60" i="33" s="1"/>
  <c r="AR61" i="33" s="1"/>
  <c r="AR62" i="33" s="1"/>
  <c r="AR63" i="33" s="1"/>
  <c r="AR64" i="33" s="1"/>
  <c r="AR65" i="33" s="1"/>
  <c r="AR66" i="33" s="1"/>
  <c r="AR67" i="33" s="1"/>
  <c r="AR69" i="33" s="1"/>
  <c r="AR2" i="33" s="1"/>
  <c r="AQ17" i="33"/>
  <c r="AQ18" i="33" s="1"/>
  <c r="AQ19" i="33" s="1"/>
  <c r="AQ20" i="33" s="1"/>
  <c r="AQ21" i="33" s="1"/>
  <c r="AQ22" i="33" s="1"/>
  <c r="AQ23" i="33" s="1"/>
  <c r="AQ24" i="33" s="1"/>
  <c r="AQ25" i="33" s="1"/>
  <c r="AQ26" i="33" s="1"/>
  <c r="AQ27" i="33" s="1"/>
  <c r="AQ28" i="33" s="1"/>
  <c r="AQ29" i="33" s="1"/>
  <c r="AQ30" i="33" s="1"/>
  <c r="AQ31" i="33" s="1"/>
  <c r="AQ32" i="33" s="1"/>
  <c r="AQ33" i="33" s="1"/>
  <c r="AQ34" i="33" s="1"/>
  <c r="AQ35" i="33" s="1"/>
  <c r="AQ36" i="33" s="1"/>
  <c r="AQ37" i="33" s="1"/>
  <c r="AQ38" i="33" s="1"/>
  <c r="AQ39" i="33" s="1"/>
  <c r="AQ40" i="33" s="1"/>
  <c r="AQ41" i="33" s="1"/>
  <c r="AQ42" i="33" s="1"/>
  <c r="AQ43" i="33" s="1"/>
  <c r="AQ44" i="33" s="1"/>
  <c r="AQ45" i="33" s="1"/>
  <c r="AQ46" i="33" s="1"/>
  <c r="AQ47" i="33" s="1"/>
  <c r="AQ48" i="33" s="1"/>
  <c r="AQ49" i="33" s="1"/>
  <c r="AQ50" i="33" s="1"/>
  <c r="AQ51" i="33" s="1"/>
  <c r="AQ52" i="33" s="1"/>
  <c r="AQ53" i="33" s="1"/>
  <c r="AQ54" i="33" s="1"/>
  <c r="AQ55" i="33" s="1"/>
  <c r="AQ56" i="33" s="1"/>
  <c r="AQ57" i="33" s="1"/>
  <c r="AQ58" i="33" s="1"/>
  <c r="AQ59" i="33" s="1"/>
  <c r="AQ60" i="33" s="1"/>
  <c r="AQ61" i="33" s="1"/>
  <c r="AQ62" i="33" s="1"/>
  <c r="AQ63" i="33" s="1"/>
  <c r="AQ64" i="33" s="1"/>
  <c r="AQ65" i="33" s="1"/>
  <c r="AQ66" i="33" s="1"/>
  <c r="AQ67" i="33" s="1"/>
  <c r="AQ69" i="33" s="1"/>
  <c r="AQ2" i="33" s="1"/>
  <c r="AP17" i="33"/>
  <c r="AP18" i="33" s="1"/>
  <c r="AP19" i="33" s="1"/>
  <c r="AP20" i="33" s="1"/>
  <c r="AP21" i="33" s="1"/>
  <c r="AP22" i="33" s="1"/>
  <c r="AP23" i="33" s="1"/>
  <c r="AP24" i="33" s="1"/>
  <c r="AP25" i="33" s="1"/>
  <c r="AP26" i="33" s="1"/>
  <c r="AP27" i="33" s="1"/>
  <c r="AP28" i="33" s="1"/>
  <c r="AP29" i="33" s="1"/>
  <c r="AP30" i="33" s="1"/>
  <c r="AP31" i="33" s="1"/>
  <c r="AP32" i="33" s="1"/>
  <c r="AP33" i="33" s="1"/>
  <c r="AP34" i="33" s="1"/>
  <c r="AP35" i="33" s="1"/>
  <c r="AP36" i="33" s="1"/>
  <c r="AP37" i="33" s="1"/>
  <c r="AP38" i="33" s="1"/>
  <c r="AP39" i="33" s="1"/>
  <c r="AP40" i="33" s="1"/>
  <c r="AP41" i="33" s="1"/>
  <c r="AP42" i="33" s="1"/>
  <c r="AP43" i="33" s="1"/>
  <c r="AP44" i="33" s="1"/>
  <c r="AP45" i="33" s="1"/>
  <c r="AP46" i="33" s="1"/>
  <c r="AP47" i="33" s="1"/>
  <c r="AP48" i="33" s="1"/>
  <c r="AP49" i="33" s="1"/>
  <c r="AP50" i="33" s="1"/>
  <c r="AP51" i="33" s="1"/>
  <c r="AP52" i="33" s="1"/>
  <c r="AP53" i="33" s="1"/>
  <c r="AP54" i="33" s="1"/>
  <c r="AP55" i="33" s="1"/>
  <c r="AP56" i="33" s="1"/>
  <c r="AP57" i="33" s="1"/>
  <c r="AP58" i="33" s="1"/>
  <c r="AP59" i="33" s="1"/>
  <c r="AP60" i="33" s="1"/>
  <c r="AP61" i="33" s="1"/>
  <c r="AP62" i="33" s="1"/>
  <c r="AP63" i="33" s="1"/>
  <c r="AP64" i="33" s="1"/>
  <c r="AP65" i="33" s="1"/>
  <c r="AP66" i="33" s="1"/>
  <c r="AP67" i="33" s="1"/>
  <c r="AP69" i="33" s="1"/>
  <c r="AP2" i="33" s="1"/>
  <c r="AO17" i="33"/>
  <c r="AO18" i="33" s="1"/>
  <c r="AO19" i="33" s="1"/>
  <c r="AO20" i="33" s="1"/>
  <c r="AO21" i="33" s="1"/>
  <c r="AO22" i="33" s="1"/>
  <c r="AO23" i="33" s="1"/>
  <c r="AO24" i="33" s="1"/>
  <c r="AO25" i="33" s="1"/>
  <c r="AO26" i="33" s="1"/>
  <c r="AO27" i="33" s="1"/>
  <c r="AO28" i="33" s="1"/>
  <c r="AO29" i="33" s="1"/>
  <c r="AO30" i="33" s="1"/>
  <c r="AO31" i="33" s="1"/>
  <c r="AO32" i="33" s="1"/>
  <c r="AO33" i="33" s="1"/>
  <c r="AO34" i="33" s="1"/>
  <c r="AO35" i="33" s="1"/>
  <c r="AO36" i="33" s="1"/>
  <c r="AO37" i="33" s="1"/>
  <c r="AO38" i="33" s="1"/>
  <c r="AO39" i="33" s="1"/>
  <c r="AO40" i="33" s="1"/>
  <c r="AO41" i="33" s="1"/>
  <c r="AO42" i="33" s="1"/>
  <c r="AO43" i="33" s="1"/>
  <c r="AO44" i="33" s="1"/>
  <c r="AO45" i="33" s="1"/>
  <c r="AO46" i="33" s="1"/>
  <c r="AO47" i="33" s="1"/>
  <c r="AO48" i="33" s="1"/>
  <c r="AO49" i="33" s="1"/>
  <c r="AO50" i="33" s="1"/>
  <c r="AO51" i="33" s="1"/>
  <c r="AO52" i="33" s="1"/>
  <c r="AO53" i="33" s="1"/>
  <c r="AO54" i="33" s="1"/>
  <c r="AO55" i="33" s="1"/>
  <c r="AO56" i="33" s="1"/>
  <c r="AO57" i="33" s="1"/>
  <c r="AO58" i="33" s="1"/>
  <c r="AO59" i="33" s="1"/>
  <c r="AO60" i="33" s="1"/>
  <c r="AO61" i="33" s="1"/>
  <c r="AO62" i="33" s="1"/>
  <c r="AO63" i="33" s="1"/>
  <c r="AO64" i="33" s="1"/>
  <c r="AO65" i="33" s="1"/>
  <c r="AO66" i="33" s="1"/>
  <c r="AO67" i="33" s="1"/>
  <c r="AO69" i="33" s="1"/>
  <c r="AO2" i="33" s="1"/>
  <c r="AN17" i="33"/>
  <c r="AN18" i="33" s="1"/>
  <c r="AN19" i="33" s="1"/>
  <c r="AN20" i="33" s="1"/>
  <c r="AN21" i="33" s="1"/>
  <c r="AN22" i="33" s="1"/>
  <c r="AN23" i="33" s="1"/>
  <c r="AN24" i="33" s="1"/>
  <c r="AN25" i="33" s="1"/>
  <c r="AN26" i="33" s="1"/>
  <c r="AN27" i="33" s="1"/>
  <c r="AN28" i="33" s="1"/>
  <c r="AN29" i="33" s="1"/>
  <c r="AN30" i="33" s="1"/>
  <c r="AN31" i="33" s="1"/>
  <c r="AN32" i="33" s="1"/>
  <c r="AN33" i="33" s="1"/>
  <c r="AN34" i="33" s="1"/>
  <c r="AN35" i="33" s="1"/>
  <c r="AN36" i="33" s="1"/>
  <c r="AN37" i="33" s="1"/>
  <c r="AN38" i="33" s="1"/>
  <c r="AN39" i="33" s="1"/>
  <c r="AN40" i="33" s="1"/>
  <c r="AN41" i="33" s="1"/>
  <c r="AN42" i="33" s="1"/>
  <c r="AN43" i="33" s="1"/>
  <c r="AN44" i="33" s="1"/>
  <c r="AN45" i="33" s="1"/>
  <c r="AN46" i="33" s="1"/>
  <c r="AN47" i="33" s="1"/>
  <c r="AN48" i="33" s="1"/>
  <c r="AN49" i="33" s="1"/>
  <c r="AN50" i="33" s="1"/>
  <c r="AN51" i="33" s="1"/>
  <c r="AN52" i="33" s="1"/>
  <c r="AN53" i="33" s="1"/>
  <c r="AN54" i="33" s="1"/>
  <c r="AN55" i="33" s="1"/>
  <c r="AN56" i="33" s="1"/>
  <c r="AN57" i="33" s="1"/>
  <c r="AN58" i="33" s="1"/>
  <c r="AN59" i="33" s="1"/>
  <c r="AN60" i="33" s="1"/>
  <c r="AN61" i="33" s="1"/>
  <c r="AN62" i="33" s="1"/>
  <c r="AN63" i="33" s="1"/>
  <c r="AN64" i="33" s="1"/>
  <c r="AN65" i="33" s="1"/>
  <c r="AN66" i="33" s="1"/>
  <c r="AN67" i="33" s="1"/>
  <c r="AN69" i="33" s="1"/>
  <c r="AN2" i="33" s="1"/>
  <c r="AM17" i="33"/>
  <c r="AM18" i="33" s="1"/>
  <c r="AM19" i="33" s="1"/>
  <c r="AM20" i="33" s="1"/>
  <c r="AM21" i="33" s="1"/>
  <c r="AM22" i="33" s="1"/>
  <c r="AM23" i="33" s="1"/>
  <c r="AM24" i="33" s="1"/>
  <c r="AM25" i="33" s="1"/>
  <c r="AM26" i="33" s="1"/>
  <c r="AM27" i="33" s="1"/>
  <c r="AM28" i="33" s="1"/>
  <c r="AM29" i="33" s="1"/>
  <c r="AM30" i="33" s="1"/>
  <c r="AM31" i="33" s="1"/>
  <c r="AM32" i="33" s="1"/>
  <c r="AM33" i="33" s="1"/>
  <c r="AM34" i="33" s="1"/>
  <c r="AM35" i="33" s="1"/>
  <c r="AM36" i="33" s="1"/>
  <c r="AM37" i="33" s="1"/>
  <c r="AM38" i="33" s="1"/>
  <c r="AM39" i="33" s="1"/>
  <c r="AM40" i="33" s="1"/>
  <c r="AM41" i="33" s="1"/>
  <c r="AM42" i="33" s="1"/>
  <c r="AM43" i="33" s="1"/>
  <c r="AM44" i="33" s="1"/>
  <c r="AM45" i="33" s="1"/>
  <c r="AM46" i="33" s="1"/>
  <c r="AM47" i="33" s="1"/>
  <c r="AM48" i="33" s="1"/>
  <c r="AM49" i="33" s="1"/>
  <c r="AM50" i="33" s="1"/>
  <c r="AM51" i="33" s="1"/>
  <c r="AM52" i="33" s="1"/>
  <c r="AM53" i="33" s="1"/>
  <c r="AM54" i="33" s="1"/>
  <c r="AM55" i="33" s="1"/>
  <c r="AM56" i="33" s="1"/>
  <c r="AM57" i="33" s="1"/>
  <c r="AM58" i="33" s="1"/>
  <c r="AM59" i="33" s="1"/>
  <c r="AM60" i="33" s="1"/>
  <c r="AM61" i="33" s="1"/>
  <c r="AM62" i="33" s="1"/>
  <c r="AM63" i="33" s="1"/>
  <c r="AM64" i="33" s="1"/>
  <c r="AM65" i="33" s="1"/>
  <c r="AM66" i="33" s="1"/>
  <c r="AM67" i="33" s="1"/>
  <c r="AM69" i="33" s="1"/>
  <c r="AM2" i="33" s="1"/>
  <c r="AL17" i="33"/>
  <c r="AL18" i="33" s="1"/>
  <c r="AL19" i="33" s="1"/>
  <c r="AL20" i="33" s="1"/>
  <c r="AL21" i="33" s="1"/>
  <c r="AL22" i="33" s="1"/>
  <c r="AL23" i="33" s="1"/>
  <c r="AL24" i="33" s="1"/>
  <c r="AL25" i="33" s="1"/>
  <c r="AL26" i="33" s="1"/>
  <c r="AL27" i="33" s="1"/>
  <c r="AL28" i="33" s="1"/>
  <c r="AL29" i="33" s="1"/>
  <c r="AL30" i="33" s="1"/>
  <c r="AL31" i="33" s="1"/>
  <c r="AL32" i="33" s="1"/>
  <c r="AL33" i="33" s="1"/>
  <c r="AL34" i="33" s="1"/>
  <c r="AL35" i="33" s="1"/>
  <c r="AL36" i="33" s="1"/>
  <c r="AL37" i="33" s="1"/>
  <c r="AL38" i="33" s="1"/>
  <c r="AL39" i="33" s="1"/>
  <c r="AL40" i="33" s="1"/>
  <c r="AL41" i="33" s="1"/>
  <c r="AL42" i="33" s="1"/>
  <c r="AL43" i="33" s="1"/>
  <c r="AL44" i="33" s="1"/>
  <c r="AL45" i="33" s="1"/>
  <c r="AL46" i="33" s="1"/>
  <c r="AL47" i="33" s="1"/>
  <c r="AL48" i="33" s="1"/>
  <c r="AL49" i="33" s="1"/>
  <c r="AL50" i="33" s="1"/>
  <c r="AL51" i="33" s="1"/>
  <c r="AL52" i="33" s="1"/>
  <c r="AL53" i="33" s="1"/>
  <c r="AL54" i="33" s="1"/>
  <c r="AL55" i="33" s="1"/>
  <c r="AL56" i="33" s="1"/>
  <c r="AL57" i="33" s="1"/>
  <c r="AL58" i="33" s="1"/>
  <c r="AL59" i="33" s="1"/>
  <c r="AL60" i="33" s="1"/>
  <c r="AL61" i="33" s="1"/>
  <c r="AL62" i="33" s="1"/>
  <c r="AL63" i="33" s="1"/>
  <c r="AL64" i="33" s="1"/>
  <c r="AL65" i="33" s="1"/>
  <c r="AL66" i="33" s="1"/>
  <c r="AL67" i="33" s="1"/>
  <c r="AL69" i="33" s="1"/>
  <c r="AL2" i="33" s="1"/>
  <c r="AK17" i="33"/>
  <c r="AK18" i="33" s="1"/>
  <c r="AK19" i="33" s="1"/>
  <c r="AK20" i="33" s="1"/>
  <c r="AK21" i="33" s="1"/>
  <c r="AK22" i="33" s="1"/>
  <c r="AK23" i="33" s="1"/>
  <c r="AK24" i="33" s="1"/>
  <c r="AK25" i="33" s="1"/>
  <c r="AK26" i="33" s="1"/>
  <c r="AK27" i="33" s="1"/>
  <c r="AK28" i="33" s="1"/>
  <c r="AK29" i="33" s="1"/>
  <c r="AK30" i="33" s="1"/>
  <c r="AK31" i="33" s="1"/>
  <c r="AK32" i="33" s="1"/>
  <c r="AK33" i="33" s="1"/>
  <c r="AK34" i="33" s="1"/>
  <c r="AK35" i="33" s="1"/>
  <c r="AK36" i="33" s="1"/>
  <c r="AK37" i="33" s="1"/>
  <c r="AK38" i="33" s="1"/>
  <c r="AK39" i="33" s="1"/>
  <c r="AK40" i="33" s="1"/>
  <c r="AK41" i="33" s="1"/>
  <c r="AK42" i="33" s="1"/>
  <c r="AK43" i="33" s="1"/>
  <c r="AK44" i="33" s="1"/>
  <c r="AK45" i="33" s="1"/>
  <c r="AK46" i="33" s="1"/>
  <c r="AK47" i="33" s="1"/>
  <c r="AK48" i="33" s="1"/>
  <c r="AK49" i="33" s="1"/>
  <c r="AK50" i="33" s="1"/>
  <c r="AK51" i="33" s="1"/>
  <c r="AK52" i="33" s="1"/>
  <c r="AK53" i="33" s="1"/>
  <c r="AK54" i="33" s="1"/>
  <c r="AK55" i="33" s="1"/>
  <c r="AK56" i="33" s="1"/>
  <c r="AK57" i="33" s="1"/>
  <c r="AK58" i="33" s="1"/>
  <c r="AK59" i="33" s="1"/>
  <c r="AK60" i="33" s="1"/>
  <c r="AK61" i="33" s="1"/>
  <c r="AK62" i="33" s="1"/>
  <c r="AK63" i="33" s="1"/>
  <c r="AK64" i="33" s="1"/>
  <c r="AK65" i="33" s="1"/>
  <c r="AK66" i="33" s="1"/>
  <c r="AK67" i="33" s="1"/>
  <c r="AK69" i="33" s="1"/>
  <c r="AK2" i="33" s="1"/>
  <c r="AJ17" i="33"/>
  <c r="AJ18" i="33" s="1"/>
  <c r="AJ19" i="33" s="1"/>
  <c r="AJ20" i="33" s="1"/>
  <c r="AJ21" i="33" s="1"/>
  <c r="AJ22" i="33" s="1"/>
  <c r="AJ23" i="33" s="1"/>
  <c r="AJ24" i="33" s="1"/>
  <c r="AJ25" i="33" s="1"/>
  <c r="AJ26" i="33" s="1"/>
  <c r="AJ27" i="33" s="1"/>
  <c r="AJ28" i="33" s="1"/>
  <c r="AJ29" i="33" s="1"/>
  <c r="AJ30" i="33" s="1"/>
  <c r="AJ31" i="33" s="1"/>
  <c r="AJ32" i="33" s="1"/>
  <c r="AJ33" i="33" s="1"/>
  <c r="AJ34" i="33" s="1"/>
  <c r="AJ35" i="33" s="1"/>
  <c r="AJ36" i="33" s="1"/>
  <c r="AJ37" i="33" s="1"/>
  <c r="AJ38" i="33" s="1"/>
  <c r="AJ39" i="33" s="1"/>
  <c r="AJ40" i="33" s="1"/>
  <c r="AJ41" i="33" s="1"/>
  <c r="AJ42" i="33" s="1"/>
  <c r="AJ43" i="33" s="1"/>
  <c r="AJ44" i="33" s="1"/>
  <c r="AJ45" i="33" s="1"/>
  <c r="AJ46" i="33" s="1"/>
  <c r="AJ47" i="33" s="1"/>
  <c r="AJ48" i="33" s="1"/>
  <c r="AJ49" i="33" s="1"/>
  <c r="AJ50" i="33" s="1"/>
  <c r="AJ51" i="33" s="1"/>
  <c r="AJ52" i="33" s="1"/>
  <c r="AJ53" i="33" s="1"/>
  <c r="AJ54" i="33" s="1"/>
  <c r="AJ55" i="33" s="1"/>
  <c r="AJ56" i="33" s="1"/>
  <c r="AJ57" i="33" s="1"/>
  <c r="AJ58" i="33" s="1"/>
  <c r="AJ59" i="33" s="1"/>
  <c r="AJ60" i="33" s="1"/>
  <c r="AJ61" i="33" s="1"/>
  <c r="AJ62" i="33" s="1"/>
  <c r="AJ63" i="33" s="1"/>
  <c r="AJ64" i="33" s="1"/>
  <c r="AJ65" i="33" s="1"/>
  <c r="AJ66" i="33" s="1"/>
  <c r="AJ67" i="33" s="1"/>
  <c r="AJ69" i="33" s="1"/>
  <c r="AJ2" i="33" s="1"/>
  <c r="AI17" i="33"/>
  <c r="AI18" i="33" s="1"/>
  <c r="AI19" i="33" s="1"/>
  <c r="AI20" i="33" s="1"/>
  <c r="AI21" i="33" s="1"/>
  <c r="AI22" i="33" s="1"/>
  <c r="AI23" i="33" s="1"/>
  <c r="AI24" i="33" s="1"/>
  <c r="AI25" i="33" s="1"/>
  <c r="AI26" i="33" s="1"/>
  <c r="AI27" i="33" s="1"/>
  <c r="AI28" i="33" s="1"/>
  <c r="AI29" i="33" s="1"/>
  <c r="AI30" i="33" s="1"/>
  <c r="AI31" i="33" s="1"/>
  <c r="AI32" i="33" s="1"/>
  <c r="AI33" i="33" s="1"/>
  <c r="AI34" i="33" s="1"/>
  <c r="AI35" i="33" s="1"/>
  <c r="AI36" i="33" s="1"/>
  <c r="AI37" i="33" s="1"/>
  <c r="AI38" i="33" s="1"/>
  <c r="AI39" i="33" s="1"/>
  <c r="AI40" i="33" s="1"/>
  <c r="AI41" i="33" s="1"/>
  <c r="AI42" i="33" s="1"/>
  <c r="AI43" i="33" s="1"/>
  <c r="AI44" i="33" s="1"/>
  <c r="AI45" i="33" s="1"/>
  <c r="AI46" i="33" s="1"/>
  <c r="AI47" i="33" s="1"/>
  <c r="AI48" i="33" s="1"/>
  <c r="AI49" i="33" s="1"/>
  <c r="AI50" i="33" s="1"/>
  <c r="AI51" i="33" s="1"/>
  <c r="AI52" i="33" s="1"/>
  <c r="AI53" i="33" s="1"/>
  <c r="AI54" i="33" s="1"/>
  <c r="AI55" i="33" s="1"/>
  <c r="AI56" i="33" s="1"/>
  <c r="AI57" i="33" s="1"/>
  <c r="AI58" i="33" s="1"/>
  <c r="AI59" i="33" s="1"/>
  <c r="AI60" i="33" s="1"/>
  <c r="AI61" i="33" s="1"/>
  <c r="AI62" i="33" s="1"/>
  <c r="AI63" i="33" s="1"/>
  <c r="AI64" i="33" s="1"/>
  <c r="AI65" i="33" s="1"/>
  <c r="AI66" i="33" s="1"/>
  <c r="AI67" i="33" s="1"/>
  <c r="AI69" i="33" s="1"/>
  <c r="AI2" i="33" s="1"/>
  <c r="AH17" i="33"/>
  <c r="AH18" i="33" s="1"/>
  <c r="AH19" i="33" s="1"/>
  <c r="AH20" i="33" s="1"/>
  <c r="AH21" i="33" s="1"/>
  <c r="AH22" i="33" s="1"/>
  <c r="AH23" i="33" s="1"/>
  <c r="AH24" i="33" s="1"/>
  <c r="AH25" i="33" s="1"/>
  <c r="AH26" i="33" s="1"/>
  <c r="AH27" i="33" s="1"/>
  <c r="AH28" i="33" s="1"/>
  <c r="AH29" i="33" s="1"/>
  <c r="AH30" i="33" s="1"/>
  <c r="AH31" i="33" s="1"/>
  <c r="AH32" i="33" s="1"/>
  <c r="AH33" i="33" s="1"/>
  <c r="AH34" i="33" s="1"/>
  <c r="AH35" i="33" s="1"/>
  <c r="AH36" i="33" s="1"/>
  <c r="AH37" i="33" s="1"/>
  <c r="AH38" i="33" s="1"/>
  <c r="AH39" i="33" s="1"/>
  <c r="AH40" i="33" s="1"/>
  <c r="AH41" i="33" s="1"/>
  <c r="AH42" i="33" s="1"/>
  <c r="AH43" i="33" s="1"/>
  <c r="AH44" i="33" s="1"/>
  <c r="AH45" i="33" s="1"/>
  <c r="AH46" i="33" s="1"/>
  <c r="AH47" i="33" s="1"/>
  <c r="AH48" i="33" s="1"/>
  <c r="AH49" i="33" s="1"/>
  <c r="AH50" i="33" s="1"/>
  <c r="AH51" i="33" s="1"/>
  <c r="AH52" i="33" s="1"/>
  <c r="AH53" i="33" s="1"/>
  <c r="AH54" i="33" s="1"/>
  <c r="AH55" i="33" s="1"/>
  <c r="AH56" i="33" s="1"/>
  <c r="AH57" i="33" s="1"/>
  <c r="AH58" i="33" s="1"/>
  <c r="AH59" i="33" s="1"/>
  <c r="AH60" i="33" s="1"/>
  <c r="AH61" i="33" s="1"/>
  <c r="AH62" i="33" s="1"/>
  <c r="AH63" i="33" s="1"/>
  <c r="AH64" i="33" s="1"/>
  <c r="AH65" i="33" s="1"/>
  <c r="AH66" i="33" s="1"/>
  <c r="AH67" i="33" s="1"/>
  <c r="AH69" i="33" s="1"/>
  <c r="AH2" i="33" s="1"/>
  <c r="AG17" i="33"/>
  <c r="AG18" i="33" s="1"/>
  <c r="AG19" i="33" s="1"/>
  <c r="AG20" i="33" s="1"/>
  <c r="AG21" i="33" s="1"/>
  <c r="AG22" i="33" s="1"/>
  <c r="AG23" i="33" s="1"/>
  <c r="AG24" i="33" s="1"/>
  <c r="AG25" i="33" s="1"/>
  <c r="AG26" i="33" s="1"/>
  <c r="AG27" i="33" s="1"/>
  <c r="AG28" i="33" s="1"/>
  <c r="AG29" i="33" s="1"/>
  <c r="AG30" i="33" s="1"/>
  <c r="AG31" i="33" s="1"/>
  <c r="AG32" i="33" s="1"/>
  <c r="AG33" i="33" s="1"/>
  <c r="AG34" i="33" s="1"/>
  <c r="AG35" i="33" s="1"/>
  <c r="AG36" i="33" s="1"/>
  <c r="AG37" i="33" s="1"/>
  <c r="AG38" i="33" s="1"/>
  <c r="AG39" i="33" s="1"/>
  <c r="AG40" i="33" s="1"/>
  <c r="AG41" i="33" s="1"/>
  <c r="AG42" i="33" s="1"/>
  <c r="AG43" i="33" s="1"/>
  <c r="AG44" i="33" s="1"/>
  <c r="AG45" i="33" s="1"/>
  <c r="AG46" i="33" s="1"/>
  <c r="AG47" i="33" s="1"/>
  <c r="AG48" i="33" s="1"/>
  <c r="AG49" i="33" s="1"/>
  <c r="AG50" i="33" s="1"/>
  <c r="AG51" i="33" s="1"/>
  <c r="AG52" i="33" s="1"/>
  <c r="AG53" i="33" s="1"/>
  <c r="AG54" i="33" s="1"/>
  <c r="AG55" i="33" s="1"/>
  <c r="AG56" i="33" s="1"/>
  <c r="AG57" i="33" s="1"/>
  <c r="AG58" i="33" s="1"/>
  <c r="AG59" i="33" s="1"/>
  <c r="AG60" i="33" s="1"/>
  <c r="AG61" i="33" s="1"/>
  <c r="AG62" i="33" s="1"/>
  <c r="AG63" i="33" s="1"/>
  <c r="AG64" i="33" s="1"/>
  <c r="AG65" i="33" s="1"/>
  <c r="AG66" i="33" s="1"/>
  <c r="AG67" i="33" s="1"/>
  <c r="AG69" i="33" s="1"/>
  <c r="AG2" i="33" s="1"/>
  <c r="AF17" i="33"/>
  <c r="AF18" i="33" s="1"/>
  <c r="AF19" i="33" s="1"/>
  <c r="AF20" i="33" s="1"/>
  <c r="AF21" i="33" s="1"/>
  <c r="AF22" i="33" s="1"/>
  <c r="AF23" i="33" s="1"/>
  <c r="AF24" i="33" s="1"/>
  <c r="AF25" i="33" s="1"/>
  <c r="AF26" i="33" s="1"/>
  <c r="AF27" i="33" s="1"/>
  <c r="AF28" i="33" s="1"/>
  <c r="AF29" i="33" s="1"/>
  <c r="AF30" i="33" s="1"/>
  <c r="AF31" i="33" s="1"/>
  <c r="AF32" i="33" s="1"/>
  <c r="AF33" i="33" s="1"/>
  <c r="AF34" i="33" s="1"/>
  <c r="AF35" i="33" s="1"/>
  <c r="AF36" i="33" s="1"/>
  <c r="AF37" i="33" s="1"/>
  <c r="AF38" i="33" s="1"/>
  <c r="AF39" i="33" s="1"/>
  <c r="AF40" i="33" s="1"/>
  <c r="AF41" i="33" s="1"/>
  <c r="AF42" i="33" s="1"/>
  <c r="AF43" i="33" s="1"/>
  <c r="AF44" i="33" s="1"/>
  <c r="AF45" i="33" s="1"/>
  <c r="AF46" i="33" s="1"/>
  <c r="AF47" i="33" s="1"/>
  <c r="AF48" i="33" s="1"/>
  <c r="AF49" i="33" s="1"/>
  <c r="AF50" i="33" s="1"/>
  <c r="AF51" i="33" s="1"/>
  <c r="AF52" i="33" s="1"/>
  <c r="AF53" i="33" s="1"/>
  <c r="AF54" i="33" s="1"/>
  <c r="AF55" i="33" s="1"/>
  <c r="AF56" i="33" s="1"/>
  <c r="AF57" i="33" s="1"/>
  <c r="AF58" i="33" s="1"/>
  <c r="AF59" i="33" s="1"/>
  <c r="AF60" i="33" s="1"/>
  <c r="AF61" i="33" s="1"/>
  <c r="AF62" i="33" s="1"/>
  <c r="AF63" i="33" s="1"/>
  <c r="AF64" i="33" s="1"/>
  <c r="AF65" i="33" s="1"/>
  <c r="AF66" i="33" s="1"/>
  <c r="AF67" i="33" s="1"/>
  <c r="AF69" i="33" s="1"/>
  <c r="AF2" i="33" s="1"/>
  <c r="AE17" i="33"/>
  <c r="AE18" i="33" s="1"/>
  <c r="AE19" i="33" s="1"/>
  <c r="AE20" i="33" s="1"/>
  <c r="AE21" i="33" s="1"/>
  <c r="AE22" i="33" s="1"/>
  <c r="AE23" i="33" s="1"/>
  <c r="AE24" i="33" s="1"/>
  <c r="AE25" i="33" s="1"/>
  <c r="AE26" i="33" s="1"/>
  <c r="AE27" i="33" s="1"/>
  <c r="AE28" i="33" s="1"/>
  <c r="AE29" i="33" s="1"/>
  <c r="AE30" i="33" s="1"/>
  <c r="AE31" i="33" s="1"/>
  <c r="AE32" i="33" s="1"/>
  <c r="AE33" i="33" s="1"/>
  <c r="AE34" i="33" s="1"/>
  <c r="AE35" i="33" s="1"/>
  <c r="AE36" i="33" s="1"/>
  <c r="AE37" i="33" s="1"/>
  <c r="AE38" i="33" s="1"/>
  <c r="AE39" i="33" s="1"/>
  <c r="AE40" i="33" s="1"/>
  <c r="AE41" i="33" s="1"/>
  <c r="AE42" i="33" s="1"/>
  <c r="AE43" i="33" s="1"/>
  <c r="AE44" i="33" s="1"/>
  <c r="AE45" i="33" s="1"/>
  <c r="AE46" i="33" s="1"/>
  <c r="AE47" i="33" s="1"/>
  <c r="AE48" i="33" s="1"/>
  <c r="AE49" i="33" s="1"/>
  <c r="AE50" i="33" s="1"/>
  <c r="AE51" i="33" s="1"/>
  <c r="AE52" i="33" s="1"/>
  <c r="AE53" i="33" s="1"/>
  <c r="AE54" i="33" s="1"/>
  <c r="AE55" i="33" s="1"/>
  <c r="AE56" i="33" s="1"/>
  <c r="AE57" i="33" s="1"/>
  <c r="AE58" i="33" s="1"/>
  <c r="AE59" i="33" s="1"/>
  <c r="AE60" i="33" s="1"/>
  <c r="AE61" i="33" s="1"/>
  <c r="AE62" i="33" s="1"/>
  <c r="AE63" i="33" s="1"/>
  <c r="AE64" i="33" s="1"/>
  <c r="AE65" i="33" s="1"/>
  <c r="AE66" i="33" s="1"/>
  <c r="AE67" i="33" s="1"/>
  <c r="AE69" i="33" s="1"/>
  <c r="AE2" i="33" s="1"/>
  <c r="AD17" i="33"/>
  <c r="AD18" i="33" s="1"/>
  <c r="AD19" i="33" s="1"/>
  <c r="AD20" i="33" s="1"/>
  <c r="AD21" i="33" s="1"/>
  <c r="AD22" i="33" s="1"/>
  <c r="AD23" i="33" s="1"/>
  <c r="AD24" i="33" s="1"/>
  <c r="AD25" i="33" s="1"/>
  <c r="AD26" i="33" s="1"/>
  <c r="AD27" i="33" s="1"/>
  <c r="AD28" i="33" s="1"/>
  <c r="AD29" i="33" s="1"/>
  <c r="AD30" i="33" s="1"/>
  <c r="AD31" i="33" s="1"/>
  <c r="AD32" i="33" s="1"/>
  <c r="AD33" i="33" s="1"/>
  <c r="AD34" i="33" s="1"/>
  <c r="AD35" i="33" s="1"/>
  <c r="AD36" i="33" s="1"/>
  <c r="AD37" i="33" s="1"/>
  <c r="AD38" i="33" s="1"/>
  <c r="AD39" i="33" s="1"/>
  <c r="AD40" i="33" s="1"/>
  <c r="AD41" i="33" s="1"/>
  <c r="AD42" i="33" s="1"/>
  <c r="AD43" i="33" s="1"/>
  <c r="AD44" i="33" s="1"/>
  <c r="AD45" i="33" s="1"/>
  <c r="AD46" i="33" s="1"/>
  <c r="AD47" i="33" s="1"/>
  <c r="AD48" i="33" s="1"/>
  <c r="AD49" i="33" s="1"/>
  <c r="AD50" i="33" s="1"/>
  <c r="AD51" i="33" s="1"/>
  <c r="AD52" i="33" s="1"/>
  <c r="AD53" i="33" s="1"/>
  <c r="AD54" i="33" s="1"/>
  <c r="AD55" i="33" s="1"/>
  <c r="AD56" i="33" s="1"/>
  <c r="AD57" i="33" s="1"/>
  <c r="AD58" i="33" s="1"/>
  <c r="AD59" i="33" s="1"/>
  <c r="AD60" i="33" s="1"/>
  <c r="AD61" i="33" s="1"/>
  <c r="AD62" i="33" s="1"/>
  <c r="AD63" i="33" s="1"/>
  <c r="AD64" i="33" s="1"/>
  <c r="AD65" i="33" s="1"/>
  <c r="AD66" i="33" s="1"/>
  <c r="AD67" i="33" s="1"/>
  <c r="AD69" i="33" s="1"/>
  <c r="AD2" i="33" s="1"/>
  <c r="AC17" i="33"/>
  <c r="AC18" i="33" s="1"/>
  <c r="AC19" i="33" s="1"/>
  <c r="AC20" i="33" s="1"/>
  <c r="AC21" i="33" s="1"/>
  <c r="AC22" i="33" s="1"/>
  <c r="AC23" i="33" s="1"/>
  <c r="AC24" i="33" s="1"/>
  <c r="AC25" i="33" s="1"/>
  <c r="AC26" i="33" s="1"/>
  <c r="AC27" i="33" s="1"/>
  <c r="AC28" i="33" s="1"/>
  <c r="AC29" i="33" s="1"/>
  <c r="AC30" i="33" s="1"/>
  <c r="AC31" i="33" s="1"/>
  <c r="AC32" i="33" s="1"/>
  <c r="AC33" i="33" s="1"/>
  <c r="AC34" i="33" s="1"/>
  <c r="AC35" i="33" s="1"/>
  <c r="AC36" i="33" s="1"/>
  <c r="AC37" i="33" s="1"/>
  <c r="AC38" i="33" s="1"/>
  <c r="AC39" i="33" s="1"/>
  <c r="AC40" i="33" s="1"/>
  <c r="AC41" i="33" s="1"/>
  <c r="AC42" i="33" s="1"/>
  <c r="AC43" i="33" s="1"/>
  <c r="AC44" i="33" s="1"/>
  <c r="AC45" i="33" s="1"/>
  <c r="AC46" i="33" s="1"/>
  <c r="AC47" i="33" s="1"/>
  <c r="AC48" i="33" s="1"/>
  <c r="AC49" i="33" s="1"/>
  <c r="AC50" i="33" s="1"/>
  <c r="AC51" i="33" s="1"/>
  <c r="AC52" i="33" s="1"/>
  <c r="AC53" i="33" s="1"/>
  <c r="AC54" i="33" s="1"/>
  <c r="AC55" i="33" s="1"/>
  <c r="AC56" i="33" s="1"/>
  <c r="AC57" i="33" s="1"/>
  <c r="AC58" i="33" s="1"/>
  <c r="AC59" i="33" s="1"/>
  <c r="AC60" i="33" s="1"/>
  <c r="AC61" i="33" s="1"/>
  <c r="AC62" i="33" s="1"/>
  <c r="AC63" i="33" s="1"/>
  <c r="AC64" i="33" s="1"/>
  <c r="AC65" i="33" s="1"/>
  <c r="AC66" i="33" s="1"/>
  <c r="AC67" i="33" s="1"/>
  <c r="AC69" i="33" s="1"/>
  <c r="AC2" i="33" s="1"/>
  <c r="AB17" i="33"/>
  <c r="AB18" i="33" s="1"/>
  <c r="AB19" i="33" s="1"/>
  <c r="AB20" i="33" s="1"/>
  <c r="AB21" i="33" s="1"/>
  <c r="AB22" i="33" s="1"/>
  <c r="AB23" i="33" s="1"/>
  <c r="AB24" i="33" s="1"/>
  <c r="AB25" i="33" s="1"/>
  <c r="AB26" i="33" s="1"/>
  <c r="AB27" i="33" s="1"/>
  <c r="AB28" i="33" s="1"/>
  <c r="AB29" i="33" s="1"/>
  <c r="AB30" i="33" s="1"/>
  <c r="AB31" i="33" s="1"/>
  <c r="AB32" i="33" s="1"/>
  <c r="AB33" i="33" s="1"/>
  <c r="AB34" i="33" s="1"/>
  <c r="AB35" i="33" s="1"/>
  <c r="AB36" i="33" s="1"/>
  <c r="AB37" i="33" s="1"/>
  <c r="AB38" i="33" s="1"/>
  <c r="AB39" i="33" s="1"/>
  <c r="AB40" i="33" s="1"/>
  <c r="AB41" i="33" s="1"/>
  <c r="AB42" i="33" s="1"/>
  <c r="AB43" i="33" s="1"/>
  <c r="AB44" i="33" s="1"/>
  <c r="AB45" i="33" s="1"/>
  <c r="AB46" i="33" s="1"/>
  <c r="AB47" i="33" s="1"/>
  <c r="AB48" i="33" s="1"/>
  <c r="AB49" i="33" s="1"/>
  <c r="AB50" i="33" s="1"/>
  <c r="AB51" i="33" s="1"/>
  <c r="AB52" i="33" s="1"/>
  <c r="AB53" i="33" s="1"/>
  <c r="AB54" i="33" s="1"/>
  <c r="AB55" i="33" s="1"/>
  <c r="AB56" i="33" s="1"/>
  <c r="AB57" i="33" s="1"/>
  <c r="AB58" i="33" s="1"/>
  <c r="AB59" i="33" s="1"/>
  <c r="AB60" i="33" s="1"/>
  <c r="AB61" i="33" s="1"/>
  <c r="AB62" i="33" s="1"/>
  <c r="AB63" i="33" s="1"/>
  <c r="AB64" i="33" s="1"/>
  <c r="AB65" i="33" s="1"/>
  <c r="AB66" i="33" s="1"/>
  <c r="AB67" i="33" s="1"/>
  <c r="AB69" i="33" s="1"/>
  <c r="AB2" i="33" s="1"/>
  <c r="AA17" i="33"/>
  <c r="AA18" i="33" s="1"/>
  <c r="AA19" i="33" s="1"/>
  <c r="AA20" i="33" s="1"/>
  <c r="AA21" i="33" s="1"/>
  <c r="AA22" i="33" s="1"/>
  <c r="AA23" i="33" s="1"/>
  <c r="AA24" i="33" s="1"/>
  <c r="AA25" i="33" s="1"/>
  <c r="AA26" i="33" s="1"/>
  <c r="AA27" i="33" s="1"/>
  <c r="AA28" i="33" s="1"/>
  <c r="AA29" i="33" s="1"/>
  <c r="AA30" i="33" s="1"/>
  <c r="AA31" i="33" s="1"/>
  <c r="AA32" i="33" s="1"/>
  <c r="AA33" i="33" s="1"/>
  <c r="AA34" i="33" s="1"/>
  <c r="AA35" i="33" s="1"/>
  <c r="AA36" i="33" s="1"/>
  <c r="AA37" i="33" s="1"/>
  <c r="AA38" i="33" s="1"/>
  <c r="AA39" i="33" s="1"/>
  <c r="AA40" i="33" s="1"/>
  <c r="AA41" i="33" s="1"/>
  <c r="AA42" i="33" s="1"/>
  <c r="AA43" i="33" s="1"/>
  <c r="AA44" i="33" s="1"/>
  <c r="AA45" i="33" s="1"/>
  <c r="AA46" i="33" s="1"/>
  <c r="AA47" i="33" s="1"/>
  <c r="AA48" i="33" s="1"/>
  <c r="AA49" i="33" s="1"/>
  <c r="AA50" i="33" s="1"/>
  <c r="AA51" i="33" s="1"/>
  <c r="AA52" i="33" s="1"/>
  <c r="AA53" i="33" s="1"/>
  <c r="AA54" i="33" s="1"/>
  <c r="AA55" i="33" s="1"/>
  <c r="AA56" i="33" s="1"/>
  <c r="AA57" i="33" s="1"/>
  <c r="AA58" i="33" s="1"/>
  <c r="AA59" i="33" s="1"/>
  <c r="AA60" i="33" s="1"/>
  <c r="AA61" i="33" s="1"/>
  <c r="AA62" i="33" s="1"/>
  <c r="AA63" i="33" s="1"/>
  <c r="AA64" i="33" s="1"/>
  <c r="AA65" i="33" s="1"/>
  <c r="AA66" i="33" s="1"/>
  <c r="AA67" i="33" s="1"/>
  <c r="AA69" i="33" s="1"/>
  <c r="AA2" i="33" s="1"/>
  <c r="Z17" i="33"/>
  <c r="Z18" i="33" s="1"/>
  <c r="Z19" i="33" s="1"/>
  <c r="Z20" i="33" s="1"/>
  <c r="Z21" i="33" s="1"/>
  <c r="Z22" i="33" s="1"/>
  <c r="Z23" i="33" s="1"/>
  <c r="Z24" i="33" s="1"/>
  <c r="Z25" i="33" s="1"/>
  <c r="Z26" i="33" s="1"/>
  <c r="Z27" i="33" s="1"/>
  <c r="Z28" i="33" s="1"/>
  <c r="Z29" i="33" s="1"/>
  <c r="Z30" i="33" s="1"/>
  <c r="Z31" i="33" s="1"/>
  <c r="Z32" i="33" s="1"/>
  <c r="Z33" i="33" s="1"/>
  <c r="Z34" i="33" s="1"/>
  <c r="Z35" i="33" s="1"/>
  <c r="Z36" i="33" s="1"/>
  <c r="Z37" i="33" s="1"/>
  <c r="Z38" i="33" s="1"/>
  <c r="Z39" i="33" s="1"/>
  <c r="Z40" i="33" s="1"/>
  <c r="Z41" i="33" s="1"/>
  <c r="Z42" i="33" s="1"/>
  <c r="Z43" i="33" s="1"/>
  <c r="Z44" i="33" s="1"/>
  <c r="Z45" i="33" s="1"/>
  <c r="Z46" i="33" s="1"/>
  <c r="Z47" i="33" s="1"/>
  <c r="Z48" i="33" s="1"/>
  <c r="Z49" i="33" s="1"/>
  <c r="Z50" i="33" s="1"/>
  <c r="Z51" i="33" s="1"/>
  <c r="Z52" i="33" s="1"/>
  <c r="Z53" i="33" s="1"/>
  <c r="Z54" i="33" s="1"/>
  <c r="Z55" i="33" s="1"/>
  <c r="Z56" i="33" s="1"/>
  <c r="Z57" i="33" s="1"/>
  <c r="Z58" i="33" s="1"/>
  <c r="Z59" i="33" s="1"/>
  <c r="Z60" i="33" s="1"/>
  <c r="Z61" i="33" s="1"/>
  <c r="Z62" i="33" s="1"/>
  <c r="Z63" i="33" s="1"/>
  <c r="Z64" i="33" s="1"/>
  <c r="Z65" i="33" s="1"/>
  <c r="Z66" i="33" s="1"/>
  <c r="Z67" i="33" s="1"/>
  <c r="Z69" i="33" s="1"/>
  <c r="Z2" i="33" s="1"/>
  <c r="Y17" i="33"/>
  <c r="Y18" i="33" s="1"/>
  <c r="Y19" i="33" s="1"/>
  <c r="Y20" i="33" s="1"/>
  <c r="Y21" i="33" s="1"/>
  <c r="Y22" i="33" s="1"/>
  <c r="Y23" i="33" s="1"/>
  <c r="Y24" i="33" s="1"/>
  <c r="Y25" i="33" s="1"/>
  <c r="Y26" i="33" s="1"/>
  <c r="Y27" i="33" s="1"/>
  <c r="Y28" i="33" s="1"/>
  <c r="Y29" i="33" s="1"/>
  <c r="Y30" i="33" s="1"/>
  <c r="Y31" i="33" s="1"/>
  <c r="Y32" i="33" s="1"/>
  <c r="Y33" i="33" s="1"/>
  <c r="Y34" i="33" s="1"/>
  <c r="Y35" i="33" s="1"/>
  <c r="Y36" i="33" s="1"/>
  <c r="Y37" i="33" s="1"/>
  <c r="Y38" i="33" s="1"/>
  <c r="Y39" i="33" s="1"/>
  <c r="Y40" i="33" s="1"/>
  <c r="Y41" i="33" s="1"/>
  <c r="Y42" i="33" s="1"/>
  <c r="Y43" i="33" s="1"/>
  <c r="Y44" i="33" s="1"/>
  <c r="Y45" i="33" s="1"/>
  <c r="Y46" i="33" s="1"/>
  <c r="Y47" i="33" s="1"/>
  <c r="Y48" i="33" s="1"/>
  <c r="Y49" i="33" s="1"/>
  <c r="Y50" i="33" s="1"/>
  <c r="Y51" i="33" s="1"/>
  <c r="Y52" i="33" s="1"/>
  <c r="Y53" i="33" s="1"/>
  <c r="Y54" i="33" s="1"/>
  <c r="Y55" i="33" s="1"/>
  <c r="Y56" i="33" s="1"/>
  <c r="Y57" i="33" s="1"/>
  <c r="Y58" i="33" s="1"/>
  <c r="Y59" i="33" s="1"/>
  <c r="Y60" i="33" s="1"/>
  <c r="Y61" i="33" s="1"/>
  <c r="Y62" i="33" s="1"/>
  <c r="Y63" i="33" s="1"/>
  <c r="Y64" i="33" s="1"/>
  <c r="Y65" i="33" s="1"/>
  <c r="Y66" i="33" s="1"/>
  <c r="Y67" i="33" s="1"/>
  <c r="Y69" i="33" s="1"/>
  <c r="Y2" i="33" s="1"/>
  <c r="X17" i="33"/>
  <c r="X18" i="33" s="1"/>
  <c r="X19" i="33" s="1"/>
  <c r="X20" i="33" s="1"/>
  <c r="X21" i="33" s="1"/>
  <c r="X22" i="33" s="1"/>
  <c r="X23" i="33" s="1"/>
  <c r="X24" i="33" s="1"/>
  <c r="X25" i="33" s="1"/>
  <c r="X26" i="33" s="1"/>
  <c r="X27" i="33" s="1"/>
  <c r="X28" i="33" s="1"/>
  <c r="X29" i="33" s="1"/>
  <c r="X30" i="33" s="1"/>
  <c r="X31" i="33" s="1"/>
  <c r="X32" i="33" s="1"/>
  <c r="X33" i="33" s="1"/>
  <c r="X34" i="33" s="1"/>
  <c r="X35" i="33" s="1"/>
  <c r="X36" i="33" s="1"/>
  <c r="X37" i="33" s="1"/>
  <c r="X38" i="33" s="1"/>
  <c r="X39" i="33" s="1"/>
  <c r="X40" i="33" s="1"/>
  <c r="X41" i="33" s="1"/>
  <c r="X42" i="33" s="1"/>
  <c r="X43" i="33" s="1"/>
  <c r="X44" i="33" s="1"/>
  <c r="X45" i="33" s="1"/>
  <c r="X46" i="33" s="1"/>
  <c r="X47" i="33" s="1"/>
  <c r="X48" i="33" s="1"/>
  <c r="X49" i="33" s="1"/>
  <c r="X50" i="33" s="1"/>
  <c r="X51" i="33" s="1"/>
  <c r="X52" i="33" s="1"/>
  <c r="X53" i="33" s="1"/>
  <c r="X54" i="33" s="1"/>
  <c r="X55" i="33" s="1"/>
  <c r="X56" i="33" s="1"/>
  <c r="X57" i="33" s="1"/>
  <c r="X58" i="33" s="1"/>
  <c r="X59" i="33" s="1"/>
  <c r="X60" i="33" s="1"/>
  <c r="X61" i="33" s="1"/>
  <c r="X62" i="33" s="1"/>
  <c r="X63" i="33" s="1"/>
  <c r="X64" i="33" s="1"/>
  <c r="X65" i="33" s="1"/>
  <c r="X66" i="33" s="1"/>
  <c r="X67" i="33" s="1"/>
  <c r="X69" i="33" s="1"/>
  <c r="X2" i="33" s="1"/>
  <c r="W17" i="33"/>
  <c r="W18" i="33" s="1"/>
  <c r="W19" i="33" s="1"/>
  <c r="W20" i="33" s="1"/>
  <c r="W21" i="33" s="1"/>
  <c r="W22" i="33" s="1"/>
  <c r="W23" i="33" s="1"/>
  <c r="W24" i="33" s="1"/>
  <c r="W25" i="33" s="1"/>
  <c r="W26" i="33" s="1"/>
  <c r="W27" i="33" s="1"/>
  <c r="W28" i="33" s="1"/>
  <c r="W29" i="33" s="1"/>
  <c r="W30" i="33" s="1"/>
  <c r="W31" i="33" s="1"/>
  <c r="W32" i="33" s="1"/>
  <c r="W33" i="33" s="1"/>
  <c r="W34" i="33" s="1"/>
  <c r="W35" i="33" s="1"/>
  <c r="W36" i="33" s="1"/>
  <c r="W37" i="33" s="1"/>
  <c r="W38" i="33" s="1"/>
  <c r="W39" i="33" s="1"/>
  <c r="W40" i="33" s="1"/>
  <c r="W41" i="33" s="1"/>
  <c r="W42" i="33" s="1"/>
  <c r="W43" i="33" s="1"/>
  <c r="W44" i="33" s="1"/>
  <c r="W45" i="33" s="1"/>
  <c r="W46" i="33" s="1"/>
  <c r="W47" i="33" s="1"/>
  <c r="W48" i="33" s="1"/>
  <c r="W49" i="33" s="1"/>
  <c r="W50" i="33" s="1"/>
  <c r="W51" i="33" s="1"/>
  <c r="W52" i="33" s="1"/>
  <c r="W53" i="33" s="1"/>
  <c r="W54" i="33" s="1"/>
  <c r="W55" i="33" s="1"/>
  <c r="W56" i="33" s="1"/>
  <c r="W57" i="33" s="1"/>
  <c r="W58" i="33" s="1"/>
  <c r="W59" i="33" s="1"/>
  <c r="W60" i="33" s="1"/>
  <c r="W61" i="33" s="1"/>
  <c r="W62" i="33" s="1"/>
  <c r="W63" i="33" s="1"/>
  <c r="W64" i="33" s="1"/>
  <c r="W65" i="33" s="1"/>
  <c r="W66" i="33" s="1"/>
  <c r="W67" i="33" s="1"/>
  <c r="W69" i="33" s="1"/>
  <c r="W2" i="33" s="1"/>
  <c r="V17" i="33"/>
  <c r="V18" i="33" s="1"/>
  <c r="V19" i="33" s="1"/>
  <c r="V20" i="33" s="1"/>
  <c r="V21" i="33" s="1"/>
  <c r="V22" i="33" s="1"/>
  <c r="V23" i="33" s="1"/>
  <c r="V24" i="33" s="1"/>
  <c r="V25" i="33" s="1"/>
  <c r="V26" i="33" s="1"/>
  <c r="V27" i="33" s="1"/>
  <c r="V28" i="33" s="1"/>
  <c r="V29" i="33" s="1"/>
  <c r="V30" i="33" s="1"/>
  <c r="V31" i="33" s="1"/>
  <c r="V32" i="33" s="1"/>
  <c r="V33" i="33" s="1"/>
  <c r="V34" i="33" s="1"/>
  <c r="V35" i="33" s="1"/>
  <c r="V36" i="33" s="1"/>
  <c r="V37" i="33" s="1"/>
  <c r="V38" i="33" s="1"/>
  <c r="V39" i="33" s="1"/>
  <c r="V40" i="33" s="1"/>
  <c r="V41" i="33" s="1"/>
  <c r="V42" i="33" s="1"/>
  <c r="V43" i="33" s="1"/>
  <c r="V44" i="33" s="1"/>
  <c r="V45" i="33" s="1"/>
  <c r="V46" i="33" s="1"/>
  <c r="V47" i="33" s="1"/>
  <c r="V48" i="33" s="1"/>
  <c r="V49" i="33" s="1"/>
  <c r="V50" i="33" s="1"/>
  <c r="V51" i="33" s="1"/>
  <c r="V52" i="33" s="1"/>
  <c r="V53" i="33" s="1"/>
  <c r="V54" i="33" s="1"/>
  <c r="V55" i="33" s="1"/>
  <c r="V56" i="33" s="1"/>
  <c r="V57" i="33" s="1"/>
  <c r="V58" i="33" s="1"/>
  <c r="V59" i="33" s="1"/>
  <c r="V60" i="33" s="1"/>
  <c r="V61" i="33" s="1"/>
  <c r="V62" i="33" s="1"/>
  <c r="V63" i="33" s="1"/>
  <c r="V64" i="33" s="1"/>
  <c r="V65" i="33" s="1"/>
  <c r="V66" i="33" s="1"/>
  <c r="V67" i="33" s="1"/>
  <c r="V69" i="33" s="1"/>
  <c r="V2" i="33" s="1"/>
  <c r="U17" i="33"/>
  <c r="U18" i="33" s="1"/>
  <c r="U19" i="33" s="1"/>
  <c r="U20" i="33" s="1"/>
  <c r="U21" i="33" s="1"/>
  <c r="U22" i="33" s="1"/>
  <c r="U23" i="33" s="1"/>
  <c r="U24" i="33" s="1"/>
  <c r="U25" i="33" s="1"/>
  <c r="U26" i="33" s="1"/>
  <c r="U27" i="33" s="1"/>
  <c r="U28" i="33" s="1"/>
  <c r="U29" i="33" s="1"/>
  <c r="U30" i="33" s="1"/>
  <c r="U31" i="33" s="1"/>
  <c r="U32" i="33" s="1"/>
  <c r="U33" i="33" s="1"/>
  <c r="U34" i="33" s="1"/>
  <c r="U35" i="33" s="1"/>
  <c r="U36" i="33" s="1"/>
  <c r="U37" i="33" s="1"/>
  <c r="U38" i="33" s="1"/>
  <c r="U39" i="33" s="1"/>
  <c r="U40" i="33" s="1"/>
  <c r="U41" i="33" s="1"/>
  <c r="U42" i="33" s="1"/>
  <c r="U43" i="33" s="1"/>
  <c r="U44" i="33" s="1"/>
  <c r="U45" i="33" s="1"/>
  <c r="U46" i="33" s="1"/>
  <c r="U47" i="33" s="1"/>
  <c r="U48" i="33" s="1"/>
  <c r="U49" i="33" s="1"/>
  <c r="U50" i="33" s="1"/>
  <c r="U51" i="33" s="1"/>
  <c r="U52" i="33" s="1"/>
  <c r="U53" i="33" s="1"/>
  <c r="U54" i="33" s="1"/>
  <c r="U55" i="33" s="1"/>
  <c r="U56" i="33" s="1"/>
  <c r="U57" i="33" s="1"/>
  <c r="U58" i="33" s="1"/>
  <c r="U59" i="33" s="1"/>
  <c r="U60" i="33" s="1"/>
  <c r="U61" i="33" s="1"/>
  <c r="U62" i="33" s="1"/>
  <c r="U63" i="33" s="1"/>
  <c r="U64" i="33" s="1"/>
  <c r="U65" i="33" s="1"/>
  <c r="U66" i="33" s="1"/>
  <c r="U67" i="33" s="1"/>
  <c r="U69" i="33" s="1"/>
  <c r="U2" i="33" s="1"/>
  <c r="AO4" i="35" l="1"/>
  <c r="AP4" i="35" s="1"/>
  <c r="AO6" i="35" l="1"/>
  <c r="AP6" i="35" s="1"/>
  <c r="AO7" i="35" l="1"/>
  <c r="AQ6" i="35" l="1"/>
  <c r="AR6" i="35" s="1"/>
  <c r="AO5" i="35"/>
  <c r="AP5" i="35" s="1"/>
  <c r="AP7" i="35"/>
  <c r="AQ7" i="35"/>
  <c r="AP8" i="35" l="1"/>
  <c r="AQ5" i="35"/>
  <c r="AR5" i="35" s="1"/>
  <c r="AR7" i="35"/>
  <c r="AR8" i="35" l="1"/>
  <c r="AK4" i="35" l="1"/>
  <c r="AL4" i="35" s="1"/>
  <c r="AK7" i="35" l="1"/>
  <c r="AK6" i="35"/>
  <c r="AL6" i="35" s="1"/>
  <c r="AL7" i="35" l="1"/>
  <c r="AK5" i="35"/>
  <c r="AL5" i="35" s="1"/>
  <c r="AM7" i="35"/>
  <c r="AI6" i="35"/>
  <c r="AJ6" i="35" s="1"/>
  <c r="AI4" i="35"/>
  <c r="AJ4" i="35" s="1"/>
  <c r="AL8" i="35" l="1"/>
  <c r="AN7" i="35"/>
  <c r="AM5" i="35"/>
  <c r="AN5" i="35" s="1"/>
  <c r="AN8" i="35" l="1"/>
  <c r="AI7" i="35" l="1"/>
  <c r="AI5" i="35" s="1"/>
  <c r="AJ5" i="35" s="1"/>
  <c r="AJ7" i="35" l="1"/>
  <c r="AJ8" i="35" s="1"/>
  <c r="Y4" i="35"/>
  <c r="Z4" i="35" s="1"/>
  <c r="Y6" i="35" l="1"/>
  <c r="Z6" i="35" s="1"/>
  <c r="Y7" i="35" l="1"/>
  <c r="Z7" i="35" l="1"/>
  <c r="Y5" i="35"/>
  <c r="Z5" i="35" s="1"/>
  <c r="Z8" i="35" l="1"/>
  <c r="G7" i="35" l="1"/>
  <c r="G6" i="35" l="1"/>
  <c r="H6" i="35" s="1"/>
  <c r="G4" i="35"/>
  <c r="H4" i="35" s="1"/>
  <c r="H7" i="35"/>
  <c r="G5" i="35"/>
  <c r="H5" i="35" s="1"/>
  <c r="H8" i="35" l="1"/>
  <c r="BJ12" i="27" l="1"/>
  <c r="BJ13" i="27" s="1"/>
  <c r="BI12" i="27"/>
  <c r="BI13" i="27" s="1"/>
  <c r="BI15" i="27" s="1"/>
  <c r="BI16" i="27" s="1"/>
  <c r="BI17" i="27" s="1"/>
  <c r="BI18" i="27" s="1"/>
  <c r="BI19" i="27" s="1"/>
  <c r="BI20" i="27" s="1"/>
  <c r="BI21" i="27" s="1"/>
  <c r="BI22" i="27" s="1"/>
  <c r="BI23" i="27" s="1"/>
  <c r="BI24" i="27" s="1"/>
  <c r="BI25" i="27" s="1"/>
  <c r="BI26" i="27" s="1"/>
  <c r="BI27" i="27" s="1"/>
  <c r="BI28" i="27" s="1"/>
  <c r="BI29" i="27" s="1"/>
  <c r="BI30" i="27" s="1"/>
  <c r="BI31" i="27" s="1"/>
  <c r="BI32" i="27" s="1"/>
  <c r="BI33" i="27" s="1"/>
  <c r="BI34" i="27" s="1"/>
  <c r="BI35" i="27" s="1"/>
  <c r="BH12" i="27"/>
  <c r="BH13" i="27" s="1"/>
  <c r="BF12" i="27"/>
  <c r="BF13" i="27" s="1"/>
  <c r="BF14" i="27" s="1"/>
  <c r="BE12" i="27"/>
  <c r="BE13" i="27" s="1"/>
  <c r="BD12" i="27"/>
  <c r="BD13" i="27" s="1"/>
  <c r="BC12" i="27"/>
  <c r="BC13" i="27" s="1"/>
  <c r="BC15" i="27" s="1"/>
  <c r="BC16" i="27" s="1"/>
  <c r="BC17" i="27" s="1"/>
  <c r="BC18" i="27" s="1"/>
  <c r="BC19" i="27" s="1"/>
  <c r="BC20" i="27" s="1"/>
  <c r="BC21" i="27" s="1"/>
  <c r="BC22" i="27" s="1"/>
  <c r="BC23" i="27" s="1"/>
  <c r="BC24" i="27" s="1"/>
  <c r="BC25" i="27" s="1"/>
  <c r="BC26" i="27" s="1"/>
  <c r="BC27" i="27" s="1"/>
  <c r="BC28" i="27" s="1"/>
  <c r="BC29" i="27" s="1"/>
  <c r="BC30" i="27" s="1"/>
  <c r="BC31" i="27" s="1"/>
  <c r="BC32" i="27" s="1"/>
  <c r="BC33" i="27" s="1"/>
  <c r="BC34" i="27" s="1"/>
  <c r="BC35" i="27" s="1"/>
  <c r="BB12" i="27"/>
  <c r="BB13" i="27" s="1"/>
  <c r="BB15" i="27" s="1"/>
  <c r="BB16" i="27" s="1"/>
  <c r="BB17" i="27" s="1"/>
  <c r="BB18" i="27" s="1"/>
  <c r="BB19" i="27" s="1"/>
  <c r="BB20" i="27" s="1"/>
  <c r="BB21" i="27" s="1"/>
  <c r="BB22" i="27" s="1"/>
  <c r="BB23" i="27" s="1"/>
  <c r="BB24" i="27" s="1"/>
  <c r="BB25" i="27" s="1"/>
  <c r="BB26" i="27" s="1"/>
  <c r="BB27" i="27" s="1"/>
  <c r="BB28" i="27" s="1"/>
  <c r="BB29" i="27" s="1"/>
  <c r="BB30" i="27" s="1"/>
  <c r="BB31" i="27" s="1"/>
  <c r="BB32" i="27" s="1"/>
  <c r="BB33" i="27" s="1"/>
  <c r="BB34" i="27" s="1"/>
  <c r="BB35" i="27" s="1"/>
  <c r="BA12" i="27"/>
  <c r="BA13" i="27" s="1"/>
  <c r="AZ12" i="27"/>
  <c r="AZ13" i="27" s="1"/>
  <c r="AZ15" i="27" s="1"/>
  <c r="AZ16" i="27" s="1"/>
  <c r="AZ17" i="27" s="1"/>
  <c r="AZ18" i="27" s="1"/>
  <c r="AZ19" i="27" s="1"/>
  <c r="AZ20" i="27" s="1"/>
  <c r="AZ21" i="27" s="1"/>
  <c r="AZ22" i="27" s="1"/>
  <c r="AZ23" i="27" s="1"/>
  <c r="AZ24" i="27" s="1"/>
  <c r="AZ25" i="27" s="1"/>
  <c r="AZ26" i="27" s="1"/>
  <c r="AZ27" i="27" s="1"/>
  <c r="AZ28" i="27" s="1"/>
  <c r="AZ29" i="27" s="1"/>
  <c r="AZ30" i="27" s="1"/>
  <c r="AZ31" i="27" s="1"/>
  <c r="AZ32" i="27" s="1"/>
  <c r="AZ33" i="27" s="1"/>
  <c r="AZ34" i="27" s="1"/>
  <c r="AZ35" i="27" s="1"/>
  <c r="AY12" i="27"/>
  <c r="AY13" i="27" s="1"/>
  <c r="AX12" i="27"/>
  <c r="AX13" i="27" s="1"/>
  <c r="AX14" i="27" s="1"/>
  <c r="AW12" i="27"/>
  <c r="AW13" i="27" s="1"/>
  <c r="AW14" i="27" s="1"/>
  <c r="AV12" i="27"/>
  <c r="AV13" i="27" s="1"/>
  <c r="AU12" i="27"/>
  <c r="AU13" i="27" s="1"/>
  <c r="AU15" i="27" s="1"/>
  <c r="AU16" i="27" s="1"/>
  <c r="AU17" i="27" s="1"/>
  <c r="AU18" i="27" s="1"/>
  <c r="AU19" i="27" s="1"/>
  <c r="AU20" i="27" s="1"/>
  <c r="AU21" i="27" s="1"/>
  <c r="AU22" i="27" s="1"/>
  <c r="AU23" i="27" s="1"/>
  <c r="AU24" i="27" s="1"/>
  <c r="AU25" i="27" s="1"/>
  <c r="AU26" i="27" s="1"/>
  <c r="AU27" i="27" s="1"/>
  <c r="AU28" i="27" s="1"/>
  <c r="AU29" i="27" s="1"/>
  <c r="AU30" i="27" s="1"/>
  <c r="AU31" i="27" s="1"/>
  <c r="AU32" i="27" s="1"/>
  <c r="AU33" i="27" s="1"/>
  <c r="AU34" i="27" s="1"/>
  <c r="AU35" i="27" s="1"/>
  <c r="AT12" i="27"/>
  <c r="AT13" i="27" s="1"/>
  <c r="AT15" i="27" s="1"/>
  <c r="AT16" i="27" s="1"/>
  <c r="AT17" i="27" s="1"/>
  <c r="AT18" i="27" s="1"/>
  <c r="AT19" i="27" s="1"/>
  <c r="AT20" i="27" s="1"/>
  <c r="AT21" i="27" s="1"/>
  <c r="AT22" i="27" s="1"/>
  <c r="AT23" i="27" s="1"/>
  <c r="AT24" i="27" s="1"/>
  <c r="AT25" i="27" s="1"/>
  <c r="AT26" i="27" s="1"/>
  <c r="AT27" i="27" s="1"/>
  <c r="AT28" i="27" s="1"/>
  <c r="AT29" i="27" s="1"/>
  <c r="AT30" i="27" s="1"/>
  <c r="AT31" i="27" s="1"/>
  <c r="AT32" i="27" s="1"/>
  <c r="AT33" i="27" s="1"/>
  <c r="AT34" i="27" s="1"/>
  <c r="AT35" i="27" s="1"/>
  <c r="AS12" i="27"/>
  <c r="AS13" i="27" s="1"/>
  <c r="AR12" i="27"/>
  <c r="AR13" i="27" s="1"/>
  <c r="AR15" i="27" s="1"/>
  <c r="AR16" i="27" s="1"/>
  <c r="AR17" i="27" s="1"/>
  <c r="AR18" i="27" s="1"/>
  <c r="AR19" i="27" s="1"/>
  <c r="AR20" i="27" s="1"/>
  <c r="AR21" i="27" s="1"/>
  <c r="AR22" i="27" s="1"/>
  <c r="AR23" i="27" s="1"/>
  <c r="AR24" i="27" s="1"/>
  <c r="AR25" i="27" s="1"/>
  <c r="AR26" i="27" s="1"/>
  <c r="AR27" i="27" s="1"/>
  <c r="AR28" i="27" s="1"/>
  <c r="AR29" i="27" s="1"/>
  <c r="AR30" i="27" s="1"/>
  <c r="AR31" i="27" s="1"/>
  <c r="AR32" i="27" s="1"/>
  <c r="AR33" i="27" s="1"/>
  <c r="AR34" i="27" s="1"/>
  <c r="AR35" i="27" s="1"/>
  <c r="AQ12" i="27"/>
  <c r="AQ13" i="27" s="1"/>
  <c r="AQ15" i="27" s="1"/>
  <c r="AQ16" i="27" s="1"/>
  <c r="AQ17" i="27" s="1"/>
  <c r="AQ18" i="27" s="1"/>
  <c r="AQ19" i="27" s="1"/>
  <c r="AQ20" i="27" s="1"/>
  <c r="AQ21" i="27" s="1"/>
  <c r="AQ22" i="27" s="1"/>
  <c r="AQ23" i="27" s="1"/>
  <c r="AQ24" i="27" s="1"/>
  <c r="AQ25" i="27" s="1"/>
  <c r="AQ26" i="27" s="1"/>
  <c r="AQ27" i="27" s="1"/>
  <c r="AQ28" i="27" s="1"/>
  <c r="AQ29" i="27" s="1"/>
  <c r="AQ30" i="27" s="1"/>
  <c r="AQ31" i="27" s="1"/>
  <c r="AQ32" i="27" s="1"/>
  <c r="AQ33" i="27" s="1"/>
  <c r="AQ34" i="27" s="1"/>
  <c r="AQ35" i="27" s="1"/>
  <c r="AP12" i="27"/>
  <c r="AP13" i="27" s="1"/>
  <c r="AP14" i="27" s="1"/>
  <c r="AO12" i="27"/>
  <c r="AO13" i="27" s="1"/>
  <c r="AO14" i="27" s="1"/>
  <c r="AN12" i="27"/>
  <c r="AN13" i="27" s="1"/>
  <c r="AM12" i="27"/>
  <c r="AM13" i="27" s="1"/>
  <c r="AM15" i="27" s="1"/>
  <c r="AM16" i="27" s="1"/>
  <c r="AM17" i="27" s="1"/>
  <c r="AM18" i="27" s="1"/>
  <c r="AM19" i="27" s="1"/>
  <c r="AM20" i="27" s="1"/>
  <c r="AM21" i="27" s="1"/>
  <c r="AM22" i="27" s="1"/>
  <c r="AM23" i="27" s="1"/>
  <c r="AM24" i="27" s="1"/>
  <c r="AM25" i="27" s="1"/>
  <c r="AM26" i="27" s="1"/>
  <c r="AM27" i="27" s="1"/>
  <c r="AM28" i="27" s="1"/>
  <c r="AM29" i="27" s="1"/>
  <c r="AM30" i="27" s="1"/>
  <c r="AM31" i="27" s="1"/>
  <c r="AM32" i="27" s="1"/>
  <c r="AM33" i="27" s="1"/>
  <c r="AM34" i="27" s="1"/>
  <c r="AM35" i="27" s="1"/>
  <c r="AL12" i="27"/>
  <c r="AL13" i="27" s="1"/>
  <c r="AL15" i="27" s="1"/>
  <c r="AL16" i="27" s="1"/>
  <c r="AL17" i="27" s="1"/>
  <c r="AL18" i="27" s="1"/>
  <c r="AL19" i="27" s="1"/>
  <c r="AL20" i="27" s="1"/>
  <c r="AL21" i="27" s="1"/>
  <c r="AL22" i="27" s="1"/>
  <c r="AL23" i="27" s="1"/>
  <c r="AL24" i="27" s="1"/>
  <c r="AL25" i="27" s="1"/>
  <c r="AL26" i="27" s="1"/>
  <c r="AL27" i="27" s="1"/>
  <c r="AL28" i="27" s="1"/>
  <c r="AL29" i="27" s="1"/>
  <c r="AL30" i="27" s="1"/>
  <c r="AL31" i="27" s="1"/>
  <c r="AL32" i="27" s="1"/>
  <c r="AL33" i="27" s="1"/>
  <c r="AL34" i="27" s="1"/>
  <c r="AL35" i="27" s="1"/>
  <c r="AK12" i="27"/>
  <c r="AK13" i="27" s="1"/>
  <c r="AJ12" i="27"/>
  <c r="AJ13" i="27" s="1"/>
  <c r="AI12" i="27"/>
  <c r="AI13" i="27" s="1"/>
  <c r="AH12" i="27"/>
  <c r="AH13" i="27" s="1"/>
  <c r="AH14" i="27" s="1"/>
  <c r="AG12" i="27"/>
  <c r="AG13" i="27" s="1"/>
  <c r="AF12" i="27"/>
  <c r="AF13" i="27" s="1"/>
  <c r="AE12" i="27"/>
  <c r="AE13" i="27" s="1"/>
  <c r="AE14" i="27" s="1"/>
  <c r="AD12" i="27"/>
  <c r="AD13" i="27" s="1"/>
  <c r="AD14" i="27" s="1"/>
  <c r="AC12" i="27"/>
  <c r="AC13" i="27" s="1"/>
  <c r="AB12" i="27"/>
  <c r="AB13" i="27" s="1"/>
  <c r="AB15" i="27" s="1"/>
  <c r="AB16" i="27" s="1"/>
  <c r="AB17" i="27" s="1"/>
  <c r="AB18" i="27" s="1"/>
  <c r="AB19" i="27" s="1"/>
  <c r="AB20" i="27" s="1"/>
  <c r="AB21" i="27" s="1"/>
  <c r="AB22" i="27" s="1"/>
  <c r="AB23" i="27" s="1"/>
  <c r="AB24" i="27" s="1"/>
  <c r="AB25" i="27" s="1"/>
  <c r="AB26" i="27" s="1"/>
  <c r="AB27" i="27" s="1"/>
  <c r="AB28" i="27" s="1"/>
  <c r="AB29" i="27" s="1"/>
  <c r="AB30" i="27" s="1"/>
  <c r="AB31" i="27" s="1"/>
  <c r="AB32" i="27" s="1"/>
  <c r="AB33" i="27" s="1"/>
  <c r="AB34" i="27" s="1"/>
  <c r="AB35" i="27" s="1"/>
  <c r="AA12" i="27"/>
  <c r="AA13" i="27" s="1"/>
  <c r="Z12" i="27"/>
  <c r="Z13" i="27" s="1"/>
  <c r="Z14" i="27" s="1"/>
  <c r="Y12" i="27"/>
  <c r="Y13" i="27" s="1"/>
  <c r="X12" i="27"/>
  <c r="X13" i="27" s="1"/>
  <c r="W12" i="27"/>
  <c r="W13" i="27" s="1"/>
  <c r="W15" i="27" s="1"/>
  <c r="W16" i="27" s="1"/>
  <c r="W17" i="27" s="1"/>
  <c r="W18" i="27" s="1"/>
  <c r="W19" i="27" s="1"/>
  <c r="W20" i="27" s="1"/>
  <c r="W21" i="27" s="1"/>
  <c r="W22" i="27" s="1"/>
  <c r="W23" i="27" s="1"/>
  <c r="W24" i="27" s="1"/>
  <c r="W25" i="27" s="1"/>
  <c r="W26" i="27" s="1"/>
  <c r="W27" i="27" s="1"/>
  <c r="W28" i="27" s="1"/>
  <c r="W29" i="27" s="1"/>
  <c r="W30" i="27" s="1"/>
  <c r="W31" i="27" s="1"/>
  <c r="W32" i="27" s="1"/>
  <c r="W33" i="27" s="1"/>
  <c r="W34" i="27" s="1"/>
  <c r="W35" i="27" s="1"/>
  <c r="V12" i="27"/>
  <c r="V13" i="27" s="1"/>
  <c r="V15" i="27" s="1"/>
  <c r="V16" i="27" s="1"/>
  <c r="V17" i="27" s="1"/>
  <c r="V18" i="27" s="1"/>
  <c r="V19" i="27" s="1"/>
  <c r="V20" i="27" s="1"/>
  <c r="V21" i="27" s="1"/>
  <c r="V22" i="27" s="1"/>
  <c r="V23" i="27" s="1"/>
  <c r="V24" i="27" s="1"/>
  <c r="V25" i="27" s="1"/>
  <c r="V26" i="27" s="1"/>
  <c r="V27" i="27" s="1"/>
  <c r="V28" i="27" s="1"/>
  <c r="V29" i="27" s="1"/>
  <c r="V30" i="27" s="1"/>
  <c r="V31" i="27" s="1"/>
  <c r="V32" i="27" s="1"/>
  <c r="V33" i="27" s="1"/>
  <c r="V34" i="27" s="1"/>
  <c r="V35" i="27" s="1"/>
  <c r="U12" i="27"/>
  <c r="U13" i="27" s="1"/>
  <c r="S12" i="27"/>
  <c r="S13" i="27" s="1"/>
  <c r="S15" i="27" s="1"/>
  <c r="S16" i="27" s="1"/>
  <c r="S17" i="27" s="1"/>
  <c r="S18" i="27" s="1"/>
  <c r="S19" i="27" s="1"/>
  <c r="S20" i="27" s="1"/>
  <c r="S21" i="27" s="1"/>
  <c r="S22" i="27" s="1"/>
  <c r="S23" i="27" s="1"/>
  <c r="S24" i="27" s="1"/>
  <c r="S25" i="27" s="1"/>
  <c r="S26" i="27" s="1"/>
  <c r="S27" i="27" s="1"/>
  <c r="S28" i="27" s="1"/>
  <c r="S29" i="27" s="1"/>
  <c r="S30" i="27" s="1"/>
  <c r="S31" i="27" s="1"/>
  <c r="S32" i="27" s="1"/>
  <c r="S33" i="27" s="1"/>
  <c r="S34" i="27" s="1"/>
  <c r="S35" i="27" s="1"/>
  <c r="R12" i="27"/>
  <c r="R13" i="27" s="1"/>
  <c r="Q12" i="27"/>
  <c r="Q13" i="27" s="1"/>
  <c r="Q14" i="27" s="1"/>
  <c r="P12" i="27"/>
  <c r="P13" i="27" s="1"/>
  <c r="P14" i="27" s="1"/>
  <c r="O12" i="27"/>
  <c r="O13" i="27" s="1"/>
  <c r="N12" i="27"/>
  <c r="N13" i="27" s="1"/>
  <c r="N15" i="27" s="1"/>
  <c r="N16" i="27" s="1"/>
  <c r="N17" i="27" s="1"/>
  <c r="N18" i="27" s="1"/>
  <c r="N19" i="27" s="1"/>
  <c r="N20" i="27" s="1"/>
  <c r="N21" i="27" s="1"/>
  <c r="N22" i="27" s="1"/>
  <c r="N23" i="27" s="1"/>
  <c r="N24" i="27" s="1"/>
  <c r="N25" i="27" s="1"/>
  <c r="N26" i="27" s="1"/>
  <c r="N27" i="27" s="1"/>
  <c r="N28" i="27" s="1"/>
  <c r="N29" i="27" s="1"/>
  <c r="N30" i="27" s="1"/>
  <c r="N31" i="27" s="1"/>
  <c r="N32" i="27" s="1"/>
  <c r="N33" i="27" s="1"/>
  <c r="N34" i="27" s="1"/>
  <c r="N35" i="27" s="1"/>
  <c r="L12" i="27"/>
  <c r="L13" i="27" s="1"/>
  <c r="L15" i="27" s="1"/>
  <c r="L16" i="27" s="1"/>
  <c r="L17" i="27" s="1"/>
  <c r="L18" i="27" s="1"/>
  <c r="L19" i="27" s="1"/>
  <c r="L20" i="27" s="1"/>
  <c r="L21" i="27" s="1"/>
  <c r="L22" i="27" s="1"/>
  <c r="L23" i="27" s="1"/>
  <c r="L24" i="27" s="1"/>
  <c r="L25" i="27" s="1"/>
  <c r="L26" i="27" s="1"/>
  <c r="L27" i="27" s="1"/>
  <c r="L28" i="27" s="1"/>
  <c r="L29" i="27" s="1"/>
  <c r="L30" i="27" s="1"/>
  <c r="L31" i="27" s="1"/>
  <c r="L32" i="27" s="1"/>
  <c r="L33" i="27" s="1"/>
  <c r="L34" i="27" s="1"/>
  <c r="L35" i="27" s="1"/>
  <c r="J12" i="27"/>
  <c r="J13" i="27" s="1"/>
  <c r="I12" i="27"/>
  <c r="I13" i="27" s="1"/>
  <c r="H12" i="27"/>
  <c r="H13" i="27" s="1"/>
  <c r="H15" i="27" s="1"/>
  <c r="H16" i="27" s="1"/>
  <c r="H17" i="27" s="1"/>
  <c r="H18" i="27" s="1"/>
  <c r="H19" i="27" s="1"/>
  <c r="H20" i="27" s="1"/>
  <c r="H21" i="27" s="1"/>
  <c r="H22" i="27" s="1"/>
  <c r="H23" i="27" s="1"/>
  <c r="H24" i="27" s="1"/>
  <c r="H25" i="27" s="1"/>
  <c r="H26" i="27" s="1"/>
  <c r="H27" i="27" s="1"/>
  <c r="H28" i="27" s="1"/>
  <c r="H29" i="27" s="1"/>
  <c r="H30" i="27" s="1"/>
  <c r="H31" i="27" s="1"/>
  <c r="H32" i="27" s="1"/>
  <c r="H33" i="27" s="1"/>
  <c r="H34" i="27" s="1"/>
  <c r="H35" i="27" s="1"/>
  <c r="BH15" i="27" l="1"/>
  <c r="BH16" i="27" s="1"/>
  <c r="BH17" i="27" s="1"/>
  <c r="BH18" i="27" s="1"/>
  <c r="BH19" i="27" s="1"/>
  <c r="BH20" i="27" s="1"/>
  <c r="BH21" i="27" s="1"/>
  <c r="BH22" i="27" s="1"/>
  <c r="BH23" i="27" s="1"/>
  <c r="BH24" i="27" s="1"/>
  <c r="BH25" i="27" s="1"/>
  <c r="BH26" i="27" s="1"/>
  <c r="BH27" i="27" s="1"/>
  <c r="BH28" i="27" s="1"/>
  <c r="BH29" i="27" s="1"/>
  <c r="BH30" i="27" s="1"/>
  <c r="BH31" i="27" s="1"/>
  <c r="BH32" i="27" s="1"/>
  <c r="BH33" i="27" s="1"/>
  <c r="BH34" i="27" s="1"/>
  <c r="BH35" i="27" s="1"/>
  <c r="BH37" i="27" s="1"/>
  <c r="BH38" i="27" s="1"/>
  <c r="BH39" i="27" s="1"/>
  <c r="BH40" i="27" s="1"/>
  <c r="BH41" i="27" s="1"/>
  <c r="BH42" i="27" s="1"/>
  <c r="BH43" i="27" s="1"/>
  <c r="BH44" i="27" s="1"/>
  <c r="BH45" i="27" s="1"/>
  <c r="BH46" i="27" s="1"/>
  <c r="BH47" i="27" s="1"/>
  <c r="BH48" i="27" s="1"/>
  <c r="BH49" i="27" s="1"/>
  <c r="BH50" i="27" s="1"/>
  <c r="BH51" i="27" s="1"/>
  <c r="BH52" i="27" s="1"/>
  <c r="BH54" i="27" s="1"/>
  <c r="BH14" i="27"/>
  <c r="AJ14" i="27"/>
  <c r="AJ15" i="27"/>
  <c r="AJ16" i="27" s="1"/>
  <c r="AJ17" i="27" s="1"/>
  <c r="AJ18" i="27" s="1"/>
  <c r="AJ19" i="27" s="1"/>
  <c r="AJ20" i="27" s="1"/>
  <c r="AJ21" i="27" s="1"/>
  <c r="AJ22" i="27" s="1"/>
  <c r="AJ23" i="27" s="1"/>
  <c r="AJ24" i="27" s="1"/>
  <c r="AJ25" i="27" s="1"/>
  <c r="AJ26" i="27" s="1"/>
  <c r="AJ27" i="27" s="1"/>
  <c r="AJ28" i="27" s="1"/>
  <c r="AJ29" i="27" s="1"/>
  <c r="AJ30" i="27" s="1"/>
  <c r="AJ31" i="27" s="1"/>
  <c r="AJ32" i="27" s="1"/>
  <c r="AJ33" i="27" s="1"/>
  <c r="AJ34" i="27" s="1"/>
  <c r="AJ35" i="27" s="1"/>
  <c r="AJ36" i="27" s="1"/>
  <c r="AP15" i="27"/>
  <c r="AP16" i="27" s="1"/>
  <c r="AP17" i="27" s="1"/>
  <c r="AP18" i="27" s="1"/>
  <c r="AP19" i="27" s="1"/>
  <c r="AP20" i="27" s="1"/>
  <c r="AP21" i="27" s="1"/>
  <c r="AP22" i="27" s="1"/>
  <c r="AP23" i="27" s="1"/>
  <c r="AP24" i="27" s="1"/>
  <c r="AP25" i="27" s="1"/>
  <c r="AP26" i="27" s="1"/>
  <c r="AP27" i="27" s="1"/>
  <c r="AP28" i="27" s="1"/>
  <c r="AP29" i="27" s="1"/>
  <c r="AP30" i="27" s="1"/>
  <c r="AP31" i="27" s="1"/>
  <c r="AP32" i="27" s="1"/>
  <c r="AP33" i="27" s="1"/>
  <c r="AP34" i="27" s="1"/>
  <c r="AP35" i="27" s="1"/>
  <c r="AP37" i="27" s="1"/>
  <c r="AP38" i="27" s="1"/>
  <c r="AP39" i="27" s="1"/>
  <c r="AP40" i="27" s="1"/>
  <c r="AP41" i="27" s="1"/>
  <c r="AP42" i="27" s="1"/>
  <c r="AP43" i="27" s="1"/>
  <c r="AP44" i="27" s="1"/>
  <c r="AP45" i="27" s="1"/>
  <c r="AP46" i="27" s="1"/>
  <c r="AP47" i="27" s="1"/>
  <c r="AP48" i="27" s="1"/>
  <c r="AP49" i="27" s="1"/>
  <c r="AP50" i="27" s="1"/>
  <c r="AP51" i="27" s="1"/>
  <c r="AP52" i="27" s="1"/>
  <c r="AP54" i="27" s="1"/>
  <c r="BF15" i="27"/>
  <c r="BF16" i="27" s="1"/>
  <c r="BF17" i="27" s="1"/>
  <c r="BF18" i="27" s="1"/>
  <c r="BF19" i="27" s="1"/>
  <c r="BF20" i="27" s="1"/>
  <c r="BF21" i="27" s="1"/>
  <c r="BF22" i="27" s="1"/>
  <c r="BF23" i="27" s="1"/>
  <c r="BF24" i="27" s="1"/>
  <c r="BF25" i="27" s="1"/>
  <c r="BF26" i="27" s="1"/>
  <c r="BF27" i="27" s="1"/>
  <c r="BF28" i="27" s="1"/>
  <c r="BF29" i="27" s="1"/>
  <c r="BF30" i="27" s="1"/>
  <c r="BF31" i="27" s="1"/>
  <c r="BF32" i="27" s="1"/>
  <c r="BF33" i="27" s="1"/>
  <c r="BF34" i="27" s="1"/>
  <c r="BF35" i="27" s="1"/>
  <c r="BF36" i="27" s="1"/>
  <c r="Z15" i="27"/>
  <c r="Z16" i="27" s="1"/>
  <c r="Z17" i="27" s="1"/>
  <c r="Z18" i="27" s="1"/>
  <c r="Z19" i="27" s="1"/>
  <c r="Z20" i="27" s="1"/>
  <c r="Z21" i="27" s="1"/>
  <c r="Z22" i="27" s="1"/>
  <c r="Z23" i="27" s="1"/>
  <c r="Z24" i="27" s="1"/>
  <c r="Z25" i="27" s="1"/>
  <c r="Z26" i="27" s="1"/>
  <c r="Z27" i="27" s="1"/>
  <c r="Z28" i="27" s="1"/>
  <c r="Z29" i="27" s="1"/>
  <c r="Z30" i="27" s="1"/>
  <c r="Z31" i="27" s="1"/>
  <c r="Z32" i="27" s="1"/>
  <c r="Z33" i="27" s="1"/>
  <c r="Z34" i="27" s="1"/>
  <c r="Z35" i="27" s="1"/>
  <c r="Z37" i="27" s="1"/>
  <c r="Z38" i="27" s="1"/>
  <c r="Z39" i="27" s="1"/>
  <c r="Z40" i="27" s="1"/>
  <c r="Z41" i="27" s="1"/>
  <c r="Z42" i="27" s="1"/>
  <c r="Z43" i="27" s="1"/>
  <c r="Z44" i="27" s="1"/>
  <c r="Z45" i="27" s="1"/>
  <c r="Z46" i="27" s="1"/>
  <c r="Z47" i="27" s="1"/>
  <c r="Z48" i="27" s="1"/>
  <c r="Z49" i="27" s="1"/>
  <c r="Z50" i="27" s="1"/>
  <c r="Z51" i="27" s="1"/>
  <c r="Z52" i="27" s="1"/>
  <c r="Z54" i="27" s="1"/>
  <c r="X15" i="27"/>
  <c r="X16" i="27" s="1"/>
  <c r="X17" i="27" s="1"/>
  <c r="X18" i="27" s="1"/>
  <c r="X19" i="27" s="1"/>
  <c r="X20" i="27" s="1"/>
  <c r="X21" i="27" s="1"/>
  <c r="X22" i="27" s="1"/>
  <c r="X23" i="27" s="1"/>
  <c r="X24" i="27" s="1"/>
  <c r="X25" i="27" s="1"/>
  <c r="X26" i="27" s="1"/>
  <c r="X27" i="27" s="1"/>
  <c r="X28" i="27" s="1"/>
  <c r="X29" i="27" s="1"/>
  <c r="X30" i="27" s="1"/>
  <c r="X31" i="27" s="1"/>
  <c r="X32" i="27" s="1"/>
  <c r="X33" i="27" s="1"/>
  <c r="X34" i="27" s="1"/>
  <c r="X35" i="27" s="1"/>
  <c r="X14" i="27"/>
  <c r="AF15" i="27"/>
  <c r="AF16" i="27" s="1"/>
  <c r="AF17" i="27" s="1"/>
  <c r="AF18" i="27" s="1"/>
  <c r="AF19" i="27" s="1"/>
  <c r="AF20" i="27" s="1"/>
  <c r="AF21" i="27" s="1"/>
  <c r="AF22" i="27" s="1"/>
  <c r="AF23" i="27" s="1"/>
  <c r="AF24" i="27" s="1"/>
  <c r="AF25" i="27" s="1"/>
  <c r="AF26" i="27" s="1"/>
  <c r="AF27" i="27" s="1"/>
  <c r="AF28" i="27" s="1"/>
  <c r="AF29" i="27" s="1"/>
  <c r="AF30" i="27" s="1"/>
  <c r="AF31" i="27" s="1"/>
  <c r="AF32" i="27" s="1"/>
  <c r="AF33" i="27" s="1"/>
  <c r="AF34" i="27" s="1"/>
  <c r="AF35" i="27" s="1"/>
  <c r="AF14" i="27"/>
  <c r="AN15" i="27"/>
  <c r="AN16" i="27" s="1"/>
  <c r="AN17" i="27" s="1"/>
  <c r="AN18" i="27" s="1"/>
  <c r="AN19" i="27" s="1"/>
  <c r="AN20" i="27" s="1"/>
  <c r="AN21" i="27" s="1"/>
  <c r="AN22" i="27" s="1"/>
  <c r="AN23" i="27" s="1"/>
  <c r="AN24" i="27" s="1"/>
  <c r="AN25" i="27" s="1"/>
  <c r="AN26" i="27" s="1"/>
  <c r="AN27" i="27" s="1"/>
  <c r="AN28" i="27" s="1"/>
  <c r="AN29" i="27" s="1"/>
  <c r="AN30" i="27" s="1"/>
  <c r="AN31" i="27" s="1"/>
  <c r="AN32" i="27" s="1"/>
  <c r="AN33" i="27" s="1"/>
  <c r="AN34" i="27" s="1"/>
  <c r="AN35" i="27" s="1"/>
  <c r="AN14" i="27"/>
  <c r="AV15" i="27"/>
  <c r="AV16" i="27" s="1"/>
  <c r="AV17" i="27" s="1"/>
  <c r="AV18" i="27" s="1"/>
  <c r="AV19" i="27" s="1"/>
  <c r="AV20" i="27" s="1"/>
  <c r="AV21" i="27" s="1"/>
  <c r="AV22" i="27" s="1"/>
  <c r="AV23" i="27" s="1"/>
  <c r="AV24" i="27" s="1"/>
  <c r="AV25" i="27" s="1"/>
  <c r="AV26" i="27" s="1"/>
  <c r="AV27" i="27" s="1"/>
  <c r="AV28" i="27" s="1"/>
  <c r="AV29" i="27" s="1"/>
  <c r="AV30" i="27" s="1"/>
  <c r="AV31" i="27" s="1"/>
  <c r="AV32" i="27" s="1"/>
  <c r="AV33" i="27" s="1"/>
  <c r="AV34" i="27" s="1"/>
  <c r="AV35" i="27" s="1"/>
  <c r="AV14" i="27"/>
  <c r="BD15" i="27"/>
  <c r="BD16" i="27" s="1"/>
  <c r="BD17" i="27" s="1"/>
  <c r="BD18" i="27" s="1"/>
  <c r="BD19" i="27" s="1"/>
  <c r="BD20" i="27" s="1"/>
  <c r="BD21" i="27" s="1"/>
  <c r="BD22" i="27" s="1"/>
  <c r="BD23" i="27" s="1"/>
  <c r="BD24" i="27" s="1"/>
  <c r="BD25" i="27" s="1"/>
  <c r="BD26" i="27" s="1"/>
  <c r="BD27" i="27" s="1"/>
  <c r="BD28" i="27" s="1"/>
  <c r="BD29" i="27" s="1"/>
  <c r="BD30" i="27" s="1"/>
  <c r="BD31" i="27" s="1"/>
  <c r="BD32" i="27" s="1"/>
  <c r="BD33" i="27" s="1"/>
  <c r="BD34" i="27" s="1"/>
  <c r="BD35" i="27" s="1"/>
  <c r="BD14" i="27"/>
  <c r="H37" i="27"/>
  <c r="H38" i="27" s="1"/>
  <c r="H39" i="27" s="1"/>
  <c r="H40" i="27" s="1"/>
  <c r="H41" i="27" s="1"/>
  <c r="H42" i="27" s="1"/>
  <c r="H43" i="27" s="1"/>
  <c r="H44" i="27" s="1"/>
  <c r="H45" i="27" s="1"/>
  <c r="H46" i="27" s="1"/>
  <c r="H47" i="27" s="1"/>
  <c r="H48" i="27" s="1"/>
  <c r="H49" i="27" s="1"/>
  <c r="H50" i="27" s="1"/>
  <c r="H51" i="27" s="1"/>
  <c r="H52" i="27" s="1"/>
  <c r="H54" i="27" s="1"/>
  <c r="H36" i="27"/>
  <c r="AL36" i="27"/>
  <c r="AL37" i="27"/>
  <c r="AL38" i="27" s="1"/>
  <c r="AL39" i="27" s="1"/>
  <c r="AL40" i="27" s="1"/>
  <c r="AL41" i="27" s="1"/>
  <c r="AL42" i="27" s="1"/>
  <c r="AL43" i="27" s="1"/>
  <c r="AL44" i="27" s="1"/>
  <c r="AL45" i="27" s="1"/>
  <c r="AL46" i="27" s="1"/>
  <c r="AL47" i="27" s="1"/>
  <c r="AL48" i="27" s="1"/>
  <c r="AL49" i="27" s="1"/>
  <c r="AL50" i="27" s="1"/>
  <c r="AL51" i="27" s="1"/>
  <c r="AL52" i="27" s="1"/>
  <c r="AL54" i="27" s="1"/>
  <c r="Y14" i="27"/>
  <c r="Y15" i="27"/>
  <c r="Y16" i="27" s="1"/>
  <c r="Y17" i="27" s="1"/>
  <c r="Y18" i="27" s="1"/>
  <c r="Y19" i="27" s="1"/>
  <c r="Y20" i="27" s="1"/>
  <c r="Y21" i="27" s="1"/>
  <c r="Y22" i="27" s="1"/>
  <c r="Y23" i="27" s="1"/>
  <c r="Y24" i="27" s="1"/>
  <c r="Y25" i="27" s="1"/>
  <c r="Y26" i="27" s="1"/>
  <c r="Y27" i="27" s="1"/>
  <c r="Y28" i="27" s="1"/>
  <c r="Y29" i="27" s="1"/>
  <c r="Y30" i="27" s="1"/>
  <c r="Y31" i="27" s="1"/>
  <c r="Y32" i="27" s="1"/>
  <c r="Y33" i="27" s="1"/>
  <c r="Y34" i="27" s="1"/>
  <c r="Y35" i="27" s="1"/>
  <c r="AG14" i="27"/>
  <c r="AG15" i="27"/>
  <c r="AG16" i="27" s="1"/>
  <c r="AG17" i="27" s="1"/>
  <c r="AG18" i="27" s="1"/>
  <c r="AG19" i="27" s="1"/>
  <c r="AG20" i="27" s="1"/>
  <c r="AG21" i="27" s="1"/>
  <c r="AG22" i="27" s="1"/>
  <c r="AG23" i="27" s="1"/>
  <c r="AG24" i="27" s="1"/>
  <c r="AG25" i="27" s="1"/>
  <c r="AG26" i="27" s="1"/>
  <c r="AG27" i="27" s="1"/>
  <c r="AG28" i="27" s="1"/>
  <c r="AG29" i="27" s="1"/>
  <c r="AG30" i="27" s="1"/>
  <c r="AG31" i="27" s="1"/>
  <c r="AG32" i="27" s="1"/>
  <c r="AG33" i="27" s="1"/>
  <c r="AG34" i="27" s="1"/>
  <c r="AG35" i="27" s="1"/>
  <c r="BE14" i="27"/>
  <c r="BE15" i="27"/>
  <c r="BE16" i="27" s="1"/>
  <c r="BE17" i="27" s="1"/>
  <c r="BE18" i="27" s="1"/>
  <c r="BE19" i="27" s="1"/>
  <c r="BE20" i="27" s="1"/>
  <c r="BE21" i="27" s="1"/>
  <c r="BE22" i="27" s="1"/>
  <c r="BE23" i="27" s="1"/>
  <c r="BE24" i="27" s="1"/>
  <c r="BE25" i="27" s="1"/>
  <c r="BE26" i="27" s="1"/>
  <c r="BE27" i="27" s="1"/>
  <c r="BE28" i="27" s="1"/>
  <c r="BE29" i="27" s="1"/>
  <c r="BE30" i="27" s="1"/>
  <c r="BE31" i="27" s="1"/>
  <c r="BE32" i="27" s="1"/>
  <c r="BE33" i="27" s="1"/>
  <c r="BE34" i="27" s="1"/>
  <c r="BE35" i="27" s="1"/>
  <c r="L36" i="27"/>
  <c r="L37" i="27"/>
  <c r="L38" i="27" s="1"/>
  <c r="L39" i="27" s="1"/>
  <c r="L40" i="27" s="1"/>
  <c r="L41" i="27" s="1"/>
  <c r="L42" i="27" s="1"/>
  <c r="L43" i="27" s="1"/>
  <c r="L44" i="27" s="1"/>
  <c r="L45" i="27" s="1"/>
  <c r="L46" i="27" s="1"/>
  <c r="L47" i="27" s="1"/>
  <c r="L48" i="27" s="1"/>
  <c r="L49" i="27" s="1"/>
  <c r="L50" i="27" s="1"/>
  <c r="L51" i="27" s="1"/>
  <c r="L52" i="27" s="1"/>
  <c r="L54" i="27" s="1"/>
  <c r="BI36" i="27"/>
  <c r="BI37" i="27"/>
  <c r="BI38" i="27" s="1"/>
  <c r="BI39" i="27" s="1"/>
  <c r="BI40" i="27" s="1"/>
  <c r="BI41" i="27" s="1"/>
  <c r="BI42" i="27" s="1"/>
  <c r="BI43" i="27" s="1"/>
  <c r="BI44" i="27" s="1"/>
  <c r="BI45" i="27" s="1"/>
  <c r="BI46" i="27" s="1"/>
  <c r="BI47" i="27" s="1"/>
  <c r="BI48" i="27" s="1"/>
  <c r="BI49" i="27" s="1"/>
  <c r="BI50" i="27" s="1"/>
  <c r="BI51" i="27" s="1"/>
  <c r="BI52" i="27" s="1"/>
  <c r="BI54" i="27" s="1"/>
  <c r="O15" i="27"/>
  <c r="O16" i="27" s="1"/>
  <c r="O17" i="27" s="1"/>
  <c r="O18" i="27" s="1"/>
  <c r="O19" i="27" s="1"/>
  <c r="O20" i="27" s="1"/>
  <c r="O21" i="27" s="1"/>
  <c r="O22" i="27" s="1"/>
  <c r="O23" i="27" s="1"/>
  <c r="O24" i="27" s="1"/>
  <c r="O25" i="27" s="1"/>
  <c r="O26" i="27" s="1"/>
  <c r="O27" i="27" s="1"/>
  <c r="O28" i="27" s="1"/>
  <c r="O29" i="27" s="1"/>
  <c r="O30" i="27" s="1"/>
  <c r="O31" i="27" s="1"/>
  <c r="O32" i="27" s="1"/>
  <c r="O33" i="27" s="1"/>
  <c r="O34" i="27" s="1"/>
  <c r="O35" i="27" s="1"/>
  <c r="O14" i="27"/>
  <c r="R14" i="27"/>
  <c r="R15" i="27"/>
  <c r="R16" i="27" s="1"/>
  <c r="R17" i="27" s="1"/>
  <c r="R18" i="27" s="1"/>
  <c r="R19" i="27" s="1"/>
  <c r="R20" i="27" s="1"/>
  <c r="R21" i="27" s="1"/>
  <c r="R22" i="27" s="1"/>
  <c r="R23" i="27" s="1"/>
  <c r="R24" i="27" s="1"/>
  <c r="R25" i="27" s="1"/>
  <c r="R26" i="27" s="1"/>
  <c r="R27" i="27" s="1"/>
  <c r="R28" i="27" s="1"/>
  <c r="R29" i="27" s="1"/>
  <c r="R30" i="27" s="1"/>
  <c r="R31" i="27" s="1"/>
  <c r="R32" i="27" s="1"/>
  <c r="R33" i="27" s="1"/>
  <c r="R34" i="27" s="1"/>
  <c r="R35" i="27" s="1"/>
  <c r="AA15" i="27"/>
  <c r="AA16" i="27" s="1"/>
  <c r="AA17" i="27" s="1"/>
  <c r="AA18" i="27" s="1"/>
  <c r="AA19" i="27" s="1"/>
  <c r="AA20" i="27" s="1"/>
  <c r="AA21" i="27" s="1"/>
  <c r="AA22" i="27" s="1"/>
  <c r="AA23" i="27" s="1"/>
  <c r="AA24" i="27" s="1"/>
  <c r="AA25" i="27" s="1"/>
  <c r="AA26" i="27" s="1"/>
  <c r="AA27" i="27" s="1"/>
  <c r="AA28" i="27" s="1"/>
  <c r="AA29" i="27" s="1"/>
  <c r="AA30" i="27" s="1"/>
  <c r="AA31" i="27" s="1"/>
  <c r="AA32" i="27" s="1"/>
  <c r="AA33" i="27" s="1"/>
  <c r="AA34" i="27" s="1"/>
  <c r="AA35" i="27" s="1"/>
  <c r="AA14" i="27"/>
  <c r="AI15" i="27"/>
  <c r="AI16" i="27" s="1"/>
  <c r="AI17" i="27" s="1"/>
  <c r="AI18" i="27" s="1"/>
  <c r="AI19" i="27" s="1"/>
  <c r="AI20" i="27" s="1"/>
  <c r="AI21" i="27" s="1"/>
  <c r="AI22" i="27" s="1"/>
  <c r="AI23" i="27" s="1"/>
  <c r="AI24" i="27" s="1"/>
  <c r="AI25" i="27" s="1"/>
  <c r="AI26" i="27" s="1"/>
  <c r="AI27" i="27" s="1"/>
  <c r="AI28" i="27" s="1"/>
  <c r="AI29" i="27" s="1"/>
  <c r="AI30" i="27" s="1"/>
  <c r="AI31" i="27" s="1"/>
  <c r="AI32" i="27" s="1"/>
  <c r="AI33" i="27" s="1"/>
  <c r="AI34" i="27" s="1"/>
  <c r="AI35" i="27" s="1"/>
  <c r="AI14" i="27"/>
  <c r="AY14" i="27"/>
  <c r="AY15" i="27"/>
  <c r="AY16" i="27" s="1"/>
  <c r="AY17" i="27" s="1"/>
  <c r="AY18" i="27" s="1"/>
  <c r="AY19" i="27" s="1"/>
  <c r="AY20" i="27" s="1"/>
  <c r="AY21" i="27" s="1"/>
  <c r="AY22" i="27" s="1"/>
  <c r="AY23" i="27" s="1"/>
  <c r="AY24" i="27" s="1"/>
  <c r="AY25" i="27" s="1"/>
  <c r="AY26" i="27" s="1"/>
  <c r="AY27" i="27" s="1"/>
  <c r="AY28" i="27" s="1"/>
  <c r="AY29" i="27" s="1"/>
  <c r="AY30" i="27" s="1"/>
  <c r="AY31" i="27" s="1"/>
  <c r="AY32" i="27" s="1"/>
  <c r="AY33" i="27" s="1"/>
  <c r="AY34" i="27" s="1"/>
  <c r="AY35" i="27" s="1"/>
  <c r="AR36" i="27"/>
  <c r="AR37" i="27"/>
  <c r="AR38" i="27" s="1"/>
  <c r="AR39" i="27" s="1"/>
  <c r="AR40" i="27" s="1"/>
  <c r="AR41" i="27" s="1"/>
  <c r="AR42" i="27" s="1"/>
  <c r="AR43" i="27" s="1"/>
  <c r="AR44" i="27" s="1"/>
  <c r="AR45" i="27" s="1"/>
  <c r="AR46" i="27" s="1"/>
  <c r="AR47" i="27" s="1"/>
  <c r="AR48" i="27" s="1"/>
  <c r="AR49" i="27" s="1"/>
  <c r="AR50" i="27" s="1"/>
  <c r="AR51" i="27" s="1"/>
  <c r="AR52" i="27" s="1"/>
  <c r="AR54" i="27" s="1"/>
  <c r="I15" i="27"/>
  <c r="I16" i="27" s="1"/>
  <c r="I17" i="27" s="1"/>
  <c r="I18" i="27" s="1"/>
  <c r="I19" i="27" s="1"/>
  <c r="I20" i="27" s="1"/>
  <c r="I21" i="27" s="1"/>
  <c r="I22" i="27" s="1"/>
  <c r="I23" i="27" s="1"/>
  <c r="I24" i="27" s="1"/>
  <c r="I25" i="27" s="1"/>
  <c r="I26" i="27" s="1"/>
  <c r="I27" i="27" s="1"/>
  <c r="I28" i="27" s="1"/>
  <c r="I29" i="27" s="1"/>
  <c r="I30" i="27" s="1"/>
  <c r="I31" i="27" s="1"/>
  <c r="I32" i="27" s="1"/>
  <c r="I33" i="27" s="1"/>
  <c r="I34" i="27" s="1"/>
  <c r="I35" i="27" s="1"/>
  <c r="I14" i="27"/>
  <c r="V36" i="27"/>
  <c r="V37" i="27"/>
  <c r="V38" i="27" s="1"/>
  <c r="V39" i="27" s="1"/>
  <c r="V40" i="27" s="1"/>
  <c r="V41" i="27" s="1"/>
  <c r="V42" i="27" s="1"/>
  <c r="V43" i="27" s="1"/>
  <c r="V44" i="27" s="1"/>
  <c r="V45" i="27" s="1"/>
  <c r="V46" i="27" s="1"/>
  <c r="V47" i="27" s="1"/>
  <c r="V48" i="27" s="1"/>
  <c r="V49" i="27" s="1"/>
  <c r="V50" i="27" s="1"/>
  <c r="V51" i="27" s="1"/>
  <c r="V52" i="27" s="1"/>
  <c r="V54" i="27" s="1"/>
  <c r="AT36" i="27"/>
  <c r="AT37" i="27"/>
  <c r="AT38" i="27" s="1"/>
  <c r="AT39" i="27" s="1"/>
  <c r="AT40" i="27" s="1"/>
  <c r="AT41" i="27" s="1"/>
  <c r="AT42" i="27" s="1"/>
  <c r="AT43" i="27" s="1"/>
  <c r="AT44" i="27" s="1"/>
  <c r="AT45" i="27" s="1"/>
  <c r="AT46" i="27" s="1"/>
  <c r="AT47" i="27" s="1"/>
  <c r="AT48" i="27" s="1"/>
  <c r="AT49" i="27" s="1"/>
  <c r="AT50" i="27" s="1"/>
  <c r="AT51" i="27" s="1"/>
  <c r="AT52" i="27" s="1"/>
  <c r="AT54" i="27" s="1"/>
  <c r="BH36" i="27"/>
  <c r="AQ37" i="27"/>
  <c r="AQ38" i="27" s="1"/>
  <c r="AQ39" i="27" s="1"/>
  <c r="AQ40" i="27" s="1"/>
  <c r="AQ41" i="27" s="1"/>
  <c r="AQ42" i="27" s="1"/>
  <c r="AQ43" i="27" s="1"/>
  <c r="AQ44" i="27" s="1"/>
  <c r="AQ45" i="27" s="1"/>
  <c r="AQ46" i="27" s="1"/>
  <c r="AQ47" i="27" s="1"/>
  <c r="AQ48" i="27" s="1"/>
  <c r="AQ49" i="27" s="1"/>
  <c r="AQ50" i="27" s="1"/>
  <c r="AQ51" i="27" s="1"/>
  <c r="AQ52" i="27" s="1"/>
  <c r="AQ54" i="27" s="1"/>
  <c r="AQ36" i="27"/>
  <c r="S36" i="27"/>
  <c r="S37" i="27"/>
  <c r="S38" i="27" s="1"/>
  <c r="S39" i="27" s="1"/>
  <c r="S40" i="27" s="1"/>
  <c r="S41" i="27" s="1"/>
  <c r="S42" i="27" s="1"/>
  <c r="S43" i="27" s="1"/>
  <c r="S44" i="27" s="1"/>
  <c r="S45" i="27" s="1"/>
  <c r="S46" i="27" s="1"/>
  <c r="S47" i="27" s="1"/>
  <c r="S48" i="27" s="1"/>
  <c r="S49" i="27" s="1"/>
  <c r="S50" i="27" s="1"/>
  <c r="S51" i="27" s="1"/>
  <c r="S52" i="27" s="1"/>
  <c r="S54" i="27" s="1"/>
  <c r="J14" i="27"/>
  <c r="J15" i="27"/>
  <c r="J16" i="27" s="1"/>
  <c r="J17" i="27" s="1"/>
  <c r="J18" i="27" s="1"/>
  <c r="J19" i="27" s="1"/>
  <c r="J20" i="27" s="1"/>
  <c r="J21" i="27" s="1"/>
  <c r="J22" i="27" s="1"/>
  <c r="J23" i="27" s="1"/>
  <c r="J24" i="27" s="1"/>
  <c r="J25" i="27" s="1"/>
  <c r="J26" i="27" s="1"/>
  <c r="J27" i="27" s="1"/>
  <c r="J28" i="27" s="1"/>
  <c r="J29" i="27" s="1"/>
  <c r="J30" i="27" s="1"/>
  <c r="J31" i="27" s="1"/>
  <c r="J32" i="27" s="1"/>
  <c r="J33" i="27" s="1"/>
  <c r="J34" i="27" s="1"/>
  <c r="J35" i="27" s="1"/>
  <c r="U14" i="27"/>
  <c r="U15" i="27"/>
  <c r="U16" i="27" s="1"/>
  <c r="U17" i="27" s="1"/>
  <c r="U18" i="27" s="1"/>
  <c r="U19" i="27" s="1"/>
  <c r="U20" i="27" s="1"/>
  <c r="U21" i="27" s="1"/>
  <c r="U22" i="27" s="1"/>
  <c r="U23" i="27" s="1"/>
  <c r="U24" i="27" s="1"/>
  <c r="U25" i="27" s="1"/>
  <c r="U26" i="27" s="1"/>
  <c r="U27" i="27" s="1"/>
  <c r="U28" i="27" s="1"/>
  <c r="U29" i="27" s="1"/>
  <c r="U30" i="27" s="1"/>
  <c r="U31" i="27" s="1"/>
  <c r="U32" i="27" s="1"/>
  <c r="U33" i="27" s="1"/>
  <c r="U34" i="27" s="1"/>
  <c r="U35" i="27" s="1"/>
  <c r="AC14" i="27"/>
  <c r="AC15" i="27"/>
  <c r="AC16" i="27" s="1"/>
  <c r="AC17" i="27" s="1"/>
  <c r="AC18" i="27" s="1"/>
  <c r="AC19" i="27" s="1"/>
  <c r="AC20" i="27" s="1"/>
  <c r="AC21" i="27" s="1"/>
  <c r="AC22" i="27" s="1"/>
  <c r="AC23" i="27" s="1"/>
  <c r="AC24" i="27" s="1"/>
  <c r="AC25" i="27" s="1"/>
  <c r="AC26" i="27" s="1"/>
  <c r="AC27" i="27" s="1"/>
  <c r="AC28" i="27" s="1"/>
  <c r="AC29" i="27" s="1"/>
  <c r="AC30" i="27" s="1"/>
  <c r="AC31" i="27" s="1"/>
  <c r="AC32" i="27" s="1"/>
  <c r="AC33" i="27" s="1"/>
  <c r="AC34" i="27" s="1"/>
  <c r="AC35" i="27" s="1"/>
  <c r="AK14" i="27"/>
  <c r="AK15" i="27"/>
  <c r="AK16" i="27" s="1"/>
  <c r="AK17" i="27" s="1"/>
  <c r="AK18" i="27" s="1"/>
  <c r="AK19" i="27" s="1"/>
  <c r="AK20" i="27" s="1"/>
  <c r="AK21" i="27" s="1"/>
  <c r="AK22" i="27" s="1"/>
  <c r="AK23" i="27" s="1"/>
  <c r="AK24" i="27" s="1"/>
  <c r="AK25" i="27" s="1"/>
  <c r="AK26" i="27" s="1"/>
  <c r="AK27" i="27" s="1"/>
  <c r="AK28" i="27" s="1"/>
  <c r="AK29" i="27" s="1"/>
  <c r="AK30" i="27" s="1"/>
  <c r="AK31" i="27" s="1"/>
  <c r="AK32" i="27" s="1"/>
  <c r="AK33" i="27" s="1"/>
  <c r="AK34" i="27" s="1"/>
  <c r="AK35" i="27" s="1"/>
  <c r="AS14" i="27"/>
  <c r="AS15" i="27"/>
  <c r="AS16" i="27" s="1"/>
  <c r="AS17" i="27" s="1"/>
  <c r="AS18" i="27" s="1"/>
  <c r="AS19" i="27" s="1"/>
  <c r="AS20" i="27" s="1"/>
  <c r="AS21" i="27" s="1"/>
  <c r="AS22" i="27" s="1"/>
  <c r="AS23" i="27" s="1"/>
  <c r="AS24" i="27" s="1"/>
  <c r="AS25" i="27" s="1"/>
  <c r="AS26" i="27" s="1"/>
  <c r="AS27" i="27" s="1"/>
  <c r="AS28" i="27" s="1"/>
  <c r="AS29" i="27" s="1"/>
  <c r="AS30" i="27" s="1"/>
  <c r="AS31" i="27" s="1"/>
  <c r="AS32" i="27" s="1"/>
  <c r="AS33" i="27" s="1"/>
  <c r="AS34" i="27" s="1"/>
  <c r="AS35" i="27" s="1"/>
  <c r="BA14" i="27"/>
  <c r="BA15" i="27"/>
  <c r="BA16" i="27" s="1"/>
  <c r="BA17" i="27" s="1"/>
  <c r="BA18" i="27" s="1"/>
  <c r="BA19" i="27" s="1"/>
  <c r="BA20" i="27" s="1"/>
  <c r="BA21" i="27" s="1"/>
  <c r="BA22" i="27" s="1"/>
  <c r="BA23" i="27" s="1"/>
  <c r="BA24" i="27" s="1"/>
  <c r="BA25" i="27" s="1"/>
  <c r="BA26" i="27" s="1"/>
  <c r="BA27" i="27" s="1"/>
  <c r="BA28" i="27" s="1"/>
  <c r="BA29" i="27" s="1"/>
  <c r="BA30" i="27" s="1"/>
  <c r="BA31" i="27" s="1"/>
  <c r="BA32" i="27" s="1"/>
  <c r="BA33" i="27" s="1"/>
  <c r="BA34" i="27" s="1"/>
  <c r="BA35" i="27" s="1"/>
  <c r="BJ14" i="27"/>
  <c r="BJ15" i="27"/>
  <c r="BJ16" i="27" s="1"/>
  <c r="BJ17" i="27" s="1"/>
  <c r="BJ18" i="27" s="1"/>
  <c r="BJ19" i="27" s="1"/>
  <c r="BJ20" i="27" s="1"/>
  <c r="BJ21" i="27" s="1"/>
  <c r="BJ22" i="27" s="1"/>
  <c r="BJ23" i="27" s="1"/>
  <c r="BJ24" i="27" s="1"/>
  <c r="BJ25" i="27" s="1"/>
  <c r="BJ26" i="27" s="1"/>
  <c r="BJ27" i="27" s="1"/>
  <c r="BJ28" i="27" s="1"/>
  <c r="BJ29" i="27" s="1"/>
  <c r="BJ30" i="27" s="1"/>
  <c r="BJ31" i="27" s="1"/>
  <c r="BJ32" i="27" s="1"/>
  <c r="BJ33" i="27" s="1"/>
  <c r="BJ34" i="27" s="1"/>
  <c r="BJ35" i="27" s="1"/>
  <c r="AB37" i="27"/>
  <c r="AB38" i="27" s="1"/>
  <c r="AB39" i="27" s="1"/>
  <c r="AB40" i="27" s="1"/>
  <c r="AB41" i="27" s="1"/>
  <c r="AB42" i="27" s="1"/>
  <c r="AB43" i="27" s="1"/>
  <c r="AB44" i="27" s="1"/>
  <c r="AB45" i="27" s="1"/>
  <c r="AB46" i="27" s="1"/>
  <c r="AB47" i="27" s="1"/>
  <c r="AB48" i="27" s="1"/>
  <c r="AB49" i="27" s="1"/>
  <c r="AB50" i="27" s="1"/>
  <c r="AB51" i="27" s="1"/>
  <c r="AB52" i="27" s="1"/>
  <c r="AB54" i="27" s="1"/>
  <c r="AB36" i="27"/>
  <c r="AZ36" i="27"/>
  <c r="AZ37" i="27"/>
  <c r="AZ38" i="27" s="1"/>
  <c r="AZ39" i="27" s="1"/>
  <c r="AZ40" i="27" s="1"/>
  <c r="AZ41" i="27" s="1"/>
  <c r="AZ42" i="27" s="1"/>
  <c r="AZ43" i="27" s="1"/>
  <c r="AZ44" i="27" s="1"/>
  <c r="AZ45" i="27" s="1"/>
  <c r="AZ46" i="27" s="1"/>
  <c r="AZ47" i="27" s="1"/>
  <c r="AZ48" i="27" s="1"/>
  <c r="AZ49" i="27" s="1"/>
  <c r="AZ50" i="27" s="1"/>
  <c r="AZ51" i="27" s="1"/>
  <c r="AZ52" i="27" s="1"/>
  <c r="AZ54" i="27" s="1"/>
  <c r="N36" i="27"/>
  <c r="N37" i="27"/>
  <c r="N38" i="27" s="1"/>
  <c r="N39" i="27" s="1"/>
  <c r="N40" i="27" s="1"/>
  <c r="N41" i="27" s="1"/>
  <c r="N42" i="27" s="1"/>
  <c r="N43" i="27" s="1"/>
  <c r="N44" i="27" s="1"/>
  <c r="N45" i="27" s="1"/>
  <c r="N46" i="27" s="1"/>
  <c r="N47" i="27" s="1"/>
  <c r="N48" i="27" s="1"/>
  <c r="N49" i="27" s="1"/>
  <c r="N50" i="27" s="1"/>
  <c r="N51" i="27" s="1"/>
  <c r="N52" i="27" s="1"/>
  <c r="N54" i="27" s="1"/>
  <c r="W37" i="27"/>
  <c r="W38" i="27" s="1"/>
  <c r="W39" i="27" s="1"/>
  <c r="W40" i="27" s="1"/>
  <c r="W41" i="27" s="1"/>
  <c r="W42" i="27" s="1"/>
  <c r="W43" i="27" s="1"/>
  <c r="W44" i="27" s="1"/>
  <c r="W45" i="27" s="1"/>
  <c r="W46" i="27" s="1"/>
  <c r="W47" i="27" s="1"/>
  <c r="W48" i="27" s="1"/>
  <c r="W49" i="27" s="1"/>
  <c r="W50" i="27" s="1"/>
  <c r="W51" i="27" s="1"/>
  <c r="W52" i="27" s="1"/>
  <c r="W54" i="27" s="1"/>
  <c r="W36" i="27"/>
  <c r="AM36" i="27"/>
  <c r="AM37" i="27"/>
  <c r="AM38" i="27" s="1"/>
  <c r="AM39" i="27" s="1"/>
  <c r="AM40" i="27" s="1"/>
  <c r="AM41" i="27" s="1"/>
  <c r="AM42" i="27" s="1"/>
  <c r="AM43" i="27" s="1"/>
  <c r="AM44" i="27" s="1"/>
  <c r="AM45" i="27" s="1"/>
  <c r="AM46" i="27" s="1"/>
  <c r="AM47" i="27" s="1"/>
  <c r="AM48" i="27" s="1"/>
  <c r="AM49" i="27" s="1"/>
  <c r="AM50" i="27" s="1"/>
  <c r="AM51" i="27" s="1"/>
  <c r="AM52" i="27" s="1"/>
  <c r="AM54" i="27" s="1"/>
  <c r="AU36" i="27"/>
  <c r="AU37" i="27"/>
  <c r="AU38" i="27" s="1"/>
  <c r="AU39" i="27" s="1"/>
  <c r="AU40" i="27" s="1"/>
  <c r="AU41" i="27" s="1"/>
  <c r="AU42" i="27" s="1"/>
  <c r="AU43" i="27" s="1"/>
  <c r="AU44" i="27" s="1"/>
  <c r="AU45" i="27" s="1"/>
  <c r="AU46" i="27" s="1"/>
  <c r="AU47" i="27" s="1"/>
  <c r="AU48" i="27" s="1"/>
  <c r="AU49" i="27" s="1"/>
  <c r="AU50" i="27" s="1"/>
  <c r="AU51" i="27" s="1"/>
  <c r="AU52" i="27" s="1"/>
  <c r="AU54" i="27" s="1"/>
  <c r="BC36" i="27"/>
  <c r="BC37" i="27"/>
  <c r="BC38" i="27" s="1"/>
  <c r="BC39" i="27" s="1"/>
  <c r="BC40" i="27" s="1"/>
  <c r="BC41" i="27" s="1"/>
  <c r="BC42" i="27" s="1"/>
  <c r="BC43" i="27" s="1"/>
  <c r="BC44" i="27" s="1"/>
  <c r="BC45" i="27" s="1"/>
  <c r="BC46" i="27" s="1"/>
  <c r="BC47" i="27" s="1"/>
  <c r="BC48" i="27" s="1"/>
  <c r="BC49" i="27" s="1"/>
  <c r="BC50" i="27" s="1"/>
  <c r="BC51" i="27" s="1"/>
  <c r="BC52" i="27" s="1"/>
  <c r="BC54" i="27" s="1"/>
  <c r="BB36" i="27"/>
  <c r="BB37" i="27"/>
  <c r="BB38" i="27" s="1"/>
  <c r="BB39" i="27" s="1"/>
  <c r="BB40" i="27" s="1"/>
  <c r="BB41" i="27" s="1"/>
  <c r="BB42" i="27" s="1"/>
  <c r="BB43" i="27" s="1"/>
  <c r="BB44" i="27" s="1"/>
  <c r="BB45" i="27" s="1"/>
  <c r="BB46" i="27" s="1"/>
  <c r="BB47" i="27" s="1"/>
  <c r="BB48" i="27" s="1"/>
  <c r="BB49" i="27" s="1"/>
  <c r="BB50" i="27" s="1"/>
  <c r="BB51" i="27" s="1"/>
  <c r="BB52" i="27" s="1"/>
  <c r="BB54" i="27" s="1"/>
  <c r="AD15" i="27"/>
  <c r="AD16" i="27" s="1"/>
  <c r="AD17" i="27" s="1"/>
  <c r="AD18" i="27" s="1"/>
  <c r="AD19" i="27" s="1"/>
  <c r="AD20" i="27" s="1"/>
  <c r="AD21" i="27" s="1"/>
  <c r="AD22" i="27" s="1"/>
  <c r="AD23" i="27" s="1"/>
  <c r="AD24" i="27" s="1"/>
  <c r="AD25" i="27" s="1"/>
  <c r="AD26" i="27" s="1"/>
  <c r="AD27" i="27" s="1"/>
  <c r="AD28" i="27" s="1"/>
  <c r="AD29" i="27" s="1"/>
  <c r="AD30" i="27" s="1"/>
  <c r="AD31" i="27" s="1"/>
  <c r="AD32" i="27" s="1"/>
  <c r="AD33" i="27" s="1"/>
  <c r="AD34" i="27" s="1"/>
  <c r="AD35" i="27" s="1"/>
  <c r="AO15" i="27"/>
  <c r="AO16" i="27" s="1"/>
  <c r="AO17" i="27" s="1"/>
  <c r="AO18" i="27" s="1"/>
  <c r="AO19" i="27" s="1"/>
  <c r="AO20" i="27" s="1"/>
  <c r="AO21" i="27" s="1"/>
  <c r="AO22" i="27" s="1"/>
  <c r="AO23" i="27" s="1"/>
  <c r="AO24" i="27" s="1"/>
  <c r="AO25" i="27" s="1"/>
  <c r="AO26" i="27" s="1"/>
  <c r="AO27" i="27" s="1"/>
  <c r="AO28" i="27" s="1"/>
  <c r="AO29" i="27" s="1"/>
  <c r="AO30" i="27" s="1"/>
  <c r="AO31" i="27" s="1"/>
  <c r="AO32" i="27" s="1"/>
  <c r="AO33" i="27" s="1"/>
  <c r="AO34" i="27" s="1"/>
  <c r="AO35" i="27" s="1"/>
  <c r="H14" i="27"/>
  <c r="V14" i="27"/>
  <c r="AQ14" i="27"/>
  <c r="BB14" i="27"/>
  <c r="S14" i="27"/>
  <c r="AE15" i="27"/>
  <c r="AE16" i="27" s="1"/>
  <c r="AE17" i="27" s="1"/>
  <c r="AE18" i="27" s="1"/>
  <c r="AE19" i="27" s="1"/>
  <c r="AE20" i="27" s="1"/>
  <c r="AE21" i="27" s="1"/>
  <c r="AE22" i="27" s="1"/>
  <c r="AE23" i="27" s="1"/>
  <c r="AE24" i="27" s="1"/>
  <c r="AE25" i="27" s="1"/>
  <c r="AE26" i="27" s="1"/>
  <c r="AE27" i="27" s="1"/>
  <c r="AE28" i="27" s="1"/>
  <c r="AE29" i="27" s="1"/>
  <c r="AE30" i="27" s="1"/>
  <c r="AE31" i="27" s="1"/>
  <c r="AE32" i="27" s="1"/>
  <c r="AE33" i="27" s="1"/>
  <c r="AE34" i="27" s="1"/>
  <c r="AE35" i="27" s="1"/>
  <c r="W14" i="27"/>
  <c r="AR14" i="27"/>
  <c r="BC14" i="27"/>
  <c r="AH15" i="27"/>
  <c r="AH16" i="27" s="1"/>
  <c r="AH17" i="27" s="1"/>
  <c r="AH18" i="27" s="1"/>
  <c r="AH19" i="27" s="1"/>
  <c r="AH20" i="27" s="1"/>
  <c r="AH21" i="27" s="1"/>
  <c r="AH22" i="27" s="1"/>
  <c r="AH23" i="27" s="1"/>
  <c r="AH24" i="27" s="1"/>
  <c r="AH25" i="27" s="1"/>
  <c r="AH26" i="27" s="1"/>
  <c r="AH27" i="27" s="1"/>
  <c r="AH28" i="27" s="1"/>
  <c r="AH29" i="27" s="1"/>
  <c r="AH30" i="27" s="1"/>
  <c r="AH31" i="27" s="1"/>
  <c r="AH32" i="27" s="1"/>
  <c r="AH33" i="27" s="1"/>
  <c r="AH34" i="27" s="1"/>
  <c r="AH35" i="27" s="1"/>
  <c r="L14" i="27"/>
  <c r="AT14" i="27"/>
  <c r="AZ14" i="27"/>
  <c r="N14" i="27"/>
  <c r="AU14" i="27"/>
  <c r="AL14" i="27"/>
  <c r="P15" i="27"/>
  <c r="P16" i="27" s="1"/>
  <c r="P17" i="27" s="1"/>
  <c r="P18" i="27" s="1"/>
  <c r="P19" i="27" s="1"/>
  <c r="P20" i="27" s="1"/>
  <c r="P21" i="27" s="1"/>
  <c r="P22" i="27" s="1"/>
  <c r="P23" i="27" s="1"/>
  <c r="P24" i="27" s="1"/>
  <c r="P25" i="27" s="1"/>
  <c r="P26" i="27" s="1"/>
  <c r="P27" i="27" s="1"/>
  <c r="P28" i="27" s="1"/>
  <c r="P29" i="27" s="1"/>
  <c r="P30" i="27" s="1"/>
  <c r="P31" i="27" s="1"/>
  <c r="P32" i="27" s="1"/>
  <c r="P33" i="27" s="1"/>
  <c r="P34" i="27" s="1"/>
  <c r="P35" i="27" s="1"/>
  <c r="AW15" i="27"/>
  <c r="AW16" i="27" s="1"/>
  <c r="AW17" i="27" s="1"/>
  <c r="AW18" i="27" s="1"/>
  <c r="AW19" i="27" s="1"/>
  <c r="AW20" i="27" s="1"/>
  <c r="AW21" i="27" s="1"/>
  <c r="AW22" i="27" s="1"/>
  <c r="AW23" i="27" s="1"/>
  <c r="AW24" i="27" s="1"/>
  <c r="AW25" i="27" s="1"/>
  <c r="AW26" i="27" s="1"/>
  <c r="AW27" i="27" s="1"/>
  <c r="AW28" i="27" s="1"/>
  <c r="AW29" i="27" s="1"/>
  <c r="AW30" i="27" s="1"/>
  <c r="AW31" i="27" s="1"/>
  <c r="AW32" i="27" s="1"/>
  <c r="AW33" i="27" s="1"/>
  <c r="AW34" i="27" s="1"/>
  <c r="AW35" i="27" s="1"/>
  <c r="AB14" i="27"/>
  <c r="AM14" i="27"/>
  <c r="BI14" i="27"/>
  <c r="Q15" i="27"/>
  <c r="Q16" i="27" s="1"/>
  <c r="Q17" i="27" s="1"/>
  <c r="Q18" i="27" s="1"/>
  <c r="Q19" i="27" s="1"/>
  <c r="Q20" i="27" s="1"/>
  <c r="Q21" i="27" s="1"/>
  <c r="Q22" i="27" s="1"/>
  <c r="Q23" i="27" s="1"/>
  <c r="Q24" i="27" s="1"/>
  <c r="Q25" i="27" s="1"/>
  <c r="Q26" i="27" s="1"/>
  <c r="Q27" i="27" s="1"/>
  <c r="Q28" i="27" s="1"/>
  <c r="Q29" i="27" s="1"/>
  <c r="Q30" i="27" s="1"/>
  <c r="Q31" i="27" s="1"/>
  <c r="Q32" i="27" s="1"/>
  <c r="Q33" i="27" s="1"/>
  <c r="Q34" i="27" s="1"/>
  <c r="Q35" i="27" s="1"/>
  <c r="AX15" i="27"/>
  <c r="AX16" i="27" s="1"/>
  <c r="AX17" i="27" s="1"/>
  <c r="AX18" i="27" s="1"/>
  <c r="AX19" i="27" s="1"/>
  <c r="AX20" i="27" s="1"/>
  <c r="AX21" i="27" s="1"/>
  <c r="AX22" i="27" s="1"/>
  <c r="AX23" i="27" s="1"/>
  <c r="AX24" i="27" s="1"/>
  <c r="AX25" i="27" s="1"/>
  <c r="AX26" i="27" s="1"/>
  <c r="AX27" i="27" s="1"/>
  <c r="AX28" i="27" s="1"/>
  <c r="AX29" i="27" s="1"/>
  <c r="AX30" i="27" s="1"/>
  <c r="AX31" i="27" s="1"/>
  <c r="AX32" i="27" s="1"/>
  <c r="AX33" i="27" s="1"/>
  <c r="AX34" i="27" s="1"/>
  <c r="AX35" i="27" s="1"/>
  <c r="AP36" i="27" l="1"/>
  <c r="BF37" i="27"/>
  <c r="BF38" i="27" s="1"/>
  <c r="BF39" i="27" s="1"/>
  <c r="BF40" i="27" s="1"/>
  <c r="BF41" i="27" s="1"/>
  <c r="BF42" i="27" s="1"/>
  <c r="BF43" i="27" s="1"/>
  <c r="BF44" i="27" s="1"/>
  <c r="BF45" i="27" s="1"/>
  <c r="BF46" i="27" s="1"/>
  <c r="BF47" i="27" s="1"/>
  <c r="BF48" i="27" s="1"/>
  <c r="BF49" i="27" s="1"/>
  <c r="BF50" i="27" s="1"/>
  <c r="BF51" i="27" s="1"/>
  <c r="BF52" i="27" s="1"/>
  <c r="BF54" i="27" s="1"/>
  <c r="BF55" i="27" s="1"/>
  <c r="Z36" i="27"/>
  <c r="AJ37" i="27"/>
  <c r="AJ38" i="27" s="1"/>
  <c r="AJ39" i="27" s="1"/>
  <c r="AJ40" i="27" s="1"/>
  <c r="AJ41" i="27" s="1"/>
  <c r="AJ42" i="27" s="1"/>
  <c r="AJ43" i="27" s="1"/>
  <c r="AJ44" i="27" s="1"/>
  <c r="AJ45" i="27" s="1"/>
  <c r="AJ46" i="27" s="1"/>
  <c r="AJ47" i="27" s="1"/>
  <c r="AJ48" i="27" s="1"/>
  <c r="AJ49" i="27" s="1"/>
  <c r="AJ50" i="27" s="1"/>
  <c r="AJ51" i="27" s="1"/>
  <c r="AJ52" i="27" s="1"/>
  <c r="AJ54" i="27" s="1"/>
  <c r="AJ56" i="27" s="1"/>
  <c r="AJ57" i="27" s="1"/>
  <c r="AJ58" i="27" s="1"/>
  <c r="AJ59" i="27" s="1"/>
  <c r="AJ60" i="27" s="1"/>
  <c r="AJ61" i="27" s="1"/>
  <c r="AJ62" i="27" s="1"/>
  <c r="AJ63" i="27" s="1"/>
  <c r="AJ64" i="27" s="1"/>
  <c r="Z56" i="27"/>
  <c r="Z57" i="27" s="1"/>
  <c r="Z58" i="27" s="1"/>
  <c r="Z59" i="27" s="1"/>
  <c r="Z60" i="27" s="1"/>
  <c r="Z61" i="27" s="1"/>
  <c r="Z62" i="27" s="1"/>
  <c r="Z63" i="27" s="1"/>
  <c r="Z64" i="27" s="1"/>
  <c r="Z55" i="27"/>
  <c r="AO37" i="27"/>
  <c r="AO38" i="27" s="1"/>
  <c r="AO39" i="27" s="1"/>
  <c r="AO40" i="27" s="1"/>
  <c r="AO41" i="27" s="1"/>
  <c r="AO42" i="27" s="1"/>
  <c r="AO43" i="27" s="1"/>
  <c r="AO44" i="27" s="1"/>
  <c r="AO45" i="27" s="1"/>
  <c r="AO46" i="27" s="1"/>
  <c r="AO47" i="27" s="1"/>
  <c r="AO48" i="27" s="1"/>
  <c r="AO49" i="27" s="1"/>
  <c r="AO50" i="27" s="1"/>
  <c r="AO51" i="27" s="1"/>
  <c r="AO52" i="27" s="1"/>
  <c r="AO54" i="27" s="1"/>
  <c r="AO36" i="27"/>
  <c r="AM55" i="27"/>
  <c r="AM56" i="27"/>
  <c r="AM57" i="27" s="1"/>
  <c r="AM58" i="27" s="1"/>
  <c r="AM59" i="27" s="1"/>
  <c r="AM60" i="27" s="1"/>
  <c r="AM61" i="27" s="1"/>
  <c r="AM62" i="27" s="1"/>
  <c r="AM63" i="27" s="1"/>
  <c r="AM64" i="27" s="1"/>
  <c r="AK37" i="27"/>
  <c r="AK38" i="27" s="1"/>
  <c r="AK39" i="27" s="1"/>
  <c r="AK40" i="27" s="1"/>
  <c r="AK41" i="27" s="1"/>
  <c r="AK42" i="27" s="1"/>
  <c r="AK43" i="27" s="1"/>
  <c r="AK44" i="27" s="1"/>
  <c r="AK45" i="27" s="1"/>
  <c r="AK46" i="27" s="1"/>
  <c r="AK47" i="27" s="1"/>
  <c r="AK48" i="27" s="1"/>
  <c r="AK49" i="27" s="1"/>
  <c r="AK50" i="27" s="1"/>
  <c r="AK51" i="27" s="1"/>
  <c r="AK52" i="27" s="1"/>
  <c r="AK54" i="27" s="1"/>
  <c r="AK36" i="27"/>
  <c r="S55" i="27"/>
  <c r="S56" i="27"/>
  <c r="S57" i="27" s="1"/>
  <c r="S58" i="27" s="1"/>
  <c r="S59" i="27" s="1"/>
  <c r="S60" i="27" s="1"/>
  <c r="S61" i="27" s="1"/>
  <c r="S62" i="27" s="1"/>
  <c r="S63" i="27" s="1"/>
  <c r="S64" i="27" s="1"/>
  <c r="V56" i="27"/>
  <c r="V57" i="27" s="1"/>
  <c r="V58" i="27" s="1"/>
  <c r="V59" i="27" s="1"/>
  <c r="V60" i="27" s="1"/>
  <c r="V61" i="27" s="1"/>
  <c r="V62" i="27" s="1"/>
  <c r="V63" i="27" s="1"/>
  <c r="V64" i="27" s="1"/>
  <c r="V55" i="27"/>
  <c r="L56" i="27"/>
  <c r="L57" i="27" s="1"/>
  <c r="L58" i="27" s="1"/>
  <c r="L59" i="27" s="1"/>
  <c r="L60" i="27" s="1"/>
  <c r="L61" i="27" s="1"/>
  <c r="L62" i="27" s="1"/>
  <c r="L63" i="27" s="1"/>
  <c r="L64" i="27" s="1"/>
  <c r="L55" i="27"/>
  <c r="AX37" i="27"/>
  <c r="AX38" i="27" s="1"/>
  <c r="AX39" i="27" s="1"/>
  <c r="AX40" i="27" s="1"/>
  <c r="AX41" i="27" s="1"/>
  <c r="AX42" i="27" s="1"/>
  <c r="AX43" i="27" s="1"/>
  <c r="AX44" i="27" s="1"/>
  <c r="AX45" i="27" s="1"/>
  <c r="AX46" i="27" s="1"/>
  <c r="AX47" i="27" s="1"/>
  <c r="AX48" i="27" s="1"/>
  <c r="AX49" i="27" s="1"/>
  <c r="AX50" i="27" s="1"/>
  <c r="AX51" i="27" s="1"/>
  <c r="AX52" i="27" s="1"/>
  <c r="AX54" i="27" s="1"/>
  <c r="AX36" i="27"/>
  <c r="Q37" i="27"/>
  <c r="Q38" i="27" s="1"/>
  <c r="Q39" i="27" s="1"/>
  <c r="Q40" i="27" s="1"/>
  <c r="Q41" i="27" s="1"/>
  <c r="Q42" i="27" s="1"/>
  <c r="Q43" i="27" s="1"/>
  <c r="Q44" i="27" s="1"/>
  <c r="Q45" i="27" s="1"/>
  <c r="Q46" i="27" s="1"/>
  <c r="Q47" i="27" s="1"/>
  <c r="Q48" i="27" s="1"/>
  <c r="Q49" i="27" s="1"/>
  <c r="Q50" i="27" s="1"/>
  <c r="Q51" i="27" s="1"/>
  <c r="Q52" i="27" s="1"/>
  <c r="Q54" i="27" s="1"/>
  <c r="Q36" i="27"/>
  <c r="BB56" i="27"/>
  <c r="BB57" i="27" s="1"/>
  <c r="BB58" i="27" s="1"/>
  <c r="BB59" i="27" s="1"/>
  <c r="BB60" i="27" s="1"/>
  <c r="BB61" i="27" s="1"/>
  <c r="BB62" i="27" s="1"/>
  <c r="BB63" i="27" s="1"/>
  <c r="BB64" i="27" s="1"/>
  <c r="BB55" i="27"/>
  <c r="BJ37" i="27"/>
  <c r="BJ38" i="27" s="1"/>
  <c r="BJ39" i="27" s="1"/>
  <c r="BJ40" i="27" s="1"/>
  <c r="BJ41" i="27" s="1"/>
  <c r="BJ42" i="27" s="1"/>
  <c r="BJ43" i="27" s="1"/>
  <c r="BJ44" i="27" s="1"/>
  <c r="BJ45" i="27" s="1"/>
  <c r="BJ46" i="27" s="1"/>
  <c r="BJ47" i="27" s="1"/>
  <c r="BJ48" i="27" s="1"/>
  <c r="BJ49" i="27" s="1"/>
  <c r="BJ50" i="27" s="1"/>
  <c r="BJ51" i="27" s="1"/>
  <c r="BJ52" i="27" s="1"/>
  <c r="BJ54" i="27" s="1"/>
  <c r="BJ36" i="27"/>
  <c r="AC37" i="27"/>
  <c r="AC38" i="27" s="1"/>
  <c r="AC39" i="27" s="1"/>
  <c r="AC40" i="27" s="1"/>
  <c r="AC41" i="27" s="1"/>
  <c r="AC42" i="27" s="1"/>
  <c r="AC43" i="27" s="1"/>
  <c r="AC44" i="27" s="1"/>
  <c r="AC45" i="27" s="1"/>
  <c r="AC46" i="27" s="1"/>
  <c r="AC47" i="27" s="1"/>
  <c r="AC48" i="27" s="1"/>
  <c r="AC49" i="27" s="1"/>
  <c r="AC50" i="27" s="1"/>
  <c r="AC51" i="27" s="1"/>
  <c r="AC52" i="27" s="1"/>
  <c r="AC54" i="27" s="1"/>
  <c r="AC36" i="27"/>
  <c r="BE37" i="27"/>
  <c r="BE38" i="27" s="1"/>
  <c r="BE39" i="27" s="1"/>
  <c r="BE40" i="27" s="1"/>
  <c r="BE41" i="27" s="1"/>
  <c r="BE42" i="27" s="1"/>
  <c r="BE43" i="27" s="1"/>
  <c r="BE44" i="27" s="1"/>
  <c r="BE45" i="27" s="1"/>
  <c r="BE46" i="27" s="1"/>
  <c r="BE47" i="27" s="1"/>
  <c r="BE48" i="27" s="1"/>
  <c r="BE49" i="27" s="1"/>
  <c r="BE50" i="27" s="1"/>
  <c r="BE51" i="27" s="1"/>
  <c r="BE52" i="27" s="1"/>
  <c r="BE54" i="27" s="1"/>
  <c r="BE36" i="27"/>
  <c r="AL56" i="27"/>
  <c r="AL57" i="27" s="1"/>
  <c r="AL58" i="27" s="1"/>
  <c r="AL59" i="27" s="1"/>
  <c r="AL60" i="27" s="1"/>
  <c r="AL61" i="27" s="1"/>
  <c r="AL62" i="27" s="1"/>
  <c r="AL63" i="27" s="1"/>
  <c r="AL64" i="27" s="1"/>
  <c r="AL55" i="27"/>
  <c r="AV36" i="27"/>
  <c r="AV37" i="27"/>
  <c r="AV38" i="27" s="1"/>
  <c r="AV39" i="27" s="1"/>
  <c r="AV40" i="27" s="1"/>
  <c r="AV41" i="27" s="1"/>
  <c r="AV42" i="27" s="1"/>
  <c r="AV43" i="27" s="1"/>
  <c r="AV44" i="27" s="1"/>
  <c r="AV45" i="27" s="1"/>
  <c r="AV46" i="27" s="1"/>
  <c r="AV47" i="27" s="1"/>
  <c r="AV48" i="27" s="1"/>
  <c r="AV49" i="27" s="1"/>
  <c r="AV50" i="27" s="1"/>
  <c r="AV51" i="27" s="1"/>
  <c r="AV52" i="27" s="1"/>
  <c r="AV54" i="27" s="1"/>
  <c r="AE36" i="27"/>
  <c r="AE37" i="27"/>
  <c r="AE38" i="27" s="1"/>
  <c r="AE39" i="27" s="1"/>
  <c r="AE40" i="27" s="1"/>
  <c r="AE41" i="27" s="1"/>
  <c r="AE42" i="27" s="1"/>
  <c r="AE43" i="27" s="1"/>
  <c r="AE44" i="27" s="1"/>
  <c r="AE45" i="27" s="1"/>
  <c r="AE46" i="27" s="1"/>
  <c r="AE47" i="27" s="1"/>
  <c r="AE48" i="27" s="1"/>
  <c r="AE49" i="27" s="1"/>
  <c r="AE50" i="27" s="1"/>
  <c r="AE51" i="27" s="1"/>
  <c r="AE52" i="27" s="1"/>
  <c r="AE54" i="27" s="1"/>
  <c r="W55" i="27"/>
  <c r="W56" i="27"/>
  <c r="W57" i="27" s="1"/>
  <c r="W58" i="27" s="1"/>
  <c r="W59" i="27" s="1"/>
  <c r="W60" i="27" s="1"/>
  <c r="W61" i="27" s="1"/>
  <c r="W62" i="27" s="1"/>
  <c r="W63" i="27" s="1"/>
  <c r="W64" i="27" s="1"/>
  <c r="AQ55" i="27"/>
  <c r="AQ56" i="27"/>
  <c r="AQ57" i="27" s="1"/>
  <c r="AQ58" i="27" s="1"/>
  <c r="AQ59" i="27" s="1"/>
  <c r="AQ60" i="27" s="1"/>
  <c r="AQ61" i="27" s="1"/>
  <c r="AQ62" i="27" s="1"/>
  <c r="AQ63" i="27" s="1"/>
  <c r="AQ64" i="27" s="1"/>
  <c r="I37" i="27"/>
  <c r="I38" i="27" s="1"/>
  <c r="I39" i="27" s="1"/>
  <c r="I40" i="27" s="1"/>
  <c r="I41" i="27" s="1"/>
  <c r="I42" i="27" s="1"/>
  <c r="I43" i="27" s="1"/>
  <c r="I44" i="27" s="1"/>
  <c r="I45" i="27" s="1"/>
  <c r="I46" i="27" s="1"/>
  <c r="I47" i="27" s="1"/>
  <c r="I48" i="27" s="1"/>
  <c r="I49" i="27" s="1"/>
  <c r="I50" i="27" s="1"/>
  <c r="I51" i="27" s="1"/>
  <c r="I52" i="27" s="1"/>
  <c r="I54" i="27" s="1"/>
  <c r="I36" i="27"/>
  <c r="AA37" i="27"/>
  <c r="AA38" i="27" s="1"/>
  <c r="AA39" i="27" s="1"/>
  <c r="AA40" i="27" s="1"/>
  <c r="AA41" i="27" s="1"/>
  <c r="AA42" i="27" s="1"/>
  <c r="AA43" i="27" s="1"/>
  <c r="AA44" i="27" s="1"/>
  <c r="AA45" i="27" s="1"/>
  <c r="AA46" i="27" s="1"/>
  <c r="AA47" i="27" s="1"/>
  <c r="AA48" i="27" s="1"/>
  <c r="AA49" i="27" s="1"/>
  <c r="AA50" i="27" s="1"/>
  <c r="AA51" i="27" s="1"/>
  <c r="AA52" i="27" s="1"/>
  <c r="AA54" i="27" s="1"/>
  <c r="AA36" i="27"/>
  <c r="AN36" i="27"/>
  <c r="AN37" i="27"/>
  <c r="AN38" i="27" s="1"/>
  <c r="AN39" i="27" s="1"/>
  <c r="AN40" i="27" s="1"/>
  <c r="AN41" i="27" s="1"/>
  <c r="AN42" i="27" s="1"/>
  <c r="AN43" i="27" s="1"/>
  <c r="AN44" i="27" s="1"/>
  <c r="AN45" i="27" s="1"/>
  <c r="AN46" i="27" s="1"/>
  <c r="AN47" i="27" s="1"/>
  <c r="AN48" i="27" s="1"/>
  <c r="AN49" i="27" s="1"/>
  <c r="AN50" i="27" s="1"/>
  <c r="AN51" i="27" s="1"/>
  <c r="AN52" i="27" s="1"/>
  <c r="AN54" i="27" s="1"/>
  <c r="AI37" i="27"/>
  <c r="AI38" i="27" s="1"/>
  <c r="AI39" i="27" s="1"/>
  <c r="AI40" i="27" s="1"/>
  <c r="AI41" i="27" s="1"/>
  <c r="AI42" i="27" s="1"/>
  <c r="AI43" i="27" s="1"/>
  <c r="AI44" i="27" s="1"/>
  <c r="AI45" i="27" s="1"/>
  <c r="AI46" i="27" s="1"/>
  <c r="AI47" i="27" s="1"/>
  <c r="AI48" i="27" s="1"/>
  <c r="AI49" i="27" s="1"/>
  <c r="AI50" i="27" s="1"/>
  <c r="AI51" i="27" s="1"/>
  <c r="AI52" i="27" s="1"/>
  <c r="AI54" i="27" s="1"/>
  <c r="AI36" i="27"/>
  <c r="BA37" i="27"/>
  <c r="BA38" i="27" s="1"/>
  <c r="BA39" i="27" s="1"/>
  <c r="BA40" i="27" s="1"/>
  <c r="BA41" i="27" s="1"/>
  <c r="BA42" i="27" s="1"/>
  <c r="BA43" i="27" s="1"/>
  <c r="BA44" i="27" s="1"/>
  <c r="BA45" i="27" s="1"/>
  <c r="BA46" i="27" s="1"/>
  <c r="BA47" i="27" s="1"/>
  <c r="BA48" i="27" s="1"/>
  <c r="BA49" i="27" s="1"/>
  <c r="BA50" i="27" s="1"/>
  <c r="BA51" i="27" s="1"/>
  <c r="BA52" i="27" s="1"/>
  <c r="BA54" i="27" s="1"/>
  <c r="BA36" i="27"/>
  <c r="AR55" i="27"/>
  <c r="AR56" i="27"/>
  <c r="AR57" i="27" s="1"/>
  <c r="AR58" i="27" s="1"/>
  <c r="AR59" i="27" s="1"/>
  <c r="AR60" i="27" s="1"/>
  <c r="AR61" i="27" s="1"/>
  <c r="AR62" i="27" s="1"/>
  <c r="AR63" i="27" s="1"/>
  <c r="AR64" i="27" s="1"/>
  <c r="AG37" i="27"/>
  <c r="AG38" i="27" s="1"/>
  <c r="AG39" i="27" s="1"/>
  <c r="AG40" i="27" s="1"/>
  <c r="AG41" i="27" s="1"/>
  <c r="AG42" i="27" s="1"/>
  <c r="AG43" i="27" s="1"/>
  <c r="AG44" i="27" s="1"/>
  <c r="AG45" i="27" s="1"/>
  <c r="AG46" i="27" s="1"/>
  <c r="AG47" i="27" s="1"/>
  <c r="AG48" i="27" s="1"/>
  <c r="AG49" i="27" s="1"/>
  <c r="AG50" i="27" s="1"/>
  <c r="AG51" i="27" s="1"/>
  <c r="AG52" i="27" s="1"/>
  <c r="AG54" i="27" s="1"/>
  <c r="AG36" i="27"/>
  <c r="AD36" i="27"/>
  <c r="AD37" i="27"/>
  <c r="AD38" i="27" s="1"/>
  <c r="AD39" i="27" s="1"/>
  <c r="AD40" i="27" s="1"/>
  <c r="AD41" i="27" s="1"/>
  <c r="AD42" i="27" s="1"/>
  <c r="AD43" i="27" s="1"/>
  <c r="AD44" i="27" s="1"/>
  <c r="AD45" i="27" s="1"/>
  <c r="AD46" i="27" s="1"/>
  <c r="AD47" i="27" s="1"/>
  <c r="AD48" i="27" s="1"/>
  <c r="AD49" i="27" s="1"/>
  <c r="AD50" i="27" s="1"/>
  <c r="AD51" i="27" s="1"/>
  <c r="AD52" i="27" s="1"/>
  <c r="AD54" i="27" s="1"/>
  <c r="BC55" i="27"/>
  <c r="BC56" i="27"/>
  <c r="BC57" i="27" s="1"/>
  <c r="BC58" i="27" s="1"/>
  <c r="BC59" i="27" s="1"/>
  <c r="BC60" i="27" s="1"/>
  <c r="BC61" i="27" s="1"/>
  <c r="BC62" i="27" s="1"/>
  <c r="BC63" i="27" s="1"/>
  <c r="BC64" i="27" s="1"/>
  <c r="N56" i="27"/>
  <c r="N57" i="27" s="1"/>
  <c r="N58" i="27" s="1"/>
  <c r="N59" i="27" s="1"/>
  <c r="N60" i="27" s="1"/>
  <c r="N61" i="27" s="1"/>
  <c r="N62" i="27" s="1"/>
  <c r="N63" i="27" s="1"/>
  <c r="N64" i="27" s="1"/>
  <c r="N55" i="27"/>
  <c r="U37" i="27"/>
  <c r="U38" i="27" s="1"/>
  <c r="U39" i="27" s="1"/>
  <c r="U40" i="27" s="1"/>
  <c r="U41" i="27" s="1"/>
  <c r="U42" i="27" s="1"/>
  <c r="U43" i="27" s="1"/>
  <c r="U44" i="27" s="1"/>
  <c r="U45" i="27" s="1"/>
  <c r="U46" i="27" s="1"/>
  <c r="U47" i="27" s="1"/>
  <c r="U48" i="27" s="1"/>
  <c r="U49" i="27" s="1"/>
  <c r="U50" i="27" s="1"/>
  <c r="U51" i="27" s="1"/>
  <c r="U52" i="27" s="1"/>
  <c r="U54" i="27" s="1"/>
  <c r="U36" i="27"/>
  <c r="R37" i="27"/>
  <c r="R38" i="27" s="1"/>
  <c r="R39" i="27" s="1"/>
  <c r="R40" i="27" s="1"/>
  <c r="R41" i="27" s="1"/>
  <c r="R42" i="27" s="1"/>
  <c r="R43" i="27" s="1"/>
  <c r="R44" i="27" s="1"/>
  <c r="R45" i="27" s="1"/>
  <c r="R46" i="27" s="1"/>
  <c r="R47" i="27" s="1"/>
  <c r="R48" i="27" s="1"/>
  <c r="R49" i="27" s="1"/>
  <c r="R50" i="27" s="1"/>
  <c r="R51" i="27" s="1"/>
  <c r="R52" i="27" s="1"/>
  <c r="R54" i="27" s="1"/>
  <c r="R36" i="27"/>
  <c r="BH55" i="27"/>
  <c r="BH56" i="27"/>
  <c r="BH57" i="27" s="1"/>
  <c r="BH58" i="27" s="1"/>
  <c r="BH59" i="27" s="1"/>
  <c r="BH60" i="27" s="1"/>
  <c r="BH61" i="27" s="1"/>
  <c r="BH62" i="27" s="1"/>
  <c r="BH63" i="27" s="1"/>
  <c r="BH64" i="27" s="1"/>
  <c r="H55" i="27"/>
  <c r="H56" i="27"/>
  <c r="H57" i="27" s="1"/>
  <c r="H58" i="27" s="1"/>
  <c r="H59" i="27" s="1"/>
  <c r="H60" i="27" s="1"/>
  <c r="H61" i="27" s="1"/>
  <c r="H62" i="27" s="1"/>
  <c r="H63" i="27" s="1"/>
  <c r="H64" i="27" s="1"/>
  <c r="AF36" i="27"/>
  <c r="AF37" i="27"/>
  <c r="AF38" i="27" s="1"/>
  <c r="AF39" i="27" s="1"/>
  <c r="AF40" i="27" s="1"/>
  <c r="AF41" i="27" s="1"/>
  <c r="AF42" i="27" s="1"/>
  <c r="AF43" i="27" s="1"/>
  <c r="AF44" i="27" s="1"/>
  <c r="AF45" i="27" s="1"/>
  <c r="AF46" i="27" s="1"/>
  <c r="AF47" i="27" s="1"/>
  <c r="AF48" i="27" s="1"/>
  <c r="AF49" i="27" s="1"/>
  <c r="AF50" i="27" s="1"/>
  <c r="AF51" i="27" s="1"/>
  <c r="AF52" i="27" s="1"/>
  <c r="AF54" i="27" s="1"/>
  <c r="AB55" i="27"/>
  <c r="AB56" i="27"/>
  <c r="AB57" i="27" s="1"/>
  <c r="AB58" i="27" s="1"/>
  <c r="AB59" i="27" s="1"/>
  <c r="AB60" i="27" s="1"/>
  <c r="AB61" i="27" s="1"/>
  <c r="AB62" i="27" s="1"/>
  <c r="AB63" i="27" s="1"/>
  <c r="AB64" i="27" s="1"/>
  <c r="AW37" i="27"/>
  <c r="AW38" i="27" s="1"/>
  <c r="AW39" i="27" s="1"/>
  <c r="AW40" i="27" s="1"/>
  <c r="AW41" i="27" s="1"/>
  <c r="AW42" i="27" s="1"/>
  <c r="AW43" i="27" s="1"/>
  <c r="AW44" i="27" s="1"/>
  <c r="AW45" i="27" s="1"/>
  <c r="AW46" i="27" s="1"/>
  <c r="AW47" i="27" s="1"/>
  <c r="AW48" i="27" s="1"/>
  <c r="AW49" i="27" s="1"/>
  <c r="AW50" i="27" s="1"/>
  <c r="AW51" i="27" s="1"/>
  <c r="AW52" i="27" s="1"/>
  <c r="AW54" i="27" s="1"/>
  <c r="AW36" i="27"/>
  <c r="AU56" i="27"/>
  <c r="AU57" i="27" s="1"/>
  <c r="AU58" i="27" s="1"/>
  <c r="AU59" i="27" s="1"/>
  <c r="AU60" i="27" s="1"/>
  <c r="AU61" i="27" s="1"/>
  <c r="AU62" i="27" s="1"/>
  <c r="AU63" i="27" s="1"/>
  <c r="AU64" i="27" s="1"/>
  <c r="AU55" i="27"/>
  <c r="AS37" i="27"/>
  <c r="AS38" i="27" s="1"/>
  <c r="AS39" i="27" s="1"/>
  <c r="AS40" i="27" s="1"/>
  <c r="AS41" i="27" s="1"/>
  <c r="AS42" i="27" s="1"/>
  <c r="AS43" i="27" s="1"/>
  <c r="AS44" i="27" s="1"/>
  <c r="AS45" i="27" s="1"/>
  <c r="AS46" i="27" s="1"/>
  <c r="AS47" i="27" s="1"/>
  <c r="AS48" i="27" s="1"/>
  <c r="AS49" i="27" s="1"/>
  <c r="AS50" i="27" s="1"/>
  <c r="AS51" i="27" s="1"/>
  <c r="AS52" i="27" s="1"/>
  <c r="AS54" i="27" s="1"/>
  <c r="AS36" i="27"/>
  <c r="J37" i="27"/>
  <c r="J38" i="27" s="1"/>
  <c r="J39" i="27" s="1"/>
  <c r="J40" i="27" s="1"/>
  <c r="J41" i="27" s="1"/>
  <c r="J42" i="27" s="1"/>
  <c r="J43" i="27" s="1"/>
  <c r="J44" i="27" s="1"/>
  <c r="J45" i="27" s="1"/>
  <c r="J46" i="27" s="1"/>
  <c r="J47" i="27" s="1"/>
  <c r="J48" i="27" s="1"/>
  <c r="J49" i="27" s="1"/>
  <c r="J50" i="27" s="1"/>
  <c r="J51" i="27" s="1"/>
  <c r="J52" i="27" s="1"/>
  <c r="J54" i="27" s="1"/>
  <c r="J36" i="27"/>
  <c r="AT56" i="27"/>
  <c r="AT57" i="27" s="1"/>
  <c r="AT58" i="27" s="1"/>
  <c r="AT59" i="27" s="1"/>
  <c r="AT60" i="27" s="1"/>
  <c r="AT61" i="27" s="1"/>
  <c r="AT62" i="27" s="1"/>
  <c r="AT63" i="27" s="1"/>
  <c r="AT64" i="27" s="1"/>
  <c r="AT55" i="27"/>
  <c r="AY37" i="27"/>
  <c r="AY38" i="27" s="1"/>
  <c r="AY39" i="27" s="1"/>
  <c r="AY40" i="27" s="1"/>
  <c r="AY41" i="27" s="1"/>
  <c r="AY42" i="27" s="1"/>
  <c r="AY43" i="27" s="1"/>
  <c r="AY44" i="27" s="1"/>
  <c r="AY45" i="27" s="1"/>
  <c r="AY46" i="27" s="1"/>
  <c r="AY47" i="27" s="1"/>
  <c r="AY48" i="27" s="1"/>
  <c r="AY49" i="27" s="1"/>
  <c r="AY50" i="27" s="1"/>
  <c r="AY51" i="27" s="1"/>
  <c r="AY52" i="27" s="1"/>
  <c r="AY54" i="27" s="1"/>
  <c r="AY36" i="27"/>
  <c r="BI55" i="27"/>
  <c r="BI56" i="27"/>
  <c r="BI57" i="27" s="1"/>
  <c r="BI58" i="27" s="1"/>
  <c r="BI59" i="27" s="1"/>
  <c r="BI60" i="27" s="1"/>
  <c r="BI61" i="27" s="1"/>
  <c r="BI62" i="27" s="1"/>
  <c r="BI63" i="27" s="1"/>
  <c r="BI64" i="27" s="1"/>
  <c r="Y37" i="27"/>
  <c r="Y38" i="27" s="1"/>
  <c r="Y39" i="27" s="1"/>
  <c r="Y40" i="27" s="1"/>
  <c r="Y41" i="27" s="1"/>
  <c r="Y42" i="27" s="1"/>
  <c r="Y43" i="27" s="1"/>
  <c r="Y44" i="27" s="1"/>
  <c r="Y45" i="27" s="1"/>
  <c r="Y46" i="27" s="1"/>
  <c r="Y47" i="27" s="1"/>
  <c r="Y48" i="27" s="1"/>
  <c r="Y49" i="27" s="1"/>
  <c r="Y50" i="27" s="1"/>
  <c r="Y51" i="27" s="1"/>
  <c r="Y52" i="27" s="1"/>
  <c r="Y54" i="27" s="1"/>
  <c r="Y36" i="27"/>
  <c r="O36" i="27"/>
  <c r="O37" i="27"/>
  <c r="O38" i="27" s="1"/>
  <c r="O39" i="27" s="1"/>
  <c r="O40" i="27" s="1"/>
  <c r="O41" i="27" s="1"/>
  <c r="O42" i="27" s="1"/>
  <c r="O43" i="27" s="1"/>
  <c r="O44" i="27" s="1"/>
  <c r="O45" i="27" s="1"/>
  <c r="O46" i="27" s="1"/>
  <c r="O47" i="27" s="1"/>
  <c r="O48" i="27" s="1"/>
  <c r="O49" i="27" s="1"/>
  <c r="O50" i="27" s="1"/>
  <c r="O51" i="27" s="1"/>
  <c r="O52" i="27" s="1"/>
  <c r="O54" i="27" s="1"/>
  <c r="AH37" i="27"/>
  <c r="AH38" i="27" s="1"/>
  <c r="AH39" i="27" s="1"/>
  <c r="AH40" i="27" s="1"/>
  <c r="AH41" i="27" s="1"/>
  <c r="AH42" i="27" s="1"/>
  <c r="AH43" i="27" s="1"/>
  <c r="AH44" i="27" s="1"/>
  <c r="AH45" i="27" s="1"/>
  <c r="AH46" i="27" s="1"/>
  <c r="AH47" i="27" s="1"/>
  <c r="AH48" i="27" s="1"/>
  <c r="AH49" i="27" s="1"/>
  <c r="AH50" i="27" s="1"/>
  <c r="AH51" i="27" s="1"/>
  <c r="AH52" i="27" s="1"/>
  <c r="AH54" i="27" s="1"/>
  <c r="AH36" i="27"/>
  <c r="AZ56" i="27"/>
  <c r="AZ57" i="27" s="1"/>
  <c r="AZ58" i="27" s="1"/>
  <c r="AZ59" i="27" s="1"/>
  <c r="AZ60" i="27" s="1"/>
  <c r="AZ61" i="27" s="1"/>
  <c r="AZ62" i="27" s="1"/>
  <c r="AZ63" i="27" s="1"/>
  <c r="AZ64" i="27" s="1"/>
  <c r="AZ55" i="27"/>
  <c r="P37" i="27"/>
  <c r="P38" i="27" s="1"/>
  <c r="P39" i="27" s="1"/>
  <c r="P40" i="27" s="1"/>
  <c r="P41" i="27" s="1"/>
  <c r="P42" i="27" s="1"/>
  <c r="P43" i="27" s="1"/>
  <c r="P44" i="27" s="1"/>
  <c r="P45" i="27" s="1"/>
  <c r="P46" i="27" s="1"/>
  <c r="P47" i="27" s="1"/>
  <c r="P48" i="27" s="1"/>
  <c r="P49" i="27" s="1"/>
  <c r="P50" i="27" s="1"/>
  <c r="P51" i="27" s="1"/>
  <c r="P52" i="27" s="1"/>
  <c r="P54" i="27" s="1"/>
  <c r="P36" i="27"/>
  <c r="AP55" i="27"/>
  <c r="AP56" i="27"/>
  <c r="AP57" i="27" s="1"/>
  <c r="AP58" i="27" s="1"/>
  <c r="AP59" i="27" s="1"/>
  <c r="AP60" i="27" s="1"/>
  <c r="AP61" i="27" s="1"/>
  <c r="AP62" i="27" s="1"/>
  <c r="AP63" i="27" s="1"/>
  <c r="AP64" i="27" s="1"/>
  <c r="BD36" i="27"/>
  <c r="BD37" i="27"/>
  <c r="BD38" i="27" s="1"/>
  <c r="BD39" i="27" s="1"/>
  <c r="BD40" i="27" s="1"/>
  <c r="BD41" i="27" s="1"/>
  <c r="BD42" i="27" s="1"/>
  <c r="BD43" i="27" s="1"/>
  <c r="BD44" i="27" s="1"/>
  <c r="BD45" i="27" s="1"/>
  <c r="BD46" i="27" s="1"/>
  <c r="BD47" i="27" s="1"/>
  <c r="BD48" i="27" s="1"/>
  <c r="BD49" i="27" s="1"/>
  <c r="BD50" i="27" s="1"/>
  <c r="BD51" i="27" s="1"/>
  <c r="BD52" i="27" s="1"/>
  <c r="BD54" i="27" s="1"/>
  <c r="X36" i="27"/>
  <c r="X37" i="27"/>
  <c r="X38" i="27" s="1"/>
  <c r="X39" i="27" s="1"/>
  <c r="X40" i="27" s="1"/>
  <c r="X41" i="27" s="1"/>
  <c r="X42" i="27" s="1"/>
  <c r="X43" i="27" s="1"/>
  <c r="X44" i="27" s="1"/>
  <c r="X45" i="27" s="1"/>
  <c r="X46" i="27" s="1"/>
  <c r="X47" i="27" s="1"/>
  <c r="X48" i="27" s="1"/>
  <c r="X49" i="27" s="1"/>
  <c r="X50" i="27" s="1"/>
  <c r="X51" i="27" s="1"/>
  <c r="X52" i="27" s="1"/>
  <c r="X54" i="27" s="1"/>
  <c r="BF56" i="27" l="1"/>
  <c r="BF57" i="27" s="1"/>
  <c r="BF58" i="27" s="1"/>
  <c r="BF59" i="27" s="1"/>
  <c r="BF60" i="27" s="1"/>
  <c r="BF61" i="27" s="1"/>
  <c r="BF62" i="27" s="1"/>
  <c r="BF63" i="27" s="1"/>
  <c r="BF64" i="27" s="1"/>
  <c r="AJ55" i="27"/>
  <c r="BH65" i="27"/>
  <c r="BH66" i="27"/>
  <c r="BH67" i="27" s="1"/>
  <c r="BH68" i="27" s="1"/>
  <c r="BH69" i="27" s="1"/>
  <c r="BH70" i="27" s="1"/>
  <c r="AE55" i="27"/>
  <c r="AE56" i="27"/>
  <c r="AE57" i="27" s="1"/>
  <c r="AE58" i="27" s="1"/>
  <c r="AE59" i="27" s="1"/>
  <c r="AE60" i="27" s="1"/>
  <c r="AE61" i="27" s="1"/>
  <c r="AE62" i="27" s="1"/>
  <c r="AE63" i="27" s="1"/>
  <c r="AE64" i="27" s="1"/>
  <c r="AW56" i="27"/>
  <c r="AW57" i="27" s="1"/>
  <c r="AW58" i="27" s="1"/>
  <c r="AW59" i="27" s="1"/>
  <c r="AW60" i="27" s="1"/>
  <c r="AW61" i="27" s="1"/>
  <c r="AW62" i="27" s="1"/>
  <c r="AW63" i="27" s="1"/>
  <c r="AW64" i="27" s="1"/>
  <c r="AW55" i="27"/>
  <c r="AA55" i="27"/>
  <c r="AA56" i="27"/>
  <c r="AA57" i="27" s="1"/>
  <c r="AA58" i="27" s="1"/>
  <c r="AA59" i="27" s="1"/>
  <c r="AA60" i="27" s="1"/>
  <c r="AA61" i="27" s="1"/>
  <c r="AA62" i="27" s="1"/>
  <c r="AA63" i="27" s="1"/>
  <c r="AA64" i="27" s="1"/>
  <c r="BF65" i="27"/>
  <c r="BF66" i="27"/>
  <c r="BF67" i="27" s="1"/>
  <c r="BF68" i="27" s="1"/>
  <c r="BF69" i="27" s="1"/>
  <c r="BF70" i="27" s="1"/>
  <c r="Q55" i="27"/>
  <c r="Q56" i="27"/>
  <c r="Q57" i="27" s="1"/>
  <c r="Q58" i="27" s="1"/>
  <c r="Q59" i="27" s="1"/>
  <c r="Q60" i="27" s="1"/>
  <c r="Q61" i="27" s="1"/>
  <c r="Q62" i="27" s="1"/>
  <c r="Q63" i="27" s="1"/>
  <c r="Q64" i="27" s="1"/>
  <c r="Z65" i="27"/>
  <c r="Z66" i="27"/>
  <c r="Z67" i="27" s="1"/>
  <c r="Z68" i="27" s="1"/>
  <c r="Z69" i="27" s="1"/>
  <c r="Z70" i="27" s="1"/>
  <c r="AB65" i="27"/>
  <c r="AB66" i="27"/>
  <c r="AB67" i="27" s="1"/>
  <c r="AB68" i="27" s="1"/>
  <c r="AB69" i="27" s="1"/>
  <c r="AB70" i="27" s="1"/>
  <c r="AD56" i="27"/>
  <c r="AD57" i="27" s="1"/>
  <c r="AD58" i="27" s="1"/>
  <c r="AD59" i="27" s="1"/>
  <c r="AD60" i="27" s="1"/>
  <c r="AD61" i="27" s="1"/>
  <c r="AD62" i="27" s="1"/>
  <c r="AD63" i="27" s="1"/>
  <c r="AD64" i="27" s="1"/>
  <c r="AD55" i="27"/>
  <c r="AV56" i="27"/>
  <c r="AV57" i="27" s="1"/>
  <c r="AV58" i="27" s="1"/>
  <c r="AV59" i="27" s="1"/>
  <c r="AV60" i="27" s="1"/>
  <c r="AV61" i="27" s="1"/>
  <c r="AV62" i="27" s="1"/>
  <c r="AV63" i="27" s="1"/>
  <c r="AV64" i="27" s="1"/>
  <c r="AV55" i="27"/>
  <c r="BC66" i="27"/>
  <c r="BC67" i="27" s="1"/>
  <c r="BC68" i="27" s="1"/>
  <c r="BC69" i="27" s="1"/>
  <c r="BC70" i="27" s="1"/>
  <c r="BC65" i="27"/>
  <c r="P56" i="27"/>
  <c r="P57" i="27" s="1"/>
  <c r="P58" i="27" s="1"/>
  <c r="P59" i="27" s="1"/>
  <c r="P60" i="27" s="1"/>
  <c r="P61" i="27" s="1"/>
  <c r="P62" i="27" s="1"/>
  <c r="P63" i="27" s="1"/>
  <c r="P64" i="27" s="1"/>
  <c r="P55" i="27"/>
  <c r="Y56" i="27"/>
  <c r="Y57" i="27" s="1"/>
  <c r="Y58" i="27" s="1"/>
  <c r="Y59" i="27" s="1"/>
  <c r="Y60" i="27" s="1"/>
  <c r="Y61" i="27" s="1"/>
  <c r="Y62" i="27" s="1"/>
  <c r="Y63" i="27" s="1"/>
  <c r="Y64" i="27" s="1"/>
  <c r="Y55" i="27"/>
  <c r="J55" i="27"/>
  <c r="J56" i="27"/>
  <c r="J57" i="27" s="1"/>
  <c r="J58" i="27" s="1"/>
  <c r="J59" i="27" s="1"/>
  <c r="J60" i="27" s="1"/>
  <c r="J61" i="27" s="1"/>
  <c r="J62" i="27" s="1"/>
  <c r="J63" i="27" s="1"/>
  <c r="J64" i="27" s="1"/>
  <c r="R55" i="27"/>
  <c r="R56" i="27"/>
  <c r="R57" i="27" s="1"/>
  <c r="R58" i="27" s="1"/>
  <c r="R59" i="27" s="1"/>
  <c r="R60" i="27" s="1"/>
  <c r="R61" i="27" s="1"/>
  <c r="R62" i="27" s="1"/>
  <c r="R63" i="27" s="1"/>
  <c r="R64" i="27" s="1"/>
  <c r="BA55" i="27"/>
  <c r="BA56" i="27"/>
  <c r="BA57" i="27" s="1"/>
  <c r="BA58" i="27" s="1"/>
  <c r="BA59" i="27" s="1"/>
  <c r="BA60" i="27" s="1"/>
  <c r="BA61" i="27" s="1"/>
  <c r="BA62" i="27" s="1"/>
  <c r="BA63" i="27" s="1"/>
  <c r="BA64" i="27" s="1"/>
  <c r="I55" i="27"/>
  <c r="I56" i="27"/>
  <c r="I57" i="27" s="1"/>
  <c r="I58" i="27" s="1"/>
  <c r="I59" i="27" s="1"/>
  <c r="I60" i="27" s="1"/>
  <c r="I61" i="27" s="1"/>
  <c r="I62" i="27" s="1"/>
  <c r="I63" i="27" s="1"/>
  <c r="I64" i="27" s="1"/>
  <c r="AC56" i="27"/>
  <c r="AC57" i="27" s="1"/>
  <c r="AC58" i="27" s="1"/>
  <c r="AC59" i="27" s="1"/>
  <c r="AC60" i="27" s="1"/>
  <c r="AC61" i="27" s="1"/>
  <c r="AC62" i="27" s="1"/>
  <c r="AC63" i="27" s="1"/>
  <c r="AC64" i="27" s="1"/>
  <c r="AC55" i="27"/>
  <c r="AX55" i="27"/>
  <c r="AX56" i="27"/>
  <c r="AX57" i="27" s="1"/>
  <c r="AX58" i="27" s="1"/>
  <c r="AX59" i="27" s="1"/>
  <c r="AX60" i="27" s="1"/>
  <c r="AX61" i="27" s="1"/>
  <c r="AX62" i="27" s="1"/>
  <c r="AX63" i="27" s="1"/>
  <c r="AX64" i="27" s="1"/>
  <c r="AK56" i="27"/>
  <c r="AK57" i="27" s="1"/>
  <c r="AK58" i="27" s="1"/>
  <c r="AK59" i="27" s="1"/>
  <c r="AK60" i="27" s="1"/>
  <c r="AK61" i="27" s="1"/>
  <c r="AK62" i="27" s="1"/>
  <c r="AK63" i="27" s="1"/>
  <c r="AK64" i="27" s="1"/>
  <c r="AK55" i="27"/>
  <c r="X56" i="27"/>
  <c r="X57" i="27" s="1"/>
  <c r="X58" i="27" s="1"/>
  <c r="X59" i="27" s="1"/>
  <c r="X60" i="27" s="1"/>
  <c r="X61" i="27" s="1"/>
  <c r="X62" i="27" s="1"/>
  <c r="X63" i="27" s="1"/>
  <c r="X64" i="27" s="1"/>
  <c r="X55" i="27"/>
  <c r="AQ65" i="27"/>
  <c r="AQ66" i="27"/>
  <c r="AQ67" i="27" s="1"/>
  <c r="AQ68" i="27" s="1"/>
  <c r="AQ69" i="27" s="1"/>
  <c r="AQ70" i="27" s="1"/>
  <c r="AZ65" i="27"/>
  <c r="AZ66" i="27"/>
  <c r="AZ67" i="27" s="1"/>
  <c r="AZ68" i="27" s="1"/>
  <c r="AZ69" i="27" s="1"/>
  <c r="AZ70" i="27" s="1"/>
  <c r="AG56" i="27"/>
  <c r="AG57" i="27" s="1"/>
  <c r="AG58" i="27" s="1"/>
  <c r="AG59" i="27" s="1"/>
  <c r="AG60" i="27" s="1"/>
  <c r="AG61" i="27" s="1"/>
  <c r="AG62" i="27" s="1"/>
  <c r="AG63" i="27" s="1"/>
  <c r="AG64" i="27" s="1"/>
  <c r="AG55" i="27"/>
  <c r="BI65" i="27"/>
  <c r="BI66" i="27"/>
  <c r="BI67" i="27" s="1"/>
  <c r="BI68" i="27" s="1"/>
  <c r="BI69" i="27" s="1"/>
  <c r="BI70" i="27" s="1"/>
  <c r="U55" i="27"/>
  <c r="U56" i="27"/>
  <c r="U57" i="27" s="1"/>
  <c r="U58" i="27" s="1"/>
  <c r="U59" i="27" s="1"/>
  <c r="U60" i="27" s="1"/>
  <c r="U61" i="27" s="1"/>
  <c r="U62" i="27" s="1"/>
  <c r="U63" i="27" s="1"/>
  <c r="U64" i="27" s="1"/>
  <c r="AI55" i="27"/>
  <c r="AI56" i="27"/>
  <c r="AI57" i="27" s="1"/>
  <c r="AI58" i="27" s="1"/>
  <c r="AI59" i="27" s="1"/>
  <c r="AI60" i="27" s="1"/>
  <c r="AI61" i="27" s="1"/>
  <c r="AI62" i="27" s="1"/>
  <c r="AI63" i="27" s="1"/>
  <c r="AI64" i="27" s="1"/>
  <c r="AL65" i="27"/>
  <c r="AL66" i="27"/>
  <c r="AL67" i="27" s="1"/>
  <c r="AL68" i="27" s="1"/>
  <c r="AL69" i="27" s="1"/>
  <c r="AL70" i="27" s="1"/>
  <c r="BJ56" i="27"/>
  <c r="BJ57" i="27" s="1"/>
  <c r="BJ58" i="27" s="1"/>
  <c r="BJ59" i="27" s="1"/>
  <c r="BJ60" i="27" s="1"/>
  <c r="BJ61" i="27" s="1"/>
  <c r="BJ62" i="27" s="1"/>
  <c r="BJ63" i="27" s="1"/>
  <c r="BJ64" i="27" s="1"/>
  <c r="BJ55" i="27"/>
  <c r="L65" i="27"/>
  <c r="L66" i="27"/>
  <c r="L67" i="27" s="1"/>
  <c r="L68" i="27" s="1"/>
  <c r="L69" i="27" s="1"/>
  <c r="L70" i="27" s="1"/>
  <c r="BD56" i="27"/>
  <c r="BD57" i="27" s="1"/>
  <c r="BD58" i="27" s="1"/>
  <c r="BD59" i="27" s="1"/>
  <c r="BD60" i="27" s="1"/>
  <c r="BD61" i="27" s="1"/>
  <c r="BD62" i="27" s="1"/>
  <c r="BD63" i="27" s="1"/>
  <c r="BD64" i="27" s="1"/>
  <c r="BD55" i="27"/>
  <c r="H65" i="27"/>
  <c r="H66" i="27"/>
  <c r="H67" i="27" s="1"/>
  <c r="H68" i="27" s="1"/>
  <c r="H69" i="27" s="1"/>
  <c r="H70" i="27" s="1"/>
  <c r="AN56" i="27"/>
  <c r="AN57" i="27" s="1"/>
  <c r="AN58" i="27" s="1"/>
  <c r="AN59" i="27" s="1"/>
  <c r="AN60" i="27" s="1"/>
  <c r="AN61" i="27" s="1"/>
  <c r="AN62" i="27" s="1"/>
  <c r="AN63" i="27" s="1"/>
  <c r="AN64" i="27" s="1"/>
  <c r="AN55" i="27"/>
  <c r="W66" i="27"/>
  <c r="W67" i="27" s="1"/>
  <c r="W68" i="27" s="1"/>
  <c r="W69" i="27" s="1"/>
  <c r="W70" i="27" s="1"/>
  <c r="W65" i="27"/>
  <c r="AF55" i="27"/>
  <c r="AF56" i="27"/>
  <c r="AF57" i="27" s="1"/>
  <c r="AF58" i="27" s="1"/>
  <c r="AF59" i="27" s="1"/>
  <c r="AF60" i="27" s="1"/>
  <c r="AF61" i="27" s="1"/>
  <c r="AF62" i="27" s="1"/>
  <c r="AF63" i="27" s="1"/>
  <c r="AF64" i="27" s="1"/>
  <c r="AM66" i="27"/>
  <c r="AM67" i="27" s="1"/>
  <c r="AM68" i="27" s="1"/>
  <c r="AM69" i="27" s="1"/>
  <c r="AM70" i="27" s="1"/>
  <c r="AM65" i="27"/>
  <c r="AS56" i="27"/>
  <c r="AS57" i="27" s="1"/>
  <c r="AS58" i="27" s="1"/>
  <c r="AS59" i="27" s="1"/>
  <c r="AS60" i="27" s="1"/>
  <c r="AS61" i="27" s="1"/>
  <c r="AS62" i="27" s="1"/>
  <c r="AS63" i="27" s="1"/>
  <c r="AS64" i="27" s="1"/>
  <c r="AS55" i="27"/>
  <c r="AH55" i="27"/>
  <c r="AH56" i="27"/>
  <c r="AH57" i="27" s="1"/>
  <c r="AH58" i="27" s="1"/>
  <c r="AH59" i="27" s="1"/>
  <c r="AH60" i="27" s="1"/>
  <c r="AH61" i="27" s="1"/>
  <c r="AH62" i="27" s="1"/>
  <c r="AH63" i="27" s="1"/>
  <c r="AH64" i="27" s="1"/>
  <c r="AY55" i="27"/>
  <c r="AY56" i="27"/>
  <c r="AY57" i="27" s="1"/>
  <c r="AY58" i="27" s="1"/>
  <c r="AY59" i="27" s="1"/>
  <c r="AY60" i="27" s="1"/>
  <c r="AY61" i="27" s="1"/>
  <c r="AY62" i="27" s="1"/>
  <c r="AY63" i="27" s="1"/>
  <c r="AY64" i="27" s="1"/>
  <c r="AU66" i="27"/>
  <c r="AU67" i="27" s="1"/>
  <c r="AU68" i="27" s="1"/>
  <c r="AU69" i="27" s="1"/>
  <c r="AU70" i="27" s="1"/>
  <c r="AU65" i="27"/>
  <c r="N66" i="27"/>
  <c r="N67" i="27" s="1"/>
  <c r="N68" i="27" s="1"/>
  <c r="N69" i="27" s="1"/>
  <c r="N70" i="27" s="1"/>
  <c r="N65" i="27"/>
  <c r="AJ65" i="27"/>
  <c r="AJ66" i="27"/>
  <c r="AJ67" i="27" s="1"/>
  <c r="AJ68" i="27" s="1"/>
  <c r="AJ69" i="27" s="1"/>
  <c r="AJ70" i="27" s="1"/>
  <c r="BE56" i="27"/>
  <c r="BE57" i="27" s="1"/>
  <c r="BE58" i="27" s="1"/>
  <c r="BE59" i="27" s="1"/>
  <c r="BE60" i="27" s="1"/>
  <c r="BE61" i="27" s="1"/>
  <c r="BE62" i="27" s="1"/>
  <c r="BE63" i="27" s="1"/>
  <c r="BE64" i="27" s="1"/>
  <c r="BE55" i="27"/>
  <c r="BB65" i="27"/>
  <c r="BB66" i="27"/>
  <c r="BB67" i="27" s="1"/>
  <c r="BB68" i="27" s="1"/>
  <c r="BB69" i="27" s="1"/>
  <c r="BB70" i="27" s="1"/>
  <c r="V65" i="27"/>
  <c r="V66" i="27"/>
  <c r="V67" i="27" s="1"/>
  <c r="V68" i="27" s="1"/>
  <c r="V69" i="27" s="1"/>
  <c r="V70" i="27" s="1"/>
  <c r="AO56" i="27"/>
  <c r="AO57" i="27" s="1"/>
  <c r="AO58" i="27" s="1"/>
  <c r="AO59" i="27" s="1"/>
  <c r="AO60" i="27" s="1"/>
  <c r="AO61" i="27" s="1"/>
  <c r="AO62" i="27" s="1"/>
  <c r="AO63" i="27" s="1"/>
  <c r="AO64" i="27" s="1"/>
  <c r="AO55" i="27"/>
  <c r="AP65" i="27"/>
  <c r="AP66" i="27"/>
  <c r="AP67" i="27" s="1"/>
  <c r="AP68" i="27" s="1"/>
  <c r="AP69" i="27" s="1"/>
  <c r="AP70" i="27" s="1"/>
  <c r="O55" i="27"/>
  <c r="O56" i="27"/>
  <c r="O57" i="27" s="1"/>
  <c r="O58" i="27" s="1"/>
  <c r="O59" i="27" s="1"/>
  <c r="O60" i="27" s="1"/>
  <c r="O61" i="27" s="1"/>
  <c r="O62" i="27" s="1"/>
  <c r="O63" i="27" s="1"/>
  <c r="O64" i="27" s="1"/>
  <c r="AR65" i="27"/>
  <c r="AR66" i="27"/>
  <c r="AR67" i="27" s="1"/>
  <c r="AR68" i="27" s="1"/>
  <c r="AR69" i="27" s="1"/>
  <c r="AR70" i="27" s="1"/>
  <c r="S65" i="27"/>
  <c r="S66" i="27"/>
  <c r="S67" i="27" s="1"/>
  <c r="S68" i="27" s="1"/>
  <c r="S69" i="27" s="1"/>
  <c r="S70" i="27" s="1"/>
  <c r="AT65" i="27"/>
  <c r="AT66" i="27"/>
  <c r="AT67" i="27" s="1"/>
  <c r="AT68" i="27" s="1"/>
  <c r="AT69" i="27" s="1"/>
  <c r="AT70" i="27" s="1"/>
  <c r="AF65" i="27" l="1"/>
  <c r="AF66" i="27"/>
  <c r="AF67" i="27" s="1"/>
  <c r="AF68" i="27" s="1"/>
  <c r="AF69" i="27" s="1"/>
  <c r="AF70" i="27" s="1"/>
  <c r="R65" i="27"/>
  <c r="R66" i="27"/>
  <c r="R67" i="27" s="1"/>
  <c r="R68" i="27" s="1"/>
  <c r="R69" i="27" s="1"/>
  <c r="R70" i="27" s="1"/>
  <c r="BD65" i="27"/>
  <c r="BD66" i="27"/>
  <c r="BD67" i="27" s="1"/>
  <c r="BD68" i="27" s="1"/>
  <c r="BD69" i="27" s="1"/>
  <c r="BD70" i="27" s="1"/>
  <c r="U66" i="27"/>
  <c r="U67" i="27" s="1"/>
  <c r="U68" i="27" s="1"/>
  <c r="U69" i="27" s="1"/>
  <c r="U70" i="27" s="1"/>
  <c r="U65" i="27"/>
  <c r="J66" i="27"/>
  <c r="J67" i="27" s="1"/>
  <c r="J68" i="27" s="1"/>
  <c r="J69" i="27" s="1"/>
  <c r="J70" i="27" s="1"/>
  <c r="J65" i="27"/>
  <c r="AE66" i="27"/>
  <c r="AE67" i="27" s="1"/>
  <c r="AE68" i="27" s="1"/>
  <c r="AE69" i="27" s="1"/>
  <c r="AE70" i="27" s="1"/>
  <c r="AE65" i="27"/>
  <c r="AV65" i="27"/>
  <c r="AV66" i="27"/>
  <c r="AV67" i="27" s="1"/>
  <c r="AV68" i="27" s="1"/>
  <c r="AV69" i="27" s="1"/>
  <c r="AV70" i="27" s="1"/>
  <c r="AN65" i="27"/>
  <c r="AN66" i="27"/>
  <c r="AN67" i="27" s="1"/>
  <c r="AN68" i="27" s="1"/>
  <c r="AN69" i="27" s="1"/>
  <c r="AN70" i="27" s="1"/>
  <c r="X65" i="27"/>
  <c r="X66" i="27"/>
  <c r="X67" i="27" s="1"/>
  <c r="X68" i="27" s="1"/>
  <c r="X69" i="27" s="1"/>
  <c r="X70" i="27" s="1"/>
  <c r="Y66" i="27"/>
  <c r="Y67" i="27" s="1"/>
  <c r="Y68" i="27" s="1"/>
  <c r="Y69" i="27" s="1"/>
  <c r="Y70" i="27" s="1"/>
  <c r="Y65" i="27"/>
  <c r="O65" i="27"/>
  <c r="O66" i="27"/>
  <c r="O67" i="27" s="1"/>
  <c r="O68" i="27" s="1"/>
  <c r="O69" i="27" s="1"/>
  <c r="O70" i="27" s="1"/>
  <c r="BA66" i="27"/>
  <c r="BA67" i="27" s="1"/>
  <c r="BA68" i="27" s="1"/>
  <c r="BA69" i="27" s="1"/>
  <c r="BA70" i="27" s="1"/>
  <c r="BA65" i="27"/>
  <c r="AA65" i="27"/>
  <c r="AA66" i="27"/>
  <c r="AA67" i="27" s="1"/>
  <c r="AA68" i="27" s="1"/>
  <c r="AA69" i="27" s="1"/>
  <c r="AA70" i="27" s="1"/>
  <c r="AI65" i="27"/>
  <c r="AI66" i="27"/>
  <c r="AI67" i="27" s="1"/>
  <c r="AI68" i="27" s="1"/>
  <c r="AI69" i="27" s="1"/>
  <c r="AI70" i="27" s="1"/>
  <c r="AX65" i="27"/>
  <c r="AX66" i="27"/>
  <c r="AX67" i="27" s="1"/>
  <c r="AX68" i="27" s="1"/>
  <c r="AX69" i="27" s="1"/>
  <c r="AX70" i="27" s="1"/>
  <c r="BE66" i="27"/>
  <c r="BE67" i="27" s="1"/>
  <c r="BE68" i="27" s="1"/>
  <c r="BE69" i="27" s="1"/>
  <c r="BE70" i="27" s="1"/>
  <c r="BE65" i="27"/>
  <c r="AW66" i="27"/>
  <c r="AW67" i="27" s="1"/>
  <c r="AW68" i="27" s="1"/>
  <c r="AW69" i="27" s="1"/>
  <c r="AW70" i="27" s="1"/>
  <c r="AW65" i="27"/>
  <c r="AH65" i="27"/>
  <c r="AH66" i="27"/>
  <c r="AH67" i="27" s="1"/>
  <c r="AH68" i="27" s="1"/>
  <c r="AH69" i="27" s="1"/>
  <c r="AH70" i="27" s="1"/>
  <c r="Q65" i="27"/>
  <c r="Q66" i="27"/>
  <c r="Q67" i="27" s="1"/>
  <c r="Q68" i="27" s="1"/>
  <c r="Q69" i="27" s="1"/>
  <c r="Q70" i="27" s="1"/>
  <c r="AO66" i="27"/>
  <c r="AO67" i="27" s="1"/>
  <c r="AO68" i="27" s="1"/>
  <c r="AO69" i="27" s="1"/>
  <c r="AO70" i="27" s="1"/>
  <c r="AO65" i="27"/>
  <c r="AC66" i="27"/>
  <c r="AC67" i="27" s="1"/>
  <c r="AC68" i="27" s="1"/>
  <c r="AC69" i="27" s="1"/>
  <c r="AC70" i="27" s="1"/>
  <c r="AC65" i="27"/>
  <c r="I65" i="27"/>
  <c r="I66" i="27"/>
  <c r="I67" i="27" s="1"/>
  <c r="I68" i="27" s="1"/>
  <c r="I69" i="27" s="1"/>
  <c r="I70" i="27" s="1"/>
  <c r="AS66" i="27"/>
  <c r="AS67" i="27" s="1"/>
  <c r="AS68" i="27" s="1"/>
  <c r="AS69" i="27" s="1"/>
  <c r="AS70" i="27" s="1"/>
  <c r="AS65" i="27"/>
  <c r="BJ66" i="27"/>
  <c r="BJ67" i="27" s="1"/>
  <c r="BJ68" i="27" s="1"/>
  <c r="BJ69" i="27" s="1"/>
  <c r="BJ70" i="27" s="1"/>
  <c r="BJ65" i="27"/>
  <c r="AD65" i="27"/>
  <c r="AD66" i="27"/>
  <c r="AD67" i="27" s="1"/>
  <c r="AD68" i="27" s="1"/>
  <c r="AD69" i="27" s="1"/>
  <c r="AD70" i="27" s="1"/>
  <c r="AG66" i="27"/>
  <c r="AG67" i="27" s="1"/>
  <c r="AG68" i="27" s="1"/>
  <c r="AG69" i="27" s="1"/>
  <c r="AG70" i="27" s="1"/>
  <c r="AG65" i="27"/>
  <c r="AK66" i="27"/>
  <c r="AK67" i="27" s="1"/>
  <c r="AK68" i="27" s="1"/>
  <c r="AK69" i="27" s="1"/>
  <c r="AK70" i="27" s="1"/>
  <c r="AK65" i="27"/>
  <c r="P66" i="27"/>
  <c r="P67" i="27" s="1"/>
  <c r="P68" i="27" s="1"/>
  <c r="P69" i="27" s="1"/>
  <c r="P70" i="27" s="1"/>
  <c r="P65" i="27"/>
  <c r="AY65" i="27"/>
  <c r="AY66" i="27"/>
  <c r="AY67" i="27" s="1"/>
  <c r="AY68" i="27" s="1"/>
  <c r="AY69" i="27" s="1"/>
  <c r="AY70" i="27" s="1"/>
  <c r="C43" i="8" l="1"/>
  <c r="D61" i="7"/>
  <c r="F61" i="7"/>
  <c r="Q4" i="35" l="1"/>
  <c r="R4" i="35" s="1"/>
  <c r="Q6" i="35" l="1"/>
  <c r="R6" i="35" s="1"/>
  <c r="Q7" i="35" l="1"/>
  <c r="R7" i="35" l="1"/>
  <c r="Q5" i="35"/>
  <c r="R5" i="35" s="1"/>
  <c r="O7" i="35"/>
  <c r="O4" i="35" l="1"/>
  <c r="P4" i="35" s="1"/>
  <c r="E6" i="35"/>
  <c r="F6" i="35" s="1"/>
  <c r="I4" i="35"/>
  <c r="J4" i="35" s="1"/>
  <c r="R8" i="35"/>
  <c r="S4" i="35"/>
  <c r="T4" i="35" s="1"/>
  <c r="P7" i="35"/>
  <c r="O5" i="35"/>
  <c r="P5" i="35" s="1"/>
  <c r="E7" i="35"/>
  <c r="F7" i="35" s="1"/>
  <c r="I6" i="35"/>
  <c r="J6" i="35" s="1"/>
  <c r="I7" i="35"/>
  <c r="E4" i="35"/>
  <c r="F4" i="35" s="1"/>
  <c r="E5" i="35" l="1"/>
  <c r="F5" i="35" s="1"/>
  <c r="F8" i="35" s="1"/>
  <c r="P8" i="35"/>
  <c r="S6" i="35"/>
  <c r="T6" i="35" s="1"/>
  <c r="J7" i="35"/>
  <c r="I5" i="35"/>
  <c r="J5" i="35" s="1"/>
  <c r="J8" i="35" l="1"/>
  <c r="S7" i="35"/>
  <c r="S5" i="35" s="1"/>
  <c r="T5" i="35" s="1"/>
  <c r="T7" i="35" l="1"/>
  <c r="T8" i="35" s="1"/>
  <c r="AS7" i="35" l="1"/>
  <c r="AS4" i="35" l="1"/>
  <c r="AT4" i="35" s="1"/>
  <c r="AS6" i="35"/>
  <c r="AT6" i="35" s="1"/>
  <c r="AS5" i="35"/>
  <c r="AT5" i="35" s="1"/>
  <c r="AT7" i="35"/>
  <c r="AT8" i="35" l="1"/>
  <c r="AE4" i="35"/>
  <c r="AF4" i="35" s="1"/>
  <c r="AE7" i="35"/>
  <c r="AE6" i="35"/>
  <c r="AF6" i="35" s="1"/>
  <c r="AF7" i="35" l="1"/>
  <c r="AE5" i="35"/>
  <c r="AF5" i="35" s="1"/>
  <c r="AF8" i="35" s="1"/>
  <c r="K4" i="35"/>
  <c r="L4" i="35" s="1"/>
  <c r="L8" i="35" s="1"/>
  <c r="U4" i="35" l="1"/>
  <c r="V4" i="35" s="1"/>
  <c r="M4" i="35" l="1"/>
  <c r="N4" i="35" s="1"/>
  <c r="N8" i="35" s="1"/>
  <c r="U7" i="35"/>
  <c r="V7" i="35" l="1"/>
  <c r="U5" i="35"/>
  <c r="V5" i="35" s="1"/>
  <c r="U6" i="35"/>
  <c r="V6" i="35" s="1"/>
  <c r="V8" i="35" l="1"/>
  <c r="E14" i="35" s="1"/>
  <c r="E16" i="35" s="1"/>
  <c r="A111"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Arede</author>
  </authors>
  <commentList>
    <comment ref="C106" authorId="0" shapeId="0" xr:uid="{00000000-0006-0000-0000-000001000000}">
      <text>
        <r>
          <rPr>
            <b/>
            <sz val="9"/>
            <color indexed="81"/>
            <rFont val="Tahoma"/>
            <family val="2"/>
          </rPr>
          <t>Luis Arede:</t>
        </r>
        <r>
          <rPr>
            <sz val="9"/>
            <color indexed="81"/>
            <rFont val="Tahoma"/>
            <family val="2"/>
          </rPr>
          <t xml:space="preserve">
Para eliminar esta linha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Carla Almeida</author>
  </authors>
  <commentList>
    <comment ref="A109" authorId="0" shapeId="0" xr:uid="{00000000-0006-0000-0100-000001000000}">
      <text>
        <r>
          <rPr>
            <b/>
            <sz val="9"/>
            <color indexed="81"/>
            <rFont val="Tahoma"/>
            <family val="2"/>
          </rPr>
          <t>Carla Almeida:</t>
        </r>
        <r>
          <rPr>
            <sz val="9"/>
            <color indexed="81"/>
            <rFont val="Tahoma"/>
            <family val="2"/>
          </rPr>
          <t xml:space="preserve">
é igual à VIS 308</t>
        </r>
      </text>
    </comment>
    <comment ref="A869" authorId="0" shapeId="0" xr:uid="{00000000-0006-0000-0100-000002000000}">
      <text>
        <r>
          <rPr>
            <b/>
            <sz val="9"/>
            <color indexed="81"/>
            <rFont val="Tahoma"/>
            <family val="2"/>
          </rPr>
          <t>Carla Almeida:</t>
        </r>
        <r>
          <rPr>
            <sz val="9"/>
            <color indexed="81"/>
            <rFont val="Tahoma"/>
            <family val="2"/>
          </rPr>
          <t xml:space="preserve">
A AMARELO AS PARAGENS DRT QUE JÁ ESTÃO CARREGADAS NA APP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Admin1</author>
  </authors>
  <commentList>
    <comment ref="A51" authorId="0" shapeId="0" xr:uid="{00000000-0006-0000-1300-000001000000}">
      <text>
        <r>
          <rPr>
            <b/>
            <sz val="9"/>
            <color indexed="81"/>
            <rFont val="Tahoma"/>
            <family val="2"/>
          </rPr>
          <t>Admin1:</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Luis Arede</author>
  </authors>
  <commentList>
    <comment ref="C106" authorId="0" shapeId="0" xr:uid="{00000000-0006-0000-1700-000001000000}">
      <text>
        <r>
          <rPr>
            <b/>
            <sz val="9"/>
            <color indexed="81"/>
            <rFont val="Tahoma"/>
            <family val="2"/>
          </rPr>
          <t>Luis Arede:</t>
        </r>
        <r>
          <rPr>
            <sz val="9"/>
            <color indexed="81"/>
            <rFont val="Tahoma"/>
            <family val="2"/>
          </rPr>
          <t xml:space="preserve">
Para eliminar esta linha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Carla Almeida</author>
  </authors>
  <commentList>
    <comment ref="R10" authorId="0" shapeId="0" xr:uid="{00000000-0006-0000-1900-000001000000}">
      <text>
        <r>
          <rPr>
            <b/>
            <sz val="9"/>
            <color indexed="81"/>
            <rFont val="Tahoma"/>
            <family val="2"/>
          </rPr>
          <t>Carla Almeida:</t>
        </r>
        <r>
          <rPr>
            <sz val="9"/>
            <color indexed="81"/>
            <rFont val="Tahoma"/>
            <family val="2"/>
          </rPr>
          <t xml:space="preserve">
embora este horario tenha maior procura que o das 14H30, tive de considerar o outro porque esse leva quem sai do trabalho depois das 13H30 e os alunos que tambem sai por essa hora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Carla Almeida</author>
  </authors>
  <commentList>
    <comment ref="K10" authorId="0" shapeId="0" xr:uid="{00000000-0006-0000-1C00-000001000000}">
      <text>
        <r>
          <rPr>
            <b/>
            <sz val="9"/>
            <color indexed="81"/>
            <rFont val="Tahoma"/>
            <family val="2"/>
          </rPr>
          <t>Carla Almeida:</t>
        </r>
        <r>
          <rPr>
            <sz val="9"/>
            <color indexed="81"/>
            <rFont val="Tahoma"/>
            <family val="2"/>
          </rPr>
          <t xml:space="preserve">
este horario tem mais passageiros que o das 08H30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Carla Almeida</author>
  </authors>
  <commentList>
    <comment ref="M10" authorId="0" shapeId="0" xr:uid="{00000000-0006-0000-1D00-000001000000}">
      <text>
        <r>
          <rPr>
            <b/>
            <sz val="9"/>
            <color indexed="81"/>
            <rFont val="Tahoma"/>
            <family val="2"/>
          </rPr>
          <t>Carla Almeida:</t>
        </r>
        <r>
          <rPr>
            <sz val="9"/>
            <color indexed="81"/>
            <rFont val="Tahoma"/>
            <family val="2"/>
          </rPr>
          <t xml:space="preserve">
este horario tem mais passageiros que o das 08H30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Carla Almeida</author>
  </authors>
  <commentList>
    <comment ref="B24" authorId="0" shapeId="0" xr:uid="{00000000-0006-0000-2500-000001000000}">
      <text>
        <r>
          <rPr>
            <b/>
            <sz val="9"/>
            <color indexed="81"/>
            <rFont val="Tahoma"/>
            <family val="2"/>
          </rPr>
          <t>Carla Almeida:</t>
        </r>
        <r>
          <rPr>
            <sz val="9"/>
            <color indexed="81"/>
            <rFont val="Tahoma"/>
            <family val="2"/>
          </rPr>
          <t xml:space="preserve">
</t>
        </r>
      </text>
    </comment>
  </commentList>
</comments>
</file>

<file path=xl/sharedStrings.xml><?xml version="1.0" encoding="utf-8"?>
<sst xmlns="http://schemas.openxmlformats.org/spreadsheetml/2006/main" count="13061" uniqueCount="4249">
  <si>
    <t>paragens principais ida</t>
  </si>
  <si>
    <t>paragens principais volta</t>
  </si>
  <si>
    <t>Linha</t>
  </si>
  <si>
    <t>COORDENADAS</t>
  </si>
  <si>
    <t>A</t>
  </si>
  <si>
    <t>KM</t>
  </si>
  <si>
    <t>Zona</t>
  </si>
  <si>
    <t>Paragem Zona</t>
  </si>
  <si>
    <t>LATITUDE-LONGITUDE</t>
  </si>
  <si>
    <t>NOME PARAGEM</t>
  </si>
  <si>
    <t>CODIGO MUV</t>
  </si>
  <si>
    <t>PARAGENS PRINCIPAIS</t>
  </si>
  <si>
    <t>INICIO DE ZONA</t>
  </si>
  <si>
    <t/>
  </si>
  <si>
    <t>VIS 001</t>
  </si>
  <si>
    <t>ZONA 1</t>
  </si>
  <si>
    <t>Dia Útil</t>
  </si>
  <si>
    <t>Sábados</t>
  </si>
  <si>
    <t>-</t>
  </si>
  <si>
    <t>Domingos, Feriados, Terça-Feira de Carnaval e Segunda depois da Páscoa</t>
  </si>
  <si>
    <t>VIS 133</t>
  </si>
  <si>
    <t>VIS 048</t>
  </si>
  <si>
    <t>VIS 049</t>
  </si>
  <si>
    <t>VIS 052</t>
  </si>
  <si>
    <t>VIS 054</t>
  </si>
  <si>
    <t>VIS 373</t>
  </si>
  <si>
    <t>VIS 375</t>
  </si>
  <si>
    <t>VIS 376</t>
  </si>
  <si>
    <t>ZONA 2</t>
  </si>
  <si>
    <t>VIS 489</t>
  </si>
  <si>
    <t>VIS 491</t>
  </si>
  <si>
    <t>ZONA 3</t>
  </si>
  <si>
    <t>VIS 492</t>
  </si>
  <si>
    <t>VIS 494</t>
  </si>
  <si>
    <t>VIS 495</t>
  </si>
  <si>
    <t>VIS 509</t>
  </si>
  <si>
    <t>VIS 506</t>
  </si>
  <si>
    <t>VIS 505</t>
  </si>
  <si>
    <t>VIS 504</t>
  </si>
  <si>
    <t>VIS 503</t>
  </si>
  <si>
    <t>VIS 508</t>
  </si>
  <si>
    <t>VIS 501</t>
  </si>
  <si>
    <t>VIS 511</t>
  </si>
  <si>
    <t>VIS 502</t>
  </si>
  <si>
    <t>VIS 510</t>
  </si>
  <si>
    <t>VIS 500</t>
  </si>
  <si>
    <t>VIS 499</t>
  </si>
  <si>
    <t>VIS 498</t>
  </si>
  <si>
    <t>VIS 497</t>
  </si>
  <si>
    <t>VIS 507</t>
  </si>
  <si>
    <t>VIS 493</t>
  </si>
  <si>
    <t>VIS 490</t>
  </si>
  <si>
    <t>13:45</t>
  </si>
  <si>
    <t>VIS 377</t>
  </si>
  <si>
    <t>VIS 374</t>
  </si>
  <si>
    <t>VIS 055</t>
  </si>
  <si>
    <t>VIS 053</t>
  </si>
  <si>
    <t>VIS 050</t>
  </si>
  <si>
    <t>08:50</t>
  </si>
  <si>
    <t>VIS 132</t>
  </si>
  <si>
    <t>Épocas</t>
  </si>
  <si>
    <t>A - Anual</t>
  </si>
  <si>
    <t>16:30</t>
  </si>
  <si>
    <t>12:30</t>
  </si>
  <si>
    <t>19:30</t>
  </si>
  <si>
    <t>10:30</t>
  </si>
  <si>
    <t>11:30</t>
  </si>
  <si>
    <t>VIS 604</t>
  </si>
  <si>
    <t>VIS 007</t>
  </si>
  <si>
    <t>VIS 601</t>
  </si>
  <si>
    <t>VIS 602</t>
  </si>
  <si>
    <t>VIS 543</t>
  </si>
  <si>
    <t>VIS 546</t>
  </si>
  <si>
    <t>VIS 547</t>
  </si>
  <si>
    <t>VIS 549</t>
  </si>
  <si>
    <t>VIS 550</t>
  </si>
  <si>
    <t>VIS 653</t>
  </si>
  <si>
    <t>VIS 553</t>
  </si>
  <si>
    <t>VIS 893</t>
  </si>
  <si>
    <t>VIS 861</t>
  </si>
  <si>
    <t>VIS 557</t>
  </si>
  <si>
    <t>VIS 560</t>
  </si>
  <si>
    <t>VIS 561</t>
  </si>
  <si>
    <t>VIS 563</t>
  </si>
  <si>
    <t>VIS 890</t>
  </si>
  <si>
    <t>ZONA 4</t>
  </si>
  <si>
    <t>VIS 891</t>
  </si>
  <si>
    <t>VIS 565</t>
  </si>
  <si>
    <t>VIS 566</t>
  </si>
  <si>
    <t>VIS 567</t>
  </si>
  <si>
    <t>VIS 568</t>
  </si>
  <si>
    <t>VIS 895</t>
  </si>
  <si>
    <t>VIS 569</t>
  </si>
  <si>
    <t>VIS 570</t>
  </si>
  <si>
    <t>VIS 571</t>
  </si>
  <si>
    <t>VIS 572</t>
  </si>
  <si>
    <t>VIS 573</t>
  </si>
  <si>
    <t>VIS 902</t>
  </si>
  <si>
    <t>VIS 903</t>
  </si>
  <si>
    <t>VIS 564</t>
  </si>
  <si>
    <t>VIS 574</t>
  </si>
  <si>
    <t>VIS 562</t>
  </si>
  <si>
    <t>VIS 576</t>
  </si>
  <si>
    <t>VIS 559</t>
  </si>
  <si>
    <t>VIS 556</t>
  </si>
  <si>
    <t>VIS 555</t>
  </si>
  <si>
    <t>VIS 892</t>
  </si>
  <si>
    <t>VIS 575</t>
  </si>
  <si>
    <t>VIS 554</t>
  </si>
  <si>
    <t>VIS 552</t>
  </si>
  <si>
    <t>VIS 551</t>
  </si>
  <si>
    <t>VIS 700</t>
  </si>
  <si>
    <t>VIS 548</t>
  </si>
  <si>
    <t>VIS 545</t>
  </si>
  <si>
    <t>VIS 544</t>
  </si>
  <si>
    <t>VIS 894</t>
  </si>
  <si>
    <t>VIS 603</t>
  </si>
  <si>
    <t>AA - Anual</t>
  </si>
  <si>
    <t>Linha MUV</t>
  </si>
  <si>
    <t>Nome</t>
  </si>
  <si>
    <t>COMV » RIO DE LOBA</t>
  </si>
  <si>
    <t>COMV » POVOA MEDRONHOSA</t>
  </si>
  <si>
    <t>COMV » ESCULCA / TRAVASSÓS CIMA</t>
  </si>
  <si>
    <t>COMV » MOURE DE MADALENA</t>
  </si>
  <si>
    <t>COMV » MOURE DE CARVALHAL</t>
  </si>
  <si>
    <t>COMV » MUNDÃO / CAVERNÃES</t>
  </si>
  <si>
    <t>COMV » RANHADOS / VISO SUL</t>
  </si>
  <si>
    <t>COMV » FRAGOSELA</t>
  </si>
  <si>
    <t>COMV » COIMBRÕES</t>
  </si>
  <si>
    <t>COMV » VILA CHÃ SÁ (VIA REPESES)</t>
  </si>
  <si>
    <t>COMV » FIGUEIRÓ (VIA COUTO CIMA)</t>
  </si>
  <si>
    <t>COMV » B.NORAD (VIA FULGOSA/BIGAS)</t>
  </si>
  <si>
    <t>AGUIEIRA » FAIL (VIA HOSPITAL)</t>
  </si>
  <si>
    <t>COMV » CASAL MEÃO (VIA SILGUEIROS)</t>
  </si>
  <si>
    <t>Código</t>
  </si>
  <si>
    <t>Vis 001</t>
  </si>
  <si>
    <t>COMV</t>
  </si>
  <si>
    <t>Vis 002</t>
  </si>
  <si>
    <t>Interface Hospital</t>
  </si>
  <si>
    <t>Vis 003</t>
  </si>
  <si>
    <t xml:space="preserve"> 40.646408,  -7.909641</t>
  </si>
  <si>
    <t>Quinta D´el Rei</t>
  </si>
  <si>
    <t>Vis 004</t>
  </si>
  <si>
    <t xml:space="preserve"> 40.647482,  -7.916590</t>
  </si>
  <si>
    <t>Quinta de Jugueiros</t>
  </si>
  <si>
    <t>Vis 005</t>
  </si>
  <si>
    <t xml:space="preserve"> 40.645995,  -7.918706</t>
  </si>
  <si>
    <t>Residências IPV</t>
  </si>
  <si>
    <t>Vis 006</t>
  </si>
  <si>
    <t xml:space="preserve"> 40.641848,  -7.918056</t>
  </si>
  <si>
    <t>Rua Nova</t>
  </si>
  <si>
    <t>Vis 007</t>
  </si>
  <si>
    <t xml:space="preserve"> 40.659123,  -7.918876</t>
  </si>
  <si>
    <t xml:space="preserve"> Alberto Sampaio 2</t>
  </si>
  <si>
    <t>Vis 008</t>
  </si>
  <si>
    <t xml:space="preserve"> 40.658200,  -7.920039</t>
  </si>
  <si>
    <t>N. S. Fátima-Igreja</t>
  </si>
  <si>
    <t>Vis 009</t>
  </si>
  <si>
    <t xml:space="preserve"> 40.656603,  -7.927933</t>
  </si>
  <si>
    <t>Monte Belo-J Infância 1</t>
  </si>
  <si>
    <t>Vis 010</t>
  </si>
  <si>
    <t xml:space="preserve"> 40.657811,  -7.927082</t>
  </si>
  <si>
    <t>Monte Belo-Estádio 1</t>
  </si>
  <si>
    <t>Vis 011</t>
  </si>
  <si>
    <t xml:space="preserve"> 40.659537,  -7.926582</t>
  </si>
  <si>
    <t>Campo dos Trambelos</t>
  </si>
  <si>
    <t>Vis 012</t>
  </si>
  <si>
    <t xml:space="preserve"> 40.660189,  -7.921028</t>
  </si>
  <si>
    <t>Balsa 1</t>
  </si>
  <si>
    <t>Vis 013</t>
  </si>
  <si>
    <t xml:space="preserve"> 40.661687,  -7.920191</t>
  </si>
  <si>
    <t>César Anjo 1</t>
  </si>
  <si>
    <t>Vis 014</t>
  </si>
  <si>
    <t xml:space="preserve"> 40.661570,  -7.917603</t>
  </si>
  <si>
    <t>Bombeiros Voluntários</t>
  </si>
  <si>
    <t>Vis 015</t>
  </si>
  <si>
    <t xml:space="preserve"> 40.671383,  -7.920214</t>
  </si>
  <si>
    <t>M Ferreira Figueiredo 1</t>
  </si>
  <si>
    <t>Vis 016</t>
  </si>
  <si>
    <t xml:space="preserve"> 40.671972,  -7.917654</t>
  </si>
  <si>
    <t>Pedro Henriques 1</t>
  </si>
  <si>
    <t>Vis 017</t>
  </si>
  <si>
    <t xml:space="preserve"> 40.671823,  -7.918614</t>
  </si>
  <si>
    <t>Pedro Henriques 2</t>
  </si>
  <si>
    <t>Vis 018</t>
  </si>
  <si>
    <t xml:space="preserve"> 40.661889,  -7.909377</t>
  </si>
  <si>
    <t>Porta dos Cavaleiros 1</t>
  </si>
  <si>
    <t>Av. Emidio Navarro</t>
  </si>
  <si>
    <t>Vis 019</t>
  </si>
  <si>
    <t xml:space="preserve"> 40.656493,  -7.906679</t>
  </si>
  <si>
    <t>5 de Outubro 1</t>
  </si>
  <si>
    <t>Vis 020</t>
  </si>
  <si>
    <t xml:space="preserve"> 40.651317,  -7.920197</t>
  </si>
  <si>
    <t>Nuno Alvares Pereira</t>
  </si>
  <si>
    <t>Vis 021</t>
  </si>
  <si>
    <t xml:space="preserve"> 40.652811,  -7.920005</t>
  </si>
  <si>
    <t>Escola João de Barros 1</t>
  </si>
  <si>
    <t>Rua Eng. Manuel da Silva Almeida</t>
  </si>
  <si>
    <t>Vis 022</t>
  </si>
  <si>
    <t xml:space="preserve"> 40.652883,  -7.922521</t>
  </si>
  <si>
    <t>Manuel Silva Almeida 1</t>
  </si>
  <si>
    <t>Vis 023</t>
  </si>
  <si>
    <t xml:space="preserve"> 40.652935,  -7.912411</t>
  </si>
  <si>
    <t>10 de Junho-Cemitério 1</t>
  </si>
  <si>
    <t>Vis 024</t>
  </si>
  <si>
    <t xml:space="preserve"> 40.652969,  -7.911517</t>
  </si>
  <si>
    <t>10 de Junho-Cemitério 2</t>
  </si>
  <si>
    <t>Vis 025</t>
  </si>
  <si>
    <t xml:space="preserve"> 40.652610,  -7.922827</t>
  </si>
  <si>
    <t>Manuel Silva Almeida 2</t>
  </si>
  <si>
    <t>Vis 026</t>
  </si>
  <si>
    <t xml:space="preserve"> 40.652833,  -7.920289</t>
  </si>
  <si>
    <t>Escola João de Barros 2</t>
  </si>
  <si>
    <t>Vis 027</t>
  </si>
  <si>
    <t xml:space="preserve"> 40.653214,  -7.917621</t>
  </si>
  <si>
    <t>António Esteves Correia</t>
  </si>
  <si>
    <t>Vis 028</t>
  </si>
  <si>
    <t xml:space="preserve"> 40.655672,  -7.909891</t>
  </si>
  <si>
    <t>Dr Azeredo Perdigão 2</t>
  </si>
  <si>
    <t>Vis 029</t>
  </si>
  <si>
    <t xml:space="preserve"> 40.653387,  -7.908449</t>
  </si>
  <si>
    <t>Monsenhor Celso T Silva</t>
  </si>
  <si>
    <t>Vis 030</t>
  </si>
  <si>
    <t xml:space="preserve"> 40.653144,  -7.906838</t>
  </si>
  <si>
    <t>Universidade Católica</t>
  </si>
  <si>
    <t>Vis 031</t>
  </si>
  <si>
    <t xml:space="preserve"> 40.656745,  -7.907953</t>
  </si>
  <si>
    <t>5 de Outubro 2</t>
  </si>
  <si>
    <t>Vis 032</t>
  </si>
  <si>
    <t xml:space="preserve"> 40.662438,  -7.909709</t>
  </si>
  <si>
    <t>Porta dos Cavaleiros 2</t>
  </si>
  <si>
    <t>Vis 033</t>
  </si>
  <si>
    <t xml:space="preserve"> 40.663687,  -7.910889</t>
  </si>
  <si>
    <t>Feira de S Mateus 1</t>
  </si>
  <si>
    <t>Vis 034</t>
  </si>
  <si>
    <t xml:space="preserve"> 40.671568,  -7.920095</t>
  </si>
  <si>
    <t>M Ferreira Figueiredo 2</t>
  </si>
  <si>
    <t>Vis 035</t>
  </si>
  <si>
    <t xml:space="preserve"> 40.668655,  -7.919090</t>
  </si>
  <si>
    <t>Avenida Europa</t>
  </si>
  <si>
    <t>Vis 036</t>
  </si>
  <si>
    <t xml:space="preserve"> 40.661509,  -7.920691</t>
  </si>
  <si>
    <t>César Anjo 2</t>
  </si>
  <si>
    <t>Vis 037</t>
  </si>
  <si>
    <t xml:space="preserve"> 40.660332,  -7.921032</t>
  </si>
  <si>
    <t>Balsa 2</t>
  </si>
  <si>
    <t>Vis 038</t>
  </si>
  <si>
    <t xml:space="preserve"> 40.659890,  -7.926082</t>
  </si>
  <si>
    <t xml:space="preserve"> Cidade Aveiro</t>
  </si>
  <si>
    <t>Vis 039</t>
  </si>
  <si>
    <t xml:space="preserve"> 40.657914,  -7.927199</t>
  </si>
  <si>
    <t>Monte Belo-Estádio 2</t>
  </si>
  <si>
    <t>Vis 040</t>
  </si>
  <si>
    <t xml:space="preserve"> 40.656585,  -7.928116</t>
  </si>
  <si>
    <t>Monte Belo-J Infância 2</t>
  </si>
  <si>
    <t>Vis 041</t>
  </si>
  <si>
    <t xml:space="preserve"> 40.656571,  -7.920538</t>
  </si>
  <si>
    <t>Engrácia Carrilho-Igreja</t>
  </si>
  <si>
    <t>Vis 042</t>
  </si>
  <si>
    <t xml:space="preserve"> 40.658180,  -7.920048</t>
  </si>
  <si>
    <t>Colégio Imac Conceição</t>
  </si>
  <si>
    <t>Vis 043</t>
  </si>
  <si>
    <t xml:space="preserve"> 40.644670,  -7.923472</t>
  </si>
  <si>
    <t>Reg Infantaria-IPV 3</t>
  </si>
  <si>
    <t>Vis 044</t>
  </si>
  <si>
    <t xml:space="preserve"> 40.646680,  -7.912509</t>
  </si>
  <si>
    <t>Quinta da Alagoa</t>
  </si>
  <si>
    <t>Vis 045</t>
  </si>
  <si>
    <t xml:space="preserve"> 40.644217,  -7.913063</t>
  </si>
  <si>
    <t>Q Alagoa-C Comercial</t>
  </si>
  <si>
    <t>Vis 046</t>
  </si>
  <si>
    <t xml:space="preserve"> 40.645744,  -7.909010</t>
  </si>
  <si>
    <t>Escola Aquilino Ribeiro</t>
  </si>
  <si>
    <t>Vis 047</t>
  </si>
  <si>
    <t xml:space="preserve"> 40.656213,  -7.914239</t>
  </si>
  <si>
    <t>Rossio 1</t>
  </si>
  <si>
    <t>Vis 048</t>
  </si>
  <si>
    <t xml:space="preserve"> 40.656145,  -7.914081</t>
  </si>
  <si>
    <t>Rossio 2</t>
  </si>
  <si>
    <t>Vis 049</t>
  </si>
  <si>
    <t xml:space="preserve"> 40.655985,  -7.912575</t>
  </si>
  <si>
    <t>Alves Martins</t>
  </si>
  <si>
    <t>Vis 050</t>
  </si>
  <si>
    <t xml:space="preserve"> 40.656632,  -7.912392</t>
  </si>
  <si>
    <t>General Humberto Delgado</t>
  </si>
  <si>
    <t>Vis 051</t>
  </si>
  <si>
    <t xml:space="preserve"> 40.656385,  -7.909579</t>
  </si>
  <si>
    <t>D António A Martins 1</t>
  </si>
  <si>
    <t>Vis 052</t>
  </si>
  <si>
    <t xml:space="preserve"> 40.657660,  -7.909950</t>
  </si>
  <si>
    <t>S Cristina-Cap S Pereira</t>
  </si>
  <si>
    <t>Vis 053</t>
  </si>
  <si>
    <t xml:space="preserve"> 40.657736,  -7.910015</t>
  </si>
  <si>
    <t>Cap S Pereira-S Cristina</t>
  </si>
  <si>
    <t>Vis 054</t>
  </si>
  <si>
    <t xml:space="preserve"> 40.659405,  -7.907466</t>
  </si>
  <si>
    <t>Cap S Pereira-Fontelo</t>
  </si>
  <si>
    <t>Vis 055</t>
  </si>
  <si>
    <t xml:space="preserve"> 40.659035,  -7.908139</t>
  </si>
  <si>
    <t>Capitão Silva Pereira</t>
  </si>
  <si>
    <t>Vis 056</t>
  </si>
  <si>
    <t xml:space="preserve"> 40.660617,  -7.908127</t>
  </si>
  <si>
    <t>Largo Santo António</t>
  </si>
  <si>
    <t>Vis 058</t>
  </si>
  <si>
    <t xml:space="preserve"> 40.663248,  -7.910430</t>
  </si>
  <si>
    <t>Casa da Ribeira</t>
  </si>
  <si>
    <t>Vis 059</t>
  </si>
  <si>
    <t xml:space="preserve"> 40.663212,  -7.910552</t>
  </si>
  <si>
    <t>Feira de S. Mateus 2</t>
  </si>
  <si>
    <t>Vis 060</t>
  </si>
  <si>
    <t xml:space="preserve"> 40.666018,  -7.913206</t>
  </si>
  <si>
    <t>Cava de Viriato 1</t>
  </si>
  <si>
    <t>Vis 061</t>
  </si>
  <si>
    <t xml:space="preserve"> 40.665889,  -7.913368</t>
  </si>
  <si>
    <t>Cava de Viriato 2</t>
  </si>
  <si>
    <t>Vis 062</t>
  </si>
  <si>
    <t xml:space="preserve"> 40.668229,  -7.915667</t>
  </si>
  <si>
    <t>Av Bélgica-Alf Miguel 1</t>
  </si>
  <si>
    <t>Vis 063</t>
  </si>
  <si>
    <t xml:space="preserve"> 40.668452,  -7.916073</t>
  </si>
  <si>
    <t>Av Bélgica-Alf Miguel 2</t>
  </si>
  <si>
    <t>Vis 064</t>
  </si>
  <si>
    <t xml:space="preserve"> 40.670291,  -7.918028</t>
  </si>
  <si>
    <t>Avenida Bélgica 1</t>
  </si>
  <si>
    <t>Vis 065</t>
  </si>
  <si>
    <t xml:space="preserve"> 40.670403,  -7.917955</t>
  </si>
  <si>
    <t>Avenida Bélgica 2</t>
  </si>
  <si>
    <t>Vis 066</t>
  </si>
  <si>
    <t xml:space="preserve"> 40.672560,  -7.920169</t>
  </si>
  <si>
    <t>Avenida Bélgica 3</t>
  </si>
  <si>
    <t>Vis 067</t>
  </si>
  <si>
    <t xml:space="preserve"> 40.672628,  -7.920566</t>
  </si>
  <si>
    <t>Avenida Bélgica 4</t>
  </si>
  <si>
    <t>Vis 068</t>
  </si>
  <si>
    <t xml:space="preserve"> 40.674470,  -7.922646</t>
  </si>
  <si>
    <t>Av Bélgica-Sta Amélia 1</t>
  </si>
  <si>
    <t>Vis 069</t>
  </si>
  <si>
    <t xml:space="preserve"> 40.674666,  -7.922428</t>
  </si>
  <si>
    <t>Av Bélgica-Sta Amélia 2</t>
  </si>
  <si>
    <t>Vis 071</t>
  </si>
  <si>
    <t xml:space="preserve"> 40.678020,  -7.921627</t>
  </si>
  <si>
    <t>Abraveses-Igreja 2</t>
  </si>
  <si>
    <t>Vis 072</t>
  </si>
  <si>
    <t xml:space="preserve"> 40.679807,  -7.920631</t>
  </si>
  <si>
    <t>Abraveses-Correios 2</t>
  </si>
  <si>
    <t>Vis 073</t>
  </si>
  <si>
    <t xml:space="preserve"> 40.680050,  -7.920085</t>
  </si>
  <si>
    <t>Abraveses-Correios 1</t>
  </si>
  <si>
    <t>Vis 074</t>
  </si>
  <si>
    <t xml:space="preserve"> 40.682148,  -7.918799</t>
  </si>
  <si>
    <t>Abraveses-Hospital 1</t>
  </si>
  <si>
    <t>Vis 075</t>
  </si>
  <si>
    <t xml:space="preserve"> 40.682436,  -7.918777</t>
  </si>
  <si>
    <t>Abraveses-Hospital 2</t>
  </si>
  <si>
    <t>Vis 076</t>
  </si>
  <si>
    <t xml:space="preserve"> 40.684861,  -7.917432</t>
  </si>
  <si>
    <t>TCor Silva Simões 1</t>
  </si>
  <si>
    <t>Vis 077</t>
  </si>
  <si>
    <t xml:space="preserve"> 40.684896,  -7.917198</t>
  </si>
  <si>
    <t>TCor Silva Simões 2</t>
  </si>
  <si>
    <t>Vis 078</t>
  </si>
  <si>
    <t xml:space="preserve"> 40.686577,  -7.916363</t>
  </si>
  <si>
    <t>Tcor S Simões-Barrosa</t>
  </si>
  <si>
    <t>Vis 079</t>
  </si>
  <si>
    <t xml:space="preserve"> 40.688334,  -7.915316</t>
  </si>
  <si>
    <t>Tcor S Simões-Cumieira 1</t>
  </si>
  <si>
    <t>Vis 080</t>
  </si>
  <si>
    <t>40.68829, -7.91518</t>
  </si>
  <si>
    <t>Tcor S Simões-Cumieira 2</t>
  </si>
  <si>
    <t>Vis 081</t>
  </si>
  <si>
    <t>40.69023, -7.91405</t>
  </si>
  <si>
    <t>Tcor S Simões-Cimalha 1</t>
  </si>
  <si>
    <t>Vis 082</t>
  </si>
  <si>
    <t xml:space="preserve"> 40.690807,  -7.913847</t>
  </si>
  <si>
    <t>Tcor S Simões-Cimalha 2</t>
  </si>
  <si>
    <t>Vis 083</t>
  </si>
  <si>
    <t xml:space="preserve"> 40.694259,  -7.911845</t>
  </si>
  <si>
    <t>EN2-IP5</t>
  </si>
  <si>
    <t>Vis 084</t>
  </si>
  <si>
    <t xml:space="preserve"> 40.694251,  -7.911401</t>
  </si>
  <si>
    <t>EN2-Moure Madalena</t>
  </si>
  <si>
    <t>Vis 085</t>
  </si>
  <si>
    <t xml:space="preserve"> 40.697950,  -7.911158</t>
  </si>
  <si>
    <t>Expocenter</t>
  </si>
  <si>
    <t>Vis 086</t>
  </si>
  <si>
    <t xml:space="preserve"> 40.700558,  -7.911387</t>
  </si>
  <si>
    <t>EN2-Campo 1</t>
  </si>
  <si>
    <t>Vis 087</t>
  </si>
  <si>
    <t xml:space="preserve"> 40.700617,  -7.911245</t>
  </si>
  <si>
    <t>EN2-Campo 2</t>
  </si>
  <si>
    <t>Vis 088</t>
  </si>
  <si>
    <t xml:space="preserve"> 40.702974,  -7.911569</t>
  </si>
  <si>
    <t>EN2-Rua Bouça 1</t>
  </si>
  <si>
    <t>Vis 089</t>
  </si>
  <si>
    <t xml:space="preserve"> 40.703653,  -7.911239</t>
  </si>
  <si>
    <t>EN2-Rua Bouça 2</t>
  </si>
  <si>
    <t>Vis 090</t>
  </si>
  <si>
    <t xml:space="preserve"> 40.706065,  -7.910699</t>
  </si>
  <si>
    <t>EN2-Bassar 1</t>
  </si>
  <si>
    <t>Vis 091</t>
  </si>
  <si>
    <t xml:space="preserve"> 40.706237,  -7.910594</t>
  </si>
  <si>
    <t>EN2-Bassar 2</t>
  </si>
  <si>
    <t>Vis 092</t>
  </si>
  <si>
    <t>40.708472,-7.912604</t>
  </si>
  <si>
    <t>EN2-Aeródromo</t>
  </si>
  <si>
    <t>Vis 093</t>
  </si>
  <si>
    <t>40.710796,-7.908851</t>
  </si>
  <si>
    <t>Campo-Rua Barbeito 1</t>
  </si>
  <si>
    <t>Vis 094</t>
  </si>
  <si>
    <t xml:space="preserve"> 40.710739,  -7.908781</t>
  </si>
  <si>
    <t>Campo-Rua Barbeito 2</t>
  </si>
  <si>
    <t>Vis 095</t>
  </si>
  <si>
    <t xml:space="preserve"> 40.712600,  -7.906390</t>
  </si>
  <si>
    <t>Campo-Bairro Norad</t>
  </si>
  <si>
    <t>Vis 096</t>
  </si>
  <si>
    <t>40.712226,-7.904572</t>
  </si>
  <si>
    <t>Bairro Norad</t>
  </si>
  <si>
    <t>Vis 097</t>
  </si>
  <si>
    <t xml:space="preserve"> 40.694377,  -7.908724</t>
  </si>
  <si>
    <t>M Madalena-R Principal 1</t>
  </si>
  <si>
    <t>Vis 098</t>
  </si>
  <si>
    <t>40.69444, -7.90866</t>
  </si>
  <si>
    <t>M Madalena-R Principal 2</t>
  </si>
  <si>
    <t>Vis 099</t>
  </si>
  <si>
    <t>40.69685, -7.90651</t>
  </si>
  <si>
    <t>Moure Madalena-Igreja 1</t>
  </si>
  <si>
    <t>Vis 100</t>
  </si>
  <si>
    <t>40.69681, -7.9066</t>
  </si>
  <si>
    <t>Moure Madalena-Igreja 2</t>
  </si>
  <si>
    <t>Vis 101</t>
  </si>
  <si>
    <t xml:space="preserve"> 40.698249,  -7.906183</t>
  </si>
  <si>
    <t>Moure Madalena-R Capela</t>
  </si>
  <si>
    <t>Vis 102</t>
  </si>
  <si>
    <t xml:space="preserve"> 40.672645,  -7.914911</t>
  </si>
  <si>
    <t>Escola Viriato 1</t>
  </si>
  <si>
    <t>Vis 103</t>
  </si>
  <si>
    <t xml:space="preserve"> 40.672509,  -7.915101</t>
  </si>
  <si>
    <t>Escola Viriato 2</t>
  </si>
  <si>
    <t>Vis 104</t>
  </si>
  <si>
    <t xml:space="preserve"> 40.675783,  -7.915438</t>
  </si>
  <si>
    <t>Abraveses-Pr Lameiras 1</t>
  </si>
  <si>
    <t>Vis 105</t>
  </si>
  <si>
    <t xml:space="preserve"> 40.675713,  -7.915626</t>
  </si>
  <si>
    <t>Abraveses-Pr Lameiras 2</t>
  </si>
  <si>
    <t>Vis 106</t>
  </si>
  <si>
    <t xml:space="preserve"> 40.677924,  -7.916418</t>
  </si>
  <si>
    <t>Abraveses-Rua Eirinha 1</t>
  </si>
  <si>
    <t>Vis 107</t>
  </si>
  <si>
    <t xml:space="preserve"> 40.677548,  -7.916197</t>
  </si>
  <si>
    <t>Abraveses-Rua Eirinha 2</t>
  </si>
  <si>
    <t>Vis 108</t>
  </si>
  <si>
    <t xml:space="preserve"> 40.679604,  -7.916030</t>
  </si>
  <si>
    <t>Estrada V-Esc A Perdigão</t>
  </si>
  <si>
    <t>Vis 109</t>
  </si>
  <si>
    <t>Esc Azeredo Perdigão 1</t>
  </si>
  <si>
    <t>Vis 110</t>
  </si>
  <si>
    <t xml:space="preserve"> 40.679211,  -7.914750</t>
  </si>
  <si>
    <t>Esc Azeredo Perdigão 3</t>
  </si>
  <si>
    <t>Vis 111</t>
  </si>
  <si>
    <t xml:space="preserve"> 40.677648,  -7.909664</t>
  </si>
  <si>
    <t>Vis 112</t>
  </si>
  <si>
    <t xml:space="preserve"> 40.677706,  -7.909833</t>
  </si>
  <si>
    <t>Vis 113</t>
  </si>
  <si>
    <t xml:space="preserve"> 40.675172,  -7.907317</t>
  </si>
  <si>
    <t>Póvoa-Bairro Lusitano 1</t>
  </si>
  <si>
    <t>Vis 114</t>
  </si>
  <si>
    <t xml:space="preserve"> 40.675224,  -7.907219</t>
  </si>
  <si>
    <t>Póvoa-Bairro Lusitano 2</t>
  </si>
  <si>
    <t>Vis 115</t>
  </si>
  <si>
    <t xml:space="preserve"> 40.677032,  -7.905627</t>
  </si>
  <si>
    <t>Póvoa-Heróis Lusitanos 1</t>
  </si>
  <si>
    <t>Vis 116</t>
  </si>
  <si>
    <t xml:space="preserve"> 40.677075,  -7.905713</t>
  </si>
  <si>
    <t>Póvoa-Heróis Lusitanos 2</t>
  </si>
  <si>
    <t>Vis 117</t>
  </si>
  <si>
    <t xml:space="preserve"> 40.678490,  -7.905148</t>
  </si>
  <si>
    <t>Póvoa-Heróis Lusitanos 3</t>
  </si>
  <si>
    <t>Vis 118</t>
  </si>
  <si>
    <t xml:space="preserve"> 40.680756,  -7.905154</t>
  </si>
  <si>
    <t>Póvoa-Av Pintor 1</t>
  </si>
  <si>
    <t>Vis 119</t>
  </si>
  <si>
    <t xml:space="preserve"> 40.680726,  -7.905245</t>
  </si>
  <si>
    <t>Póvoa-Av Pintor 2</t>
  </si>
  <si>
    <t>Vis 120</t>
  </si>
  <si>
    <t xml:space="preserve"> 40.684221,  -7.904034</t>
  </si>
  <si>
    <t>Travessa do Pintor 1</t>
  </si>
  <si>
    <t>Vis 121</t>
  </si>
  <si>
    <t xml:space="preserve"> 40.684323,  -7.904071</t>
  </si>
  <si>
    <t>Travessa do Pintor 2</t>
  </si>
  <si>
    <t>Vis 122</t>
  </si>
  <si>
    <t xml:space="preserve"> 40.686230,  -7.903267</t>
  </si>
  <si>
    <t>Alto do Pintor 1</t>
  </si>
  <si>
    <t>Vis 123</t>
  </si>
  <si>
    <t xml:space="preserve"> 40.686498,  -7.903278</t>
  </si>
  <si>
    <t>Alto do Pintor 2</t>
  </si>
  <si>
    <t>Vis 124</t>
  </si>
  <si>
    <t xml:space="preserve"> 40.689727,  -7.900030</t>
  </si>
  <si>
    <t>Bairro Pereiro 1</t>
  </si>
  <si>
    <t>Vis 125</t>
  </si>
  <si>
    <t xml:space="preserve"> 40.689799,  -7.900182</t>
  </si>
  <si>
    <t>Bairro Pereiro 2</t>
  </si>
  <si>
    <t>Vis 126</t>
  </si>
  <si>
    <t xml:space="preserve"> 40.693378,  -7.899120</t>
  </si>
  <si>
    <t>Estrada Campo Aviação 1</t>
  </si>
  <si>
    <t>Vis 127</t>
  </si>
  <si>
    <t xml:space="preserve"> 40.693484,  -7.898978</t>
  </si>
  <si>
    <t>Estrada Campo Aviação 2</t>
  </si>
  <si>
    <t>Vis 128</t>
  </si>
  <si>
    <t xml:space="preserve"> 40.698270,  -7.896322</t>
  </si>
  <si>
    <t>Moure Carvalhal 1</t>
  </si>
  <si>
    <t>Vis 129</t>
  </si>
  <si>
    <t xml:space="preserve"> 40.698330,  -7.896336</t>
  </si>
  <si>
    <t>Moure Carvalhal 2</t>
  </si>
  <si>
    <t>Vis 130</t>
  </si>
  <si>
    <t xml:space="preserve"> 40.700857,  -7.894008</t>
  </si>
  <si>
    <t>Moure Carvalhal-Centro 1</t>
  </si>
  <si>
    <t>Vis 131</t>
  </si>
  <si>
    <t xml:space="preserve"> 40.700975,  -7.894216</t>
  </si>
  <si>
    <t>Moure Carvalhal-Centro 2</t>
  </si>
  <si>
    <t>Vis 132</t>
  </si>
  <si>
    <t xml:space="preserve"> 40.659281,  -7.914792</t>
  </si>
  <si>
    <t>Segurança Social 2</t>
  </si>
  <si>
    <t>Vis 133</t>
  </si>
  <si>
    <t xml:space="preserve"> 40.659058,  -7.914846</t>
  </si>
  <si>
    <t>Segurança Social 1</t>
  </si>
  <si>
    <t>Vis 134</t>
  </si>
  <si>
    <t xml:space="preserve"> 40.661562,  -7.915328</t>
  </si>
  <si>
    <t>COMV 1</t>
  </si>
  <si>
    <t>Vis 135</t>
  </si>
  <si>
    <t xml:space="preserve"> 40.661774,  -7.915571</t>
  </si>
  <si>
    <t>COMV 2</t>
  </si>
  <si>
    <t>Vis 136</t>
  </si>
  <si>
    <t xml:space="preserve"> 40.664076,  -7.915913</t>
  </si>
  <si>
    <t>Fonte Cibernética 1</t>
  </si>
  <si>
    <t>Vis 137</t>
  </si>
  <si>
    <t xml:space="preserve"> 40.664151,  -7.915741</t>
  </si>
  <si>
    <t>Fonte Cibernética 2</t>
  </si>
  <si>
    <t>Vis 138</t>
  </si>
  <si>
    <t xml:space="preserve"> 40.677605,  -7.925474</t>
  </si>
  <si>
    <t>Abraveses-GNR 1</t>
  </si>
  <si>
    <t>Vis 139</t>
  </si>
  <si>
    <t xml:space="preserve"> 40.677638,  -7.925835</t>
  </si>
  <si>
    <t>Abraveses-GNR 2</t>
  </si>
  <si>
    <t>Vis 140</t>
  </si>
  <si>
    <t xml:space="preserve"> 40.682762,  -7.926903</t>
  </si>
  <si>
    <t>Abraveses-Ribeira Mide 1</t>
  </si>
  <si>
    <t>Vis 141</t>
  </si>
  <si>
    <t xml:space="preserve"> 40.682839,  -7.927217</t>
  </si>
  <si>
    <t>Abraveses-Ribeira Mide 2</t>
  </si>
  <si>
    <t>Vis 142</t>
  </si>
  <si>
    <t xml:space="preserve"> 40.688397,  -7.927512</t>
  </si>
  <si>
    <t>EN16-Pascoal 1</t>
  </si>
  <si>
    <t>Vis 143</t>
  </si>
  <si>
    <t xml:space="preserve"> 40.691646,  -7.927824</t>
  </si>
  <si>
    <t>IP5-Pascoal</t>
  </si>
  <si>
    <t>Vis 144</t>
  </si>
  <si>
    <t xml:space="preserve"> 40.692280,  -7.928207</t>
  </si>
  <si>
    <t>Pascoal-IP5</t>
  </si>
  <si>
    <t>Vis 145</t>
  </si>
  <si>
    <t xml:space="preserve"> 40.697545,  -7.932534</t>
  </si>
  <si>
    <t>EN16-Campo-Abraveses</t>
  </si>
  <si>
    <t>Vis 146</t>
  </si>
  <si>
    <t xml:space="preserve"> 40.697939,  -7.932242</t>
  </si>
  <si>
    <t>EN16-Abraveses-Campo</t>
  </si>
  <si>
    <t>Vis 147</t>
  </si>
  <si>
    <t xml:space="preserve"> 40.700016,  -7.931077</t>
  </si>
  <si>
    <t>N S Fátima-Liberdade 1</t>
  </si>
  <si>
    <t>Vis 148</t>
  </si>
  <si>
    <t xml:space="preserve"> 40.699934,  -7.930136</t>
  </si>
  <si>
    <t>N S Fátima-Esperança 1</t>
  </si>
  <si>
    <t>Vis 149</t>
  </si>
  <si>
    <t xml:space="preserve"> 40.701716,  -7.930096</t>
  </si>
  <si>
    <t>N S Fátima-Liberdade 2</t>
  </si>
  <si>
    <t>Vis 150</t>
  </si>
  <si>
    <t xml:space="preserve"> 40.701560,  -7.929964</t>
  </si>
  <si>
    <t>N S Fátima-Esperança 2</t>
  </si>
  <si>
    <t>Vis 151</t>
  </si>
  <si>
    <t xml:space="preserve"> 40.702749,  -7.926415</t>
  </si>
  <si>
    <t>Campo-Est Liberdade 1</t>
  </si>
  <si>
    <t>Vis 152</t>
  </si>
  <si>
    <t xml:space="preserve"> 40.702806,  -7.926807</t>
  </si>
  <si>
    <t>Campo-Est Liberdade 2</t>
  </si>
  <si>
    <t>Vis 153</t>
  </si>
  <si>
    <t xml:space="preserve"> 40.703076,  -7.923790</t>
  </si>
  <si>
    <t>Escola Jean Piaget</t>
  </si>
  <si>
    <t>Vis 154</t>
  </si>
  <si>
    <t xml:space="preserve"> 40.703679,  -7.922884</t>
  </si>
  <si>
    <t>Estab Prisional 1</t>
  </si>
  <si>
    <t>Vis 155</t>
  </si>
  <si>
    <t xml:space="preserve"> 40.703703,  -7.922622</t>
  </si>
  <si>
    <t>Estab Prisional 2</t>
  </si>
  <si>
    <t>Vis 156</t>
  </si>
  <si>
    <t xml:space="preserve"> 40.705806,  -7.919286</t>
  </si>
  <si>
    <t>Campo-Cemitério 1</t>
  </si>
  <si>
    <t>Vis 157</t>
  </si>
  <si>
    <t xml:space="preserve"> 40.706069,  -7.918940</t>
  </si>
  <si>
    <t>Campo-Cemitério 2</t>
  </si>
  <si>
    <t>Vis 158</t>
  </si>
  <si>
    <t xml:space="preserve"> 40.707307,  -7.915725</t>
  </si>
  <si>
    <t>Campo-L Fonte da Igreja</t>
  </si>
  <si>
    <t>Vis 159</t>
  </si>
  <si>
    <t xml:space="preserve"> 40.678140,  -7.923127</t>
  </si>
  <si>
    <t>Ten Cor Silva Simões 3</t>
  </si>
  <si>
    <t>Vis 160</t>
  </si>
  <si>
    <t xml:space="preserve"> 40.675091,  -7.899768</t>
  </si>
  <si>
    <t>Caminho Santiago 1</t>
  </si>
  <si>
    <t>Vis 161</t>
  </si>
  <si>
    <t xml:space="preserve"> 40.677658,  -7.898785</t>
  </si>
  <si>
    <t>Cemitério Santiago</t>
  </si>
  <si>
    <t>Vis 162</t>
  </si>
  <si>
    <t xml:space="preserve"> 40.656058,  -7.909988</t>
  </si>
  <si>
    <t>Dr Azeredo Perdigão 1</t>
  </si>
  <si>
    <t>Vis 163</t>
  </si>
  <si>
    <t>D António A Martins 2</t>
  </si>
  <si>
    <t>Vis 165</t>
  </si>
  <si>
    <t xml:space="preserve"> 40.665340,  -7.906847</t>
  </si>
  <si>
    <t>Cidade Salamanca 1</t>
  </si>
  <si>
    <t>Vis 166</t>
  </si>
  <si>
    <t xml:space="preserve"> 40.665340,  -7.907175</t>
  </si>
  <si>
    <t>Cidade Salamanca 2</t>
  </si>
  <si>
    <t>Vis 167</t>
  </si>
  <si>
    <t xml:space="preserve"> 40.672063,  -7.898532</t>
  </si>
  <si>
    <t>Cemitério Esculca 1</t>
  </si>
  <si>
    <t>Vis 168</t>
  </si>
  <si>
    <t xml:space="preserve"> 40.672476,  -7.898914</t>
  </si>
  <si>
    <t>Cemitério Esculca 2</t>
  </si>
  <si>
    <t>Vis 169</t>
  </si>
  <si>
    <t xml:space="preserve"> 40.675124,  -7.899665</t>
  </si>
  <si>
    <t>Caminho Santiago 2</t>
  </si>
  <si>
    <t>Vis 170</t>
  </si>
  <si>
    <t xml:space="preserve"> 40.673102,  -7.902196</t>
  </si>
  <si>
    <t>Av Nova Santiago 1</t>
  </si>
  <si>
    <t>Vis 171</t>
  </si>
  <si>
    <t xml:space="preserve"> 40.672898,  -7.902816</t>
  </si>
  <si>
    <t>Av Nova Santiago-Igreja</t>
  </si>
  <si>
    <t>Vis 172</t>
  </si>
  <si>
    <t xml:space="preserve"> 40.672419,  -7.904449</t>
  </si>
  <si>
    <t>Av Nova Santiago 2</t>
  </si>
  <si>
    <t>Vis 173</t>
  </si>
  <si>
    <t xml:space="preserve"> 40.672713,  -7.908229</t>
  </si>
  <si>
    <t>Heróis Lusitanos</t>
  </si>
  <si>
    <t>Vis 174</t>
  </si>
  <si>
    <t xml:space="preserve"> 40.671508,  -7.910123</t>
  </si>
  <si>
    <t>S José-Heróis Lusitanos</t>
  </si>
  <si>
    <t>Vis 175</t>
  </si>
  <si>
    <t xml:space="preserve"> 40.670839,  -7.907527</t>
  </si>
  <si>
    <t>Santiago-Rua Coval</t>
  </si>
  <si>
    <t>Vis 176</t>
  </si>
  <si>
    <t xml:space="preserve"> 40.709071,  -7.913559</t>
  </si>
  <si>
    <t>Campo-Aeródromo</t>
  </si>
  <si>
    <t>Vis 177</t>
  </si>
  <si>
    <t xml:space="preserve"> 40.715207,  -7.913077</t>
  </si>
  <si>
    <t>EN2 Campo-Bindurão 1</t>
  </si>
  <si>
    <t>Vis 178</t>
  </si>
  <si>
    <t xml:space="preserve"> 40.715099,  -7.912948</t>
  </si>
  <si>
    <t>EN2 Campo-Bindurão 2</t>
  </si>
  <si>
    <t>Vis 179</t>
  </si>
  <si>
    <t xml:space="preserve"> 40.728462,  -7.909341</t>
  </si>
  <si>
    <t>EN2-Muna 1</t>
  </si>
  <si>
    <t>Vis 180</t>
  </si>
  <si>
    <t xml:space="preserve"> 40.728377,  -7.909211</t>
  </si>
  <si>
    <t>EN2-Muna 2</t>
  </si>
  <si>
    <t>Vis 181</t>
  </si>
  <si>
    <t xml:space="preserve"> 40.670717,  -7.895613</t>
  </si>
  <si>
    <t>Esculca-Largo S Pedro 1</t>
  </si>
  <si>
    <t>Vis 182</t>
  </si>
  <si>
    <t xml:space="preserve"> 40.670831,  -7.895470</t>
  </si>
  <si>
    <t>Esculca-Largo S Pedro 2</t>
  </si>
  <si>
    <t>Vis 183</t>
  </si>
  <si>
    <t xml:space="preserve"> 40.670799,  -7.891464</t>
  </si>
  <si>
    <t>Esculca- Rua Capela</t>
  </si>
  <si>
    <t>Vis 184</t>
  </si>
  <si>
    <t xml:space="preserve"> 40.670559,  -7.889147</t>
  </si>
  <si>
    <t>Esculca-EN229</t>
  </si>
  <si>
    <t>Vis 185</t>
  </si>
  <si>
    <t xml:space="preserve"> 40.670702,  -7.889240</t>
  </si>
  <si>
    <t>EN229-Esculca</t>
  </si>
  <si>
    <t>Vis 186</t>
  </si>
  <si>
    <t xml:space="preserve"> 40.670511,  -7.888672</t>
  </si>
  <si>
    <t>Bairro S João Carreira</t>
  </si>
  <si>
    <t>Vis 187</t>
  </si>
  <si>
    <t xml:space="preserve"> 40.671214,  -7.887213</t>
  </si>
  <si>
    <t>Travassós-Fundadores 1</t>
  </si>
  <si>
    <t>Vis 188</t>
  </si>
  <si>
    <t xml:space="preserve"> 40.671885,  -7.886035</t>
  </si>
  <si>
    <t>Travassós-Sta Bárbara 1</t>
  </si>
  <si>
    <t>Vis 189</t>
  </si>
  <si>
    <t xml:space="preserve"> 40.672144,  -7.883262</t>
  </si>
  <si>
    <t>Travassós-Sta Bárbara 2</t>
  </si>
  <si>
    <t>Vis 190</t>
  </si>
  <si>
    <t xml:space="preserve"> 40.671817,  -7.881574</t>
  </si>
  <si>
    <t>Travassós-Rua Escola 1</t>
  </si>
  <si>
    <t>Vis 191</t>
  </si>
  <si>
    <t>Travassós-Rua Escola 2</t>
  </si>
  <si>
    <t>Vis 192</t>
  </si>
  <si>
    <t xml:space="preserve"> 40.671701,  -7.879377</t>
  </si>
  <si>
    <t>Travassós-Maj R Loureiro</t>
  </si>
  <si>
    <t>Vis 193</t>
  </si>
  <si>
    <t xml:space="preserve"> 40.673286,  -7.873678</t>
  </si>
  <si>
    <t>Travassós-Largo Rêbolo</t>
  </si>
  <si>
    <t>Vis 194</t>
  </si>
  <si>
    <t xml:space="preserve"> 40.674229,  -7.871459</t>
  </si>
  <si>
    <t>Travassós-Rua Floresta</t>
  </si>
  <si>
    <t>Vis 195</t>
  </si>
  <si>
    <t xml:space="preserve"> 40.734566,  -7.908228</t>
  </si>
  <si>
    <t>EN2-Bigas</t>
  </si>
  <si>
    <t>Vis 196</t>
  </si>
  <si>
    <t xml:space="preserve"> 40.739004,  -7.907931</t>
  </si>
  <si>
    <t>EN2-Casal 1</t>
  </si>
  <si>
    <t>Vis 199</t>
  </si>
  <si>
    <t xml:space="preserve"> 40.743762,  -7.905789</t>
  </si>
  <si>
    <t>EN2-Bigas Centro 2</t>
  </si>
  <si>
    <t>Vis 200</t>
  </si>
  <si>
    <t xml:space="preserve"> 40.740637,  -7.898974</t>
  </si>
  <si>
    <t>Quintãs</t>
  </si>
  <si>
    <t>Vis 201</t>
  </si>
  <si>
    <t xml:space="preserve"> 40.739370,  -7.896172</t>
  </si>
  <si>
    <t>Lageosa</t>
  </si>
  <si>
    <t>Vis 202</t>
  </si>
  <si>
    <t xml:space="preserve"> 40.736131,  -7.893801</t>
  </si>
  <si>
    <t>Fermentelos</t>
  </si>
  <si>
    <t>Vis 203</t>
  </si>
  <si>
    <t xml:space="preserve"> 40.733613,  -7.891433</t>
  </si>
  <si>
    <t>Folgosa</t>
  </si>
  <si>
    <t>Vis 204</t>
  </si>
  <si>
    <t xml:space="preserve"> 40.729146,  -7.891407</t>
  </si>
  <si>
    <t>Est St António-Aeródromo</t>
  </si>
  <si>
    <t>Vis 205</t>
  </si>
  <si>
    <t xml:space="preserve"> 40.722695,  -7.890781</t>
  </si>
  <si>
    <t>Aeródromo</t>
  </si>
  <si>
    <t>Vis 206</t>
  </si>
  <si>
    <t xml:space="preserve"> 40.714589,  -7.904367</t>
  </si>
  <si>
    <t>Campo-Rua Barbeito 3</t>
  </si>
  <si>
    <t>Vis 207</t>
  </si>
  <si>
    <t xml:space="preserve"> 40.653733,  -7.916013</t>
  </si>
  <si>
    <t>25 Abril-Liceu 1</t>
  </si>
  <si>
    <t>Vis 208</t>
  </si>
  <si>
    <t xml:space="preserve"> 40.653866,  -7.915709</t>
  </si>
  <si>
    <t>25 Abril-Liceu 2</t>
  </si>
  <si>
    <t>Vis 209</t>
  </si>
  <si>
    <t xml:space="preserve"> 40.650371,  -7.918719</t>
  </si>
  <si>
    <t>25 Abril-Paulo VI</t>
  </si>
  <si>
    <t>Vis 210</t>
  </si>
  <si>
    <t xml:space="preserve"> 40.650440,  -7.918447</t>
  </si>
  <si>
    <t>Paulo VI-25 Abril</t>
  </si>
  <si>
    <t>Vis 211</t>
  </si>
  <si>
    <t xml:space="preserve"> 40.647830,  -7.920763</t>
  </si>
  <si>
    <t>Reg Infantaria</t>
  </si>
  <si>
    <t>Vis 212</t>
  </si>
  <si>
    <t xml:space="preserve"> 40.647572,  -7.920597</t>
  </si>
  <si>
    <t>Reg Infantaria-IPV 2</t>
  </si>
  <si>
    <t>Vis 213</t>
  </si>
  <si>
    <t xml:space="preserve"> 40.644778,  -7.923078</t>
  </si>
  <si>
    <t>Reg Infantaria-IPV 1</t>
  </si>
  <si>
    <t>Vis 214</t>
  </si>
  <si>
    <t xml:space="preserve"> 40.642368,  -7.920309</t>
  </si>
  <si>
    <t>C Politécnica-Escola</t>
  </si>
  <si>
    <t>Vis 215</t>
  </si>
  <si>
    <t xml:space="preserve"> 40.642870,  -7.920631</t>
  </si>
  <si>
    <t>Cidade Politécnica-IPV</t>
  </si>
  <si>
    <t>Vis 217</t>
  </si>
  <si>
    <t xml:space="preserve"> 40.641674,  -7.917270</t>
  </si>
  <si>
    <t>Madre Rita de Jesus 1</t>
  </si>
  <si>
    <t>Vis 218</t>
  </si>
  <si>
    <t xml:space="preserve"> 40.642529,  -7.916609</t>
  </si>
  <si>
    <t>M Rita Jesus-Escola 1</t>
  </si>
  <si>
    <t>Vis 219</t>
  </si>
  <si>
    <t xml:space="preserve"> 40.642732,  -7.916606</t>
  </si>
  <si>
    <t>M Rita Jesus-Escola 2</t>
  </si>
  <si>
    <t>Vis 220</t>
  </si>
  <si>
    <t xml:space="preserve"> 40.641720,  -7.917366</t>
  </si>
  <si>
    <t>Madre Rita de Jesus 2</t>
  </si>
  <si>
    <t>Vis 221</t>
  </si>
  <si>
    <t xml:space="preserve"> 40.644985,  -7.915072</t>
  </si>
  <si>
    <t>M Rita Jesus-C Saúde</t>
  </si>
  <si>
    <t>Vis 222</t>
  </si>
  <si>
    <t xml:space="preserve"> 40.646349,  -7.914362</t>
  </si>
  <si>
    <t>M R Jesus-Int V Fontes</t>
  </si>
  <si>
    <t>Vis 223</t>
  </si>
  <si>
    <t xml:space="preserve"> 40.647166,  -7.912720</t>
  </si>
  <si>
    <t>Quinta do Galo 1</t>
  </si>
  <si>
    <t>Vis 224</t>
  </si>
  <si>
    <t xml:space="preserve"> 40.647255,  -7.912799</t>
  </si>
  <si>
    <t>Quinta do Galo 2</t>
  </si>
  <si>
    <t>Vis 225</t>
  </si>
  <si>
    <t xml:space="preserve"> 40.648181,  -7.911785</t>
  </si>
  <si>
    <t>Dr Alexandre Alves 1</t>
  </si>
  <si>
    <t>Vis 226</t>
  </si>
  <si>
    <t xml:space="preserve"> 40.648002,  -7.911350</t>
  </si>
  <si>
    <t>Dr Alexandre Alves 2</t>
  </si>
  <si>
    <t>Vis 227</t>
  </si>
  <si>
    <t xml:space="preserve"> 40.645013,  -7.909978</t>
  </si>
  <si>
    <t>Dr A Alves-C Comercial 1</t>
  </si>
  <si>
    <t>Vis 228</t>
  </si>
  <si>
    <t xml:space="preserve"> 40.644190,  -7.910060</t>
  </si>
  <si>
    <t>Dr A Alves-C Comercial 2</t>
  </si>
  <si>
    <t>Vis 229</t>
  </si>
  <si>
    <t xml:space="preserve"> 40.642679,  -7.909748</t>
  </si>
  <si>
    <t>Escola Sup Agrária 1</t>
  </si>
  <si>
    <t>Vis 230</t>
  </si>
  <si>
    <t xml:space="preserve"> 40.642719,  -7.909417</t>
  </si>
  <si>
    <t>Escola Sup Agrária 2</t>
  </si>
  <si>
    <t>Vis 231</t>
  </si>
  <si>
    <t xml:space="preserve"> 40.637138,  -7.908356</t>
  </si>
  <si>
    <t>Est Nelas-Q Atalaia 1</t>
  </si>
  <si>
    <t>Vis 232</t>
  </si>
  <si>
    <t xml:space="preserve"> 40.637244,  -7.908071</t>
  </si>
  <si>
    <t>Est Nelas-Q Atalaia 2</t>
  </si>
  <si>
    <t>Vis 233</t>
  </si>
  <si>
    <t xml:space="preserve"> 40.632844,  -7.905782</t>
  </si>
  <si>
    <t>Estrada PIC-UDACA</t>
  </si>
  <si>
    <t>Vis 234</t>
  </si>
  <si>
    <t xml:space="preserve"> 40.632835,  -7.906062</t>
  </si>
  <si>
    <t>Estrada PIC-Misericórdia</t>
  </si>
  <si>
    <t>Vis 235</t>
  </si>
  <si>
    <t xml:space="preserve"> 40.623389,  -7.900288</t>
  </si>
  <si>
    <t>S João Lourosa-Av Soito</t>
  </si>
  <si>
    <t>Vis 236</t>
  </si>
  <si>
    <t xml:space="preserve"> 40.619935,  -7.899056</t>
  </si>
  <si>
    <t>Lourosa Cima-Centro</t>
  </si>
  <si>
    <t>Vis 237</t>
  </si>
  <si>
    <t xml:space="preserve"> 40.616904,  -7.902041</t>
  </si>
  <si>
    <t>Lourosa Cima-Escola 1</t>
  </si>
  <si>
    <t>Vis 238</t>
  </si>
  <si>
    <t xml:space="preserve"> 40.616907,  -7.901925</t>
  </si>
  <si>
    <t>Lourosa Cima-Escola 2</t>
  </si>
  <si>
    <t>Vis 239</t>
  </si>
  <si>
    <t xml:space="preserve"> 40.614515,  -7.904786</t>
  </si>
  <si>
    <t>S João Lourosa-Escola 1</t>
  </si>
  <si>
    <t>Vis 240</t>
  </si>
  <si>
    <t xml:space="preserve"> 40.614464,  -7.904720</t>
  </si>
  <si>
    <t>S João Lourosa-Escola 2</t>
  </si>
  <si>
    <t>Vis 241</t>
  </si>
  <si>
    <t xml:space="preserve"> 40.612528,  -7.905630</t>
  </si>
  <si>
    <t>S João Lourosa-Centro</t>
  </si>
  <si>
    <t>Vis 242</t>
  </si>
  <si>
    <t xml:space="preserve"> 40.611589,  -7.912098</t>
  </si>
  <si>
    <t>S J Lourosa-J Paulo II 1</t>
  </si>
  <si>
    <t>Vis 243</t>
  </si>
  <si>
    <t xml:space="preserve"> 40.611642,  -7.911338</t>
  </si>
  <si>
    <t>S J Lourosa-J Paulo II 2</t>
  </si>
  <si>
    <t>Vis 244</t>
  </si>
  <si>
    <t xml:space="preserve"> 40.611257,  -7.914607</t>
  </si>
  <si>
    <t>S J Lourosa-Est Munic 1</t>
  </si>
  <si>
    <t>Vis 245</t>
  </si>
  <si>
    <t xml:space="preserve"> 40.611218,  -7.914331</t>
  </si>
  <si>
    <t>S J Lourosa-Est Munic 2</t>
  </si>
  <si>
    <t>Vis 246</t>
  </si>
  <si>
    <t xml:space="preserve"> 40.611223,  -7.919903</t>
  </si>
  <si>
    <t>S J Lourosa-Cooperat 1</t>
  </si>
  <si>
    <t>Vis 247</t>
  </si>
  <si>
    <t xml:space="preserve"> 40.611318,  -7.919876</t>
  </si>
  <si>
    <t>S J Lourosa-Cooperat 2</t>
  </si>
  <si>
    <t>Vis 248</t>
  </si>
  <si>
    <t xml:space="preserve"> 40.605364,  -7.924321</t>
  </si>
  <si>
    <t>Reta Oliv Barreiros 1</t>
  </si>
  <si>
    <t>Vis 249</t>
  </si>
  <si>
    <t xml:space="preserve"> 40.605482,  -7.924390</t>
  </si>
  <si>
    <t>Reta Oliv Barreiros 2</t>
  </si>
  <si>
    <t>Vis 250</t>
  </si>
  <si>
    <t xml:space="preserve"> 40.602647,  -7.927691</t>
  </si>
  <si>
    <t>Reta Oliv Barreiros 3</t>
  </si>
  <si>
    <t>Vis 251</t>
  </si>
  <si>
    <t xml:space="preserve"> 40.602595,  -7.927953</t>
  </si>
  <si>
    <t>Reta Oliv Barreiros 4</t>
  </si>
  <si>
    <t>Vis 252</t>
  </si>
  <si>
    <t xml:space="preserve"> 40.598466,  -7.925948</t>
  </si>
  <si>
    <t>EN231-Oliveira Barreiros</t>
  </si>
  <si>
    <t>Vis 253</t>
  </si>
  <si>
    <t xml:space="preserve"> 40.597014,  -7.925373</t>
  </si>
  <si>
    <t>Oliv Barreiros-Capela</t>
  </si>
  <si>
    <t>Vis 254</t>
  </si>
  <si>
    <t xml:space="preserve"> 40.596031,  -7.924705</t>
  </si>
  <si>
    <t>Oliv Barreiros-Principal</t>
  </si>
  <si>
    <t>Vis 255</t>
  </si>
  <si>
    <t xml:space="preserve"> 40.614046,  -7.900301</t>
  </si>
  <si>
    <t>Lourosa Baixo-Principal</t>
  </si>
  <si>
    <t>Vis 256</t>
  </si>
  <si>
    <t xml:space="preserve"> 40.614412,  -7.897303</t>
  </si>
  <si>
    <t>Lourosa Baixo-Centro</t>
  </si>
  <si>
    <t>Vis 257</t>
  </si>
  <si>
    <t xml:space="preserve"> 40.614468,  -7.894891</t>
  </si>
  <si>
    <t>Lourosa Baixo-B S José</t>
  </si>
  <si>
    <t>Vis 258</t>
  </si>
  <si>
    <t xml:space="preserve"> 40.698893,  -7.933908</t>
  </si>
  <si>
    <t>Moselos-Estrada Floresta</t>
  </si>
  <si>
    <t>Vis 259</t>
  </si>
  <si>
    <t xml:space="preserve"> 40.703062,  -7.948036</t>
  </si>
  <si>
    <t>Moselos-Bairro Areeiro 1</t>
  </si>
  <si>
    <t>Vis 260</t>
  </si>
  <si>
    <t xml:space="preserve"> 40.711052,  -7.953671</t>
  </si>
  <si>
    <t>Travanca-Ribeira 1</t>
  </si>
  <si>
    <t>Vis 261</t>
  </si>
  <si>
    <t>40.714230,-7.961065</t>
  </si>
  <si>
    <t>Travanca-Apeadeiro 1</t>
  </si>
  <si>
    <t>Vis 262</t>
  </si>
  <si>
    <t xml:space="preserve"> 40.715167,  -7.965143</t>
  </si>
  <si>
    <t>EN16-Travanca 1</t>
  </si>
  <si>
    <t>Vis 263</t>
  </si>
  <si>
    <t xml:space="preserve"> 40.714842,  -7.975147</t>
  </si>
  <si>
    <t>Oliveira Baixo-Rua Vales</t>
  </si>
  <si>
    <t>Vis 264</t>
  </si>
  <si>
    <t xml:space="preserve"> 40.716256,  -7.979931</t>
  </si>
  <si>
    <t>Oliveira Baixo-Centro 1</t>
  </si>
  <si>
    <t>Vis 265</t>
  </si>
  <si>
    <t xml:space="preserve"> 40.718419,  -7.983279</t>
  </si>
  <si>
    <t>Oliveira Baixo-ARDC 1</t>
  </si>
  <si>
    <t>Vis 266</t>
  </si>
  <si>
    <t>40.726050,-7.993781</t>
  </si>
  <si>
    <t>Bodiosa V-R Figueiredo 1</t>
  </si>
  <si>
    <t>Vis 267</t>
  </si>
  <si>
    <t xml:space="preserve"> 40.730217,  -7.995539</t>
  </si>
  <si>
    <t>EN16-Bodiosa Velha 1</t>
  </si>
  <si>
    <t>Vis 268</t>
  </si>
  <si>
    <t xml:space="preserve"> 40.737012, -7.999279</t>
  </si>
  <si>
    <t>Casal-Conde F Magalhães</t>
  </si>
  <si>
    <t>Vis 269</t>
  </si>
  <si>
    <t xml:space="preserve"> 40.747435, -8.002132°</t>
  </si>
  <si>
    <t>Gumiei-Capela St António</t>
  </si>
  <si>
    <t>Vis 270</t>
  </si>
  <si>
    <t>40.745687,-8.003062</t>
  </si>
  <si>
    <t>Gumiei-Centro 1</t>
  </si>
  <si>
    <t>Vis 271</t>
  </si>
  <si>
    <t>40.749536,-7.998830</t>
  </si>
  <si>
    <t>Gumiei-Rua Lajes</t>
  </si>
  <si>
    <t>Vis 272</t>
  </si>
  <si>
    <t>40.749988,-7.995901</t>
  </si>
  <si>
    <t>Gumiei-Ribafeita</t>
  </si>
  <si>
    <t>Vis 273</t>
  </si>
  <si>
    <t xml:space="preserve"> 40.751196,  -7.986986</t>
  </si>
  <si>
    <t>Ribafeita-L Barreirinha</t>
  </si>
  <si>
    <t>Vis 274</t>
  </si>
  <si>
    <t>40.751699,-7.984807</t>
  </si>
  <si>
    <t>Ribafeita-Largo Eirô 1</t>
  </si>
  <si>
    <t>Vis 275</t>
  </si>
  <si>
    <t>40.753130,-7.983775</t>
  </si>
  <si>
    <t>Ribafeita-L Cortinhal</t>
  </si>
  <si>
    <t>Vis 276</t>
  </si>
  <si>
    <t xml:space="preserve"> 40.754948,  -7.981949</t>
  </si>
  <si>
    <t>Ribafeita-Seganhos</t>
  </si>
  <si>
    <t>Vis 277</t>
  </si>
  <si>
    <t xml:space="preserve"> 40.754537, -7.974567</t>
  </si>
  <si>
    <t>Seganhos-Lustosa</t>
  </si>
  <si>
    <t>Vis 278</t>
  </si>
  <si>
    <t xml:space="preserve"> 40.754699,  -7.978219</t>
  </si>
  <si>
    <t>Seganhos</t>
  </si>
  <si>
    <t>Vis 279</t>
  </si>
  <si>
    <t xml:space="preserve"> 40.748166,  -7.993774</t>
  </si>
  <si>
    <t>Casal 2</t>
  </si>
  <si>
    <t>Vis 280</t>
  </si>
  <si>
    <t xml:space="preserve"> 40.744191,  -7.992828</t>
  </si>
  <si>
    <t>Casal-Capela</t>
  </si>
  <si>
    <t>Vis 281</t>
  </si>
  <si>
    <t xml:space="preserve"> 40.742959,  -7.994472</t>
  </si>
  <si>
    <t>Casal-Centro 1</t>
  </si>
  <si>
    <t>Vis 282</t>
  </si>
  <si>
    <t xml:space="preserve"> 40.736087,  -7.999625</t>
  </si>
  <si>
    <t>EN16-Ribafeita</t>
  </si>
  <si>
    <t>Vis 283</t>
  </si>
  <si>
    <t xml:space="preserve"> 40.730232,  -7.995681</t>
  </si>
  <si>
    <t>EN16-Bodiosa Velha 2</t>
  </si>
  <si>
    <t>Vis 284</t>
  </si>
  <si>
    <t xml:space="preserve"> 40.726053,  -7.993909</t>
  </si>
  <si>
    <t>Bodiosa V-R Figueiredo 2</t>
  </si>
  <si>
    <t>Vis 285</t>
  </si>
  <si>
    <t xml:space="preserve"> 40.722494,  -7.992455</t>
  </si>
  <si>
    <t>EN16-Bodiosa Nova</t>
  </si>
  <si>
    <t>Vis 286</t>
  </si>
  <si>
    <t xml:space="preserve"> 40.718488,  -7.983629</t>
  </si>
  <si>
    <t>Oliveira Baixo-ARDC 2</t>
  </si>
  <si>
    <t>Vis 287</t>
  </si>
  <si>
    <t xml:space="preserve"> 40.717682,  -7.987914</t>
  </si>
  <si>
    <t>Oliv Baixo-R Estação 1</t>
  </si>
  <si>
    <t>Vis 288</t>
  </si>
  <si>
    <t>40.717625,-7.987916</t>
  </si>
  <si>
    <t>Oliv Baixo-R Estação 2</t>
  </si>
  <si>
    <t>Vis 289</t>
  </si>
  <si>
    <t xml:space="preserve"> 40.716869,  -7.999087</t>
  </si>
  <si>
    <t>Bodiosa Nova-Rua Ponte 1</t>
  </si>
  <si>
    <t>Vis 290</t>
  </si>
  <si>
    <t xml:space="preserve"> 40.716829,  -7.999015</t>
  </si>
  <si>
    <t>Bodiosa Nova-Rua Ponte 2</t>
  </si>
  <si>
    <t>Vis 291</t>
  </si>
  <si>
    <t xml:space="preserve"> 40.712651,  -8.006564</t>
  </si>
  <si>
    <t>Silgueiros-Rua Martinela</t>
  </si>
  <si>
    <t>Vis 292</t>
  </si>
  <si>
    <t xml:space="preserve"> 40.714017,  -8.008526</t>
  </si>
  <si>
    <t>Aval-Capela St Marinha 1</t>
  </si>
  <si>
    <t>Vis 293</t>
  </si>
  <si>
    <t xml:space="preserve"> 40.711243,  -8.000491</t>
  </si>
  <si>
    <t>Pereiras-Rua Cavadas</t>
  </si>
  <si>
    <t>Vis 294</t>
  </si>
  <si>
    <t xml:space="preserve"> 40.711126,  -7.997229</t>
  </si>
  <si>
    <t>Pereiras-Av São João 1</t>
  </si>
  <si>
    <t>Vis 295</t>
  </si>
  <si>
    <t xml:space="preserve"> 40.712217,  -7.995476</t>
  </si>
  <si>
    <t>Pereiras-Largo São João</t>
  </si>
  <si>
    <t>Vis 296</t>
  </si>
  <si>
    <t xml:space="preserve"> 40.714000,  -7.993858</t>
  </si>
  <si>
    <t>Pereiras-Av São João 2</t>
  </si>
  <si>
    <t>Vis 297</t>
  </si>
  <si>
    <t xml:space="preserve"> 40.715833,  -7.979744</t>
  </si>
  <si>
    <t>Oliveira Baixo-Centro 2</t>
  </si>
  <si>
    <t>Vis 298</t>
  </si>
  <si>
    <t>EN16-Queirela 1</t>
  </si>
  <si>
    <t>Vis 299</t>
  </si>
  <si>
    <t xml:space="preserve"> 40.714811,  -7.970347</t>
  </si>
  <si>
    <t>EN16-Queirela 2</t>
  </si>
  <si>
    <t>Vis 300</t>
  </si>
  <si>
    <t xml:space="preserve"> 40.714979,  -7.964567</t>
  </si>
  <si>
    <t>EN16-Travanca 2</t>
  </si>
  <si>
    <t>Vis 301</t>
  </si>
  <si>
    <t xml:space="preserve"> 40.713668,  -7.960481</t>
  </si>
  <si>
    <t>Travanca-Apeadeiro 2</t>
  </si>
  <si>
    <t>Vis 302</t>
  </si>
  <si>
    <t xml:space="preserve"> 40.710815,  -7.953581</t>
  </si>
  <si>
    <t>Travanca-Ribeira 2</t>
  </si>
  <si>
    <t>Vis 303</t>
  </si>
  <si>
    <t xml:space="preserve"> 40.702935,  -7.948120</t>
  </si>
  <si>
    <t>Moselos-Bairro Areeiro 2</t>
  </si>
  <si>
    <t>Vis 304</t>
  </si>
  <si>
    <t xml:space="preserve"> 40.699280,  -7.945310</t>
  </si>
  <si>
    <t>Moselos-Apeadeiro</t>
  </si>
  <si>
    <t>Vis 305</t>
  </si>
  <si>
    <t xml:space="preserve"> 40.697428,  -7.942043</t>
  </si>
  <si>
    <t>Moselos-Centro 1</t>
  </si>
  <si>
    <t>Vis 306</t>
  </si>
  <si>
    <t xml:space="preserve"> 40.698038,  -7.938733</t>
  </si>
  <si>
    <t>Moselos-M S Sebastião 1</t>
  </si>
  <si>
    <t>Vis 307</t>
  </si>
  <si>
    <t xml:space="preserve"> 40.698090,  -7.938489</t>
  </si>
  <si>
    <t>Moselos-M S Sebastião 2</t>
  </si>
  <si>
    <t>Vis 308</t>
  </si>
  <si>
    <t xml:space="preserve"> 40.679424,  -7.914817</t>
  </si>
  <si>
    <t>Esc. Azeredo Perdigão 2</t>
  </si>
  <si>
    <t>Vis 309</t>
  </si>
  <si>
    <t xml:space="preserve"> 40.710577,  -8.002268</t>
  </si>
  <si>
    <t>Bodiosa Nova-Silgueiros</t>
  </si>
  <si>
    <t>Vis 310</t>
  </si>
  <si>
    <t xml:space="preserve"> 40.710396,  -8.002159</t>
  </si>
  <si>
    <t>Pereiras-Rua Carvalhal</t>
  </si>
  <si>
    <t>Vis 311</t>
  </si>
  <si>
    <t xml:space="preserve"> 40.733612,  -7.911370</t>
  </si>
  <si>
    <t>Paçô-Estrada Municipal 1</t>
  </si>
  <si>
    <t>Vis 312</t>
  </si>
  <si>
    <t xml:space="preserve"> 40.738936,  -7.916025</t>
  </si>
  <si>
    <t>Paçô-Centro</t>
  </si>
  <si>
    <t>Vis 313</t>
  </si>
  <si>
    <t>40.748244,-7.960000</t>
  </si>
  <si>
    <t>Lustosa-Seganhos 1</t>
  </si>
  <si>
    <t>Vis 314</t>
  </si>
  <si>
    <t xml:space="preserve"> 40.744536,  -7.956243</t>
  </si>
  <si>
    <t>Lustosa-Centro 1</t>
  </si>
  <si>
    <t>Vis 315</t>
  </si>
  <si>
    <t>40.743661,-7.953502</t>
  </si>
  <si>
    <t>Lustosa-Escola 1</t>
  </si>
  <si>
    <t>Vis 316</t>
  </si>
  <si>
    <t xml:space="preserve"> 40.741562,  -7.949619</t>
  </si>
  <si>
    <t>Lustosa-Longra 1</t>
  </si>
  <si>
    <t>Vis 317</t>
  </si>
  <si>
    <t xml:space="preserve"> 40.742930,  -7.945108</t>
  </si>
  <si>
    <t>Lustosa-Polidesportivo 1</t>
  </si>
  <si>
    <t>Vis 318</t>
  </si>
  <si>
    <t xml:space="preserve"> 40.743237,  -7.941058</t>
  </si>
  <si>
    <t>Lustosa-Galifonge 1</t>
  </si>
  <si>
    <t>Vis 319</t>
  </si>
  <si>
    <t xml:space="preserve"> 40.737651,  -7.939023</t>
  </si>
  <si>
    <t>Instituto Piaget</t>
  </si>
  <si>
    <t>Vis 320</t>
  </si>
  <si>
    <t xml:space="preserve"> 40.745922,  -7.931851</t>
  </si>
  <si>
    <t>Galifonge-Centro 1</t>
  </si>
  <si>
    <t>Vis 321</t>
  </si>
  <si>
    <t xml:space="preserve"> 40.744298,  -7.928878</t>
  </si>
  <si>
    <t>Galifonge 1</t>
  </si>
  <si>
    <t>Vis 322</t>
  </si>
  <si>
    <t xml:space="preserve"> 40.741439,  -7.925726</t>
  </si>
  <si>
    <t>Galifonge-Paçô 1</t>
  </si>
  <si>
    <t>Vis 323</t>
  </si>
  <si>
    <t xml:space="preserve"> 40.738827,  -7.916397</t>
  </si>
  <si>
    <t>Paçô-Capela</t>
  </si>
  <si>
    <t>Vis 324</t>
  </si>
  <si>
    <t xml:space="preserve"> 40.736465,  -7.913727</t>
  </si>
  <si>
    <t>Paçô-Rua Nova 1</t>
  </si>
  <si>
    <t>Vis 325</t>
  </si>
  <si>
    <t xml:space="preserve"> 40.733412,  -7.911373</t>
  </si>
  <si>
    <t>Paçô-Estrada Municipal 2</t>
  </si>
  <si>
    <t>Vis 326</t>
  </si>
  <si>
    <t xml:space="preserve"> 40.643170,  -7.924132</t>
  </si>
  <si>
    <t>Repeses-Santa Eulália 1</t>
  </si>
  <si>
    <t>Vis 327</t>
  </si>
  <si>
    <t xml:space="preserve"> 40.641329,  -7.924930</t>
  </si>
  <si>
    <t>Repeses-Santa Eulália 2</t>
  </si>
  <si>
    <t>Vis 328</t>
  </si>
  <si>
    <t xml:space="preserve"> 40.639737,  -7.926259</t>
  </si>
  <si>
    <t>Repeses-Centro</t>
  </si>
  <si>
    <t>Vis 329</t>
  </si>
  <si>
    <t xml:space="preserve"> 40.635919,  -7.929521</t>
  </si>
  <si>
    <t>Repeses-Vilabeira</t>
  </si>
  <si>
    <t>Vis 330</t>
  </si>
  <si>
    <t xml:space="preserve"> 40.633556,  -7.931207</t>
  </si>
  <si>
    <t>Av Luís Martins 1</t>
  </si>
  <si>
    <t>Vis 331</t>
  </si>
  <si>
    <t xml:space="preserve"> 40.625437,  -7.943159</t>
  </si>
  <si>
    <t>Av Luís Martins-A25</t>
  </si>
  <si>
    <t>Vis 332</t>
  </si>
  <si>
    <t xml:space="preserve"> 40.621540,  -7.946405</t>
  </si>
  <si>
    <t>V Chã Sá-S J Batista 1</t>
  </si>
  <si>
    <t>Vis 333</t>
  </si>
  <si>
    <t xml:space="preserve"> 40.620153,  -7.950560</t>
  </si>
  <si>
    <t>V Chã Sá-S J Batista 2</t>
  </si>
  <si>
    <t>Vis 334</t>
  </si>
  <si>
    <t xml:space="preserve"> 40.618119,  -7.954081</t>
  </si>
  <si>
    <t>Vila Chã Sá-Gorgulhão 1</t>
  </si>
  <si>
    <t>Vis 335</t>
  </si>
  <si>
    <t xml:space="preserve"> 40.615694,  -7.956956</t>
  </si>
  <si>
    <t>V Chã Sá-Qta Maceira 1</t>
  </si>
  <si>
    <t>Vis 336</t>
  </si>
  <si>
    <t xml:space="preserve"> 40.610037,  -7.969791</t>
  </si>
  <si>
    <t>Fail-Escola 1</t>
  </si>
  <si>
    <t>Vis 337</t>
  </si>
  <si>
    <t xml:space="preserve"> 40.609437,  -7.971729</t>
  </si>
  <si>
    <t>Fail-Junta Freguesia 1</t>
  </si>
  <si>
    <t>Vis 338</t>
  </si>
  <si>
    <t xml:space="preserve"> 40.608479,  -7.975359</t>
  </si>
  <si>
    <t>Fail-Ponte Rio Pavia 1</t>
  </si>
  <si>
    <t>Vis 339</t>
  </si>
  <si>
    <t xml:space="preserve"> 40.607927,  -7.976845</t>
  </si>
  <si>
    <t>Fail-Torre 1</t>
  </si>
  <si>
    <t>Vis 340</t>
  </si>
  <si>
    <t xml:space="preserve"> 40.606756,  -7.979192</t>
  </si>
  <si>
    <t>Fail-Chafariz 1</t>
  </si>
  <si>
    <t>Vis 341</t>
  </si>
  <si>
    <t xml:space="preserve"> 40.605137,  -7.982053</t>
  </si>
  <si>
    <t>Fail-Bairro Além Rio 1</t>
  </si>
  <si>
    <t>Vis 342</t>
  </si>
  <si>
    <t xml:space="preserve"> 40.602973,  -7.984520</t>
  </si>
  <si>
    <t>Fail-Cemitério 1</t>
  </si>
  <si>
    <t>Vis 343</t>
  </si>
  <si>
    <t xml:space="preserve"> 40.601835,  -7.987880</t>
  </si>
  <si>
    <t>Fail-IP3</t>
  </si>
  <si>
    <t>Vis 344</t>
  </si>
  <si>
    <t xml:space="preserve"> 40.602922,  -7.984464</t>
  </si>
  <si>
    <t>Fail-Cemitério 2</t>
  </si>
  <si>
    <t>Vis 345</t>
  </si>
  <si>
    <t xml:space="preserve"> 40.605141,  -7.981888</t>
  </si>
  <si>
    <t>Fail-Bairro Além Rio 2</t>
  </si>
  <si>
    <t>Vis 346</t>
  </si>
  <si>
    <t xml:space="preserve"> 40.606735,  -7.979073</t>
  </si>
  <si>
    <t>Fail-Chafariz 2</t>
  </si>
  <si>
    <t>Vis 347</t>
  </si>
  <si>
    <t xml:space="preserve"> 40.607945,  -7.976631</t>
  </si>
  <si>
    <t>Fail-Torre 2</t>
  </si>
  <si>
    <t>Vis 348</t>
  </si>
  <si>
    <t xml:space="preserve"> 40.608416,  -7.975274</t>
  </si>
  <si>
    <t>Fail-Ponte Rio Pavia 2</t>
  </si>
  <si>
    <t>Vis 349</t>
  </si>
  <si>
    <t xml:space="preserve"> 40.609320,  -7.971849</t>
  </si>
  <si>
    <t>Fail-Junta Freguesia 2</t>
  </si>
  <si>
    <t>Vis 350</t>
  </si>
  <si>
    <t xml:space="preserve"> 40.609985,  -7.969727</t>
  </si>
  <si>
    <t>Fail-Escola 2</t>
  </si>
  <si>
    <t>Vis 351</t>
  </si>
  <si>
    <t xml:space="preserve"> 40.615491,  -7.957021</t>
  </si>
  <si>
    <t>V Chã Sá-Qta Maceira 2</t>
  </si>
  <si>
    <t>Vis 352</t>
  </si>
  <si>
    <t xml:space="preserve"> 40.617943,  -7.953988</t>
  </si>
  <si>
    <t>Vila Chã Sá-Gorgulhão 2</t>
  </si>
  <si>
    <t>Vis 353</t>
  </si>
  <si>
    <t xml:space="preserve"> 40.620037,  -7.950247</t>
  </si>
  <si>
    <t>V Chã Sá-S J Batista 3</t>
  </si>
  <si>
    <t>Vis 354</t>
  </si>
  <si>
    <t xml:space="preserve"> 40.621120,  -7.945294</t>
  </si>
  <si>
    <t>EN2-Vila Chã de Sá 1</t>
  </si>
  <si>
    <t>Vis 355</t>
  </si>
  <si>
    <t xml:space="preserve"> 40.617599,  -7.946255</t>
  </si>
  <si>
    <t>Vila Chã Sá-Corga 1</t>
  </si>
  <si>
    <t>Vis 356</t>
  </si>
  <si>
    <t xml:space="preserve"> 40.613793,  -7.948539</t>
  </si>
  <si>
    <t>Vila Chã Sá-Calcadoiros</t>
  </si>
  <si>
    <t>Vis 357</t>
  </si>
  <si>
    <t xml:space="preserve"> 40.611397,  -7.951742</t>
  </si>
  <si>
    <t>Vila Chã Sá-Igreja</t>
  </si>
  <si>
    <t>Vis 358</t>
  </si>
  <si>
    <t xml:space="preserve"> 40.609111,  -7.954320</t>
  </si>
  <si>
    <t>V Chã Sá-L Castanheiros</t>
  </si>
  <si>
    <t>Vis 359</t>
  </si>
  <si>
    <t xml:space="preserve"> 40.614035,  -7.947490</t>
  </si>
  <si>
    <t>V Chã Sá-Vale Fojo</t>
  </si>
  <si>
    <t>Vis 360</t>
  </si>
  <si>
    <t xml:space="preserve"> 40.617496,  -7.946172</t>
  </si>
  <si>
    <t>Vila Chã Sá-Corga 2</t>
  </si>
  <si>
    <t>Vis 361</t>
  </si>
  <si>
    <t xml:space="preserve"> 40.621035,  -7.945145</t>
  </si>
  <si>
    <t>EN2-Vila Chã de Sá 2</t>
  </si>
  <si>
    <t>Vis 362</t>
  </si>
  <si>
    <t xml:space="preserve"> 40.622802,  -7.944304</t>
  </si>
  <si>
    <t>EN2-A25</t>
  </si>
  <si>
    <t>Vis 363</t>
  </si>
  <si>
    <t xml:space="preserve"> 40.634885,  -7.929637</t>
  </si>
  <si>
    <t>Av Luís Martins 2</t>
  </si>
  <si>
    <t>Vis 364</t>
  </si>
  <si>
    <t xml:space="preserve"> 40.638531,  -7.928003</t>
  </si>
  <si>
    <t>Repeses-Bela Vista</t>
  </si>
  <si>
    <t>Vis 365</t>
  </si>
  <si>
    <t xml:space="preserve"> 40.642136,  -7.924234</t>
  </si>
  <si>
    <t>Repeses-Santa Eulália 3</t>
  </si>
  <si>
    <t>Vis 366</t>
  </si>
  <si>
    <t xml:space="preserve"> 40.648672,  -7.908798</t>
  </si>
  <si>
    <t>Rei D Duarte-Hospital 2</t>
  </si>
  <si>
    <t>Vis 367</t>
  </si>
  <si>
    <t xml:space="preserve"> 40.648634,  -7.909149</t>
  </si>
  <si>
    <t>Rei D Duarte-Hospital 1</t>
  </si>
  <si>
    <t>Vis 368</t>
  </si>
  <si>
    <t xml:space="preserve"> 40.650138,  -7.906034</t>
  </si>
  <si>
    <t>Hospital S Teotónio</t>
  </si>
  <si>
    <t>Vis 369</t>
  </si>
  <si>
    <t xml:space="preserve"> 40.650895,  -7.910530</t>
  </si>
  <si>
    <t>Rei D Duarte-Mesuras</t>
  </si>
  <si>
    <t>Vis 370</t>
  </si>
  <si>
    <t xml:space="preserve"> 40.651525,  -7.910241</t>
  </si>
  <si>
    <t>Biblioteca-Loja Cidadão</t>
  </si>
  <si>
    <t>Vis 371</t>
  </si>
  <si>
    <t xml:space="preserve"> 40.653876,  -7.914252</t>
  </si>
  <si>
    <t>Rua Mendonça</t>
  </si>
  <si>
    <t>Vis 372</t>
  </si>
  <si>
    <t xml:space="preserve"> 40.654126,  -7.914454</t>
  </si>
  <si>
    <t>Alexandre Herculano</t>
  </si>
  <si>
    <t>Vis 373</t>
  </si>
  <si>
    <t xml:space="preserve"> 40.660278,  -7.905383</t>
  </si>
  <si>
    <t>Rotunda Fontelo</t>
  </si>
  <si>
    <t>Vis 374</t>
  </si>
  <si>
    <t xml:space="preserve"> 40.663058,  -7.902329</t>
  </si>
  <si>
    <t>Estação Agrária 2</t>
  </si>
  <si>
    <t>Vis 375</t>
  </si>
  <si>
    <t xml:space="preserve"> 40.662912,  -7.902122</t>
  </si>
  <si>
    <t>Estação Agrária 1</t>
  </si>
  <si>
    <t>Vis 376</t>
  </si>
  <si>
    <t xml:space="preserve"> 40.663391,  -7.900250</t>
  </si>
  <si>
    <t>Prof Reinaldo Cardoso 1</t>
  </si>
  <si>
    <t>Vis 377</t>
  </si>
  <si>
    <t xml:space="preserve"> 40.663410,  -7.900730</t>
  </si>
  <si>
    <t>Prof Reinaldo Cardoso 2</t>
  </si>
  <si>
    <t>Vis 378</t>
  </si>
  <si>
    <t xml:space="preserve"> 40.664260,  -7.897767</t>
  </si>
  <si>
    <t>Prof Reinaldo Cardoso 3</t>
  </si>
  <si>
    <t>Vis 379</t>
  </si>
  <si>
    <t xml:space="preserve"> 40.667114,  -7.892122</t>
  </si>
  <si>
    <t>Capela S J Carreira 1</t>
  </si>
  <si>
    <t>Vis 380</t>
  </si>
  <si>
    <t xml:space="preserve"> 40.667362,  -7.892071</t>
  </si>
  <si>
    <t>Capela S J Carreira 2</t>
  </si>
  <si>
    <t>Vis 381</t>
  </si>
  <si>
    <t xml:space="preserve"> 40.671505,  -7.887907</t>
  </si>
  <si>
    <t>EN229-Travassós Cima</t>
  </si>
  <si>
    <t>Vis 382</t>
  </si>
  <si>
    <t xml:space="preserve"> 40.674127,  -7.885891</t>
  </si>
  <si>
    <t>Travassós-Rua Vargo</t>
  </si>
  <si>
    <t>Vis 383</t>
  </si>
  <si>
    <t xml:space="preserve"> 40.673948,  -7.886223</t>
  </si>
  <si>
    <t>Travassós-Estrada Velha</t>
  </si>
  <si>
    <t>Vis 384</t>
  </si>
  <si>
    <t xml:space="preserve"> 40.676480,  -7.884803</t>
  </si>
  <si>
    <t>Travassós-Rua Vinha</t>
  </si>
  <si>
    <t>Vis 385</t>
  </si>
  <si>
    <t xml:space="preserve"> 40.675571,  -7.885354</t>
  </si>
  <si>
    <t>EN229-Travassós Baixo</t>
  </si>
  <si>
    <t>Vis 386</t>
  </si>
  <si>
    <t xml:space="preserve"> 40.683736,  -7.881721</t>
  </si>
  <si>
    <t>Travassós-Vale Carriça 1</t>
  </si>
  <si>
    <t>Vis 387</t>
  </si>
  <si>
    <t xml:space="preserve"> 40.683616,  -7.881933</t>
  </si>
  <si>
    <t>Travassós-Vale Carriça 2</t>
  </si>
  <si>
    <t>Vis 388</t>
  </si>
  <si>
    <t xml:space="preserve"> 40.685757,  -7.879927</t>
  </si>
  <si>
    <t>Mundão-Britamontes 1</t>
  </si>
  <si>
    <t>Vis 389</t>
  </si>
  <si>
    <t xml:space="preserve"> 40.685689,  -7.880231</t>
  </si>
  <si>
    <t>Mundão-Britamontes 2</t>
  </si>
  <si>
    <t>Vis 390</t>
  </si>
  <si>
    <t xml:space="preserve"> 40.687107,  -7.878473</t>
  </si>
  <si>
    <t>Mundão-Catavejo 1</t>
  </si>
  <si>
    <t>Vis 391</t>
  </si>
  <si>
    <t xml:space="preserve"> 40.687440,  -7.878384</t>
  </si>
  <si>
    <t>Mundão-Catavejo 2</t>
  </si>
  <si>
    <t>Vis 392</t>
  </si>
  <si>
    <t xml:space="preserve"> 40.692448,  -7.873952</t>
  </si>
  <si>
    <t>Mundão-Fraga 1</t>
  </si>
  <si>
    <t>Vis 393</t>
  </si>
  <si>
    <t xml:space="preserve"> 40.692624,  -7.874063</t>
  </si>
  <si>
    <t>Mundão-Fraga 2</t>
  </si>
  <si>
    <t>Vis 394</t>
  </si>
  <si>
    <t xml:space="preserve"> 40.697273,  -7.871118</t>
  </si>
  <si>
    <t>Mundão-Bairro Falorca 1</t>
  </si>
  <si>
    <t>Vis 395</t>
  </si>
  <si>
    <t xml:space="preserve"> 40.697297,  -7.871326</t>
  </si>
  <si>
    <t>Mundão-Bairro Falorca 2</t>
  </si>
  <si>
    <t>Vis 396</t>
  </si>
  <si>
    <t xml:space="preserve"> 40.697054,  -7.869308</t>
  </si>
  <si>
    <t>Mundão-Rua Principal 1</t>
  </si>
  <si>
    <t>Vis 397</t>
  </si>
  <si>
    <t xml:space="preserve"> 40.694792,  -7.867040</t>
  </si>
  <si>
    <t>Mundão-Centro 1</t>
  </si>
  <si>
    <t>Vis 398</t>
  </si>
  <si>
    <t xml:space="preserve"> 40.696487,  -7.864877</t>
  </si>
  <si>
    <t xml:space="preserve">Mundão-Junta Freguesia </t>
  </si>
  <si>
    <t>Vis 399</t>
  </si>
  <si>
    <t xml:space="preserve"> 40.697276,  -7.863897</t>
  </si>
  <si>
    <t>Mundão-Biquinha</t>
  </si>
  <si>
    <t>Vis 400</t>
  </si>
  <si>
    <t xml:space="preserve"> 40.703644,  -7.858366</t>
  </si>
  <si>
    <t>Mundão-P Empresarial 1</t>
  </si>
  <si>
    <t>Vis 401</t>
  </si>
  <si>
    <t xml:space="preserve"> 40.703798,  -7.858394</t>
  </si>
  <si>
    <t>Mundão-P Empresarial 2</t>
  </si>
  <si>
    <t>Vis 402</t>
  </si>
  <si>
    <t xml:space="preserve"> 40.708535,  -7.845218</t>
  </si>
  <si>
    <t>Cavernães-Rua Póvoa</t>
  </si>
  <si>
    <t>Vis 403</t>
  </si>
  <si>
    <t xml:space="preserve"> 40.709475,  -7.842515</t>
  </si>
  <si>
    <t>Cavernães-Vendas Moita 1</t>
  </si>
  <si>
    <t>Vis 404</t>
  </si>
  <si>
    <t xml:space="preserve"> 40.709506,  -7.842691</t>
  </si>
  <si>
    <t>Cavernães-Vendas Moita 2</t>
  </si>
  <si>
    <t>Vis 405</t>
  </si>
  <si>
    <t xml:space="preserve"> 40.710162,  -7.836939</t>
  </si>
  <si>
    <t>Cavernães-Capela 1</t>
  </si>
  <si>
    <t>Vis 406</t>
  </si>
  <si>
    <t xml:space="preserve"> 40.708141,  -7.835270</t>
  </si>
  <si>
    <t>Cavernães-Bairro Corvos</t>
  </si>
  <si>
    <t>Vis 407</t>
  </si>
  <si>
    <t xml:space="preserve"> 40.705837,  -7.834809</t>
  </si>
  <si>
    <t>Cavernães-R Principal 1</t>
  </si>
  <si>
    <t>Vis 408</t>
  </si>
  <si>
    <t xml:space="preserve"> 40.705663,  -7.833132</t>
  </si>
  <si>
    <t>Cavernães-R Principal 2</t>
  </si>
  <si>
    <t>Vis 409</t>
  </si>
  <si>
    <t xml:space="preserve"> 40.703181,  -7.833118</t>
  </si>
  <si>
    <t>Cavernães-Alvelos</t>
  </si>
  <si>
    <t>Vis 410</t>
  </si>
  <si>
    <t xml:space="preserve"> 40.704477,  -7.830781</t>
  </si>
  <si>
    <t>Carragosela-Escola</t>
  </si>
  <si>
    <t>Vis 411</t>
  </si>
  <si>
    <t xml:space="preserve"> 40.702452,  -7.830038</t>
  </si>
  <si>
    <t>Carragosela-Centro</t>
  </si>
  <si>
    <t>Vis 412</t>
  </si>
  <si>
    <t xml:space="preserve"> 40.701335,  -7.870324</t>
  </si>
  <si>
    <t>Mundão-Rua Nascente</t>
  </si>
  <si>
    <t>Vis 413</t>
  </si>
  <si>
    <t xml:space="preserve"> 40.701212,  -7.870394</t>
  </si>
  <si>
    <t>Mundão-Rua Orgueira</t>
  </si>
  <si>
    <t>Vis 414</t>
  </si>
  <si>
    <t xml:space="preserve"> 40.707734,  -7.875499</t>
  </si>
  <si>
    <t>Casal Mundão-Principal 1</t>
  </si>
  <si>
    <t>Vis 415</t>
  </si>
  <si>
    <t xml:space="preserve"> 40.707805,  -7.875575</t>
  </si>
  <si>
    <t>Casal Mundão-Principal 2</t>
  </si>
  <si>
    <t>Vis 416</t>
  </si>
  <si>
    <t xml:space="preserve"> 40.709326,  -7.875614</t>
  </si>
  <si>
    <t>Casal Mundão-Centro</t>
  </si>
  <si>
    <t>Vis 417</t>
  </si>
  <si>
    <t xml:space="preserve"> 40.714474,  -7.863828</t>
  </si>
  <si>
    <t>Póvoa de Mundão</t>
  </si>
  <si>
    <t>Vis 419</t>
  </si>
  <si>
    <t>40.720887,-7.964608</t>
  </si>
  <si>
    <t>Travanca-Rua Arroteia</t>
  </si>
  <si>
    <t>Vis 421</t>
  </si>
  <si>
    <t>40.722416,-7.967220</t>
  </si>
  <si>
    <t>Travanca-Atlético 2</t>
  </si>
  <si>
    <t>Vis 423</t>
  </si>
  <si>
    <t xml:space="preserve"> 40.725376,  -7.974098</t>
  </si>
  <si>
    <t>Oliveira Cima-Rua Vale</t>
  </si>
  <si>
    <t>Vis 424</t>
  </si>
  <si>
    <t>40.722684,-7.977238</t>
  </si>
  <si>
    <t>Oliveira Baixo-R Nova 1</t>
  </si>
  <si>
    <t>Vis 425</t>
  </si>
  <si>
    <t>40.720348,-7.982172</t>
  </si>
  <si>
    <t>Oliveira Baixo-R Nova 2</t>
  </si>
  <si>
    <t>Vis 426</t>
  </si>
  <si>
    <t xml:space="preserve"> 40.713006,  -7.974204</t>
  </si>
  <si>
    <t>Queirela-Caminho Ferro 1</t>
  </si>
  <si>
    <t>Vis 427</t>
  </si>
  <si>
    <t xml:space="preserve"> 40.712087,  -7.975359</t>
  </si>
  <si>
    <t>Queirela-Outeirinhos 1</t>
  </si>
  <si>
    <t>Vis 428</t>
  </si>
  <si>
    <t xml:space="preserve"> 40.711938,  -7.975440</t>
  </si>
  <si>
    <t>Queirela-Outeirinhos 2</t>
  </si>
  <si>
    <t>Vis 429</t>
  </si>
  <si>
    <t xml:space="preserve"> 40.710043,  -7.976708</t>
  </si>
  <si>
    <t>Queirela-Sta Cristina 1</t>
  </si>
  <si>
    <t>Vis 430</t>
  </si>
  <si>
    <t xml:space="preserve"> 40.710120,  -7.976567</t>
  </si>
  <si>
    <t>Queirela-Sta Cristina 2</t>
  </si>
  <si>
    <t>Vis 431</t>
  </si>
  <si>
    <t>40.708648,-7.976990</t>
  </si>
  <si>
    <t>Queirela-Centro 1</t>
  </si>
  <si>
    <t>Vis 432</t>
  </si>
  <si>
    <t>40.708660,-7.977087</t>
  </si>
  <si>
    <t>Queirela-Centro 2</t>
  </si>
  <si>
    <t>Vis 433</t>
  </si>
  <si>
    <t>40.707260,-7.977227</t>
  </si>
  <si>
    <t>Queirela-Rua Fontalinho</t>
  </si>
  <si>
    <t>Vis 434</t>
  </si>
  <si>
    <t xml:space="preserve"> 40.704410,  -7.974974</t>
  </si>
  <si>
    <t>Queirela-Calçada Corga</t>
  </si>
  <si>
    <t>Vis 435</t>
  </si>
  <si>
    <t>40.701292,-7.965339</t>
  </si>
  <si>
    <t>Póvoa Bodiosa-Centro</t>
  </si>
  <si>
    <t>Vis 436</t>
  </si>
  <si>
    <t>40.699719,-7.962277</t>
  </si>
  <si>
    <t>Póvoa-Rua Tapada</t>
  </si>
  <si>
    <t>Vis 437</t>
  </si>
  <si>
    <t>40.713024,-7.974077</t>
  </si>
  <si>
    <t>Queirela-Caminho Ferro 2</t>
  </si>
  <si>
    <t>Vis 438</t>
  </si>
  <si>
    <t xml:space="preserve"> 40.656308,  -7.905385</t>
  </si>
  <si>
    <t>Cónego Ant Barreiros 1</t>
  </si>
  <si>
    <t>Vis 439</t>
  </si>
  <si>
    <t xml:space="preserve"> 40.656377,  -7.905084</t>
  </si>
  <si>
    <t>Cónego Ant Barreiros 2</t>
  </si>
  <si>
    <t>Vis 440</t>
  </si>
  <si>
    <t xml:space="preserve"> 40.655689,  -7.903275</t>
  </si>
  <si>
    <t>Cónego A Barreiros-ICNF1</t>
  </si>
  <si>
    <t>Vis 441</t>
  </si>
  <si>
    <t xml:space="preserve"> 40.655691,  -7.901936</t>
  </si>
  <si>
    <t>Cónego A Barreiros-ICNF2</t>
  </si>
  <si>
    <t>Vis 442</t>
  </si>
  <si>
    <t xml:space="preserve"> 40.655141,  -7.899069</t>
  </si>
  <si>
    <t>P Álvares Cabral-Fontelo</t>
  </si>
  <si>
    <t>Vis 443</t>
  </si>
  <si>
    <t xml:space="preserve"> 40.654928,  -7.897454</t>
  </si>
  <si>
    <t>P Álv Cabral-Seminário</t>
  </si>
  <si>
    <t>Vis 444</t>
  </si>
  <si>
    <t xml:space="preserve"> 40.654537,  -7.896089</t>
  </si>
  <si>
    <t>P Álv Cabral-Sta Eugénia</t>
  </si>
  <si>
    <t>Vis 445</t>
  </si>
  <si>
    <t xml:space="preserve"> 40.654098,  -7.893177</t>
  </si>
  <si>
    <t>Pedro Álvares Cabral 1</t>
  </si>
  <si>
    <t>Vis 446</t>
  </si>
  <si>
    <t xml:space="preserve"> 40.653749,  -7.892002</t>
  </si>
  <si>
    <t>Pedro Álvares Cabral 2</t>
  </si>
  <si>
    <t>Vis 449</t>
  </si>
  <si>
    <t xml:space="preserve"> 40.650790,  -7.885481</t>
  </si>
  <si>
    <t>EN16-Quinta Lava Mãos 1</t>
  </si>
  <si>
    <t>Vis 450</t>
  </si>
  <si>
    <t xml:space="preserve"> 40.651189,  -7.885999</t>
  </si>
  <si>
    <t>EN16-Quinta Lava Mãos 2</t>
  </si>
  <si>
    <t>Vis 451</t>
  </si>
  <si>
    <t xml:space="preserve"> 40.649970,  -7.881695</t>
  </si>
  <si>
    <t>EN16-Soima 1</t>
  </si>
  <si>
    <t>Vis 452</t>
  </si>
  <si>
    <t xml:space="preserve"> 40.650099,  -7.881596</t>
  </si>
  <si>
    <t>EN16-Soima 2</t>
  </si>
  <si>
    <t>Vis 453</t>
  </si>
  <si>
    <t xml:space="preserve"> 40.648347,  -7.874012</t>
  </si>
  <si>
    <t>Póvoa Sobrinhos 4</t>
  </si>
  <si>
    <t>Vis 454</t>
  </si>
  <si>
    <t xml:space="preserve"> 40.647259,  -7.871955</t>
  </si>
  <si>
    <t>Póvoa Sobrinhos 2</t>
  </si>
  <si>
    <t>Vis 455</t>
  </si>
  <si>
    <t xml:space="preserve"> 40.647558,  -7.871910</t>
  </si>
  <si>
    <t>Póvoa Sobrinhos 3</t>
  </si>
  <si>
    <t>Vis 456</t>
  </si>
  <si>
    <t xml:space="preserve"> 40.646425,  -7.869826</t>
  </si>
  <si>
    <t>Alto Caçador-Barbeita 1</t>
  </si>
  <si>
    <t>Vis 457</t>
  </si>
  <si>
    <t xml:space="preserve"> 40.646045,  -7.868713</t>
  </si>
  <si>
    <t>Alto Caçador-Barbeita 2</t>
  </si>
  <si>
    <t>Vis 458</t>
  </si>
  <si>
    <t xml:space="preserve"> 40.644527,  -7.866478</t>
  </si>
  <si>
    <t>Recta Caçador 1</t>
  </si>
  <si>
    <t>Vis 459</t>
  </si>
  <si>
    <t xml:space="preserve"> 40.644655,  -7.866451</t>
  </si>
  <si>
    <t>Recta Caçador 2</t>
  </si>
  <si>
    <t>Vis 460</t>
  </si>
  <si>
    <t xml:space="preserve"> 40.639228,  -7.866325</t>
  </si>
  <si>
    <t>Estrada Alcafache 1</t>
  </si>
  <si>
    <t>Vis 461</t>
  </si>
  <si>
    <t xml:space="preserve"> 40.639832,  -7.866186</t>
  </si>
  <si>
    <t>Estrada Alcafache 2</t>
  </si>
  <si>
    <t>Vis 462</t>
  </si>
  <si>
    <t xml:space="preserve"> 40.628139,  -7.868784</t>
  </si>
  <si>
    <t>Fragosela-Campo Futebol</t>
  </si>
  <si>
    <t>Vis 463</t>
  </si>
  <si>
    <t xml:space="preserve"> 40.627271,  -7.867782</t>
  </si>
  <si>
    <t>Fragosela-Rua Areais</t>
  </si>
  <si>
    <t>Vis 464</t>
  </si>
  <si>
    <t xml:space="preserve"> 40.624137,  -7.869494</t>
  </si>
  <si>
    <t>Espadanal-N S Guia</t>
  </si>
  <si>
    <t>Vis 465</t>
  </si>
  <si>
    <t xml:space="preserve"> 40.627453,  -7.865831</t>
  </si>
  <si>
    <t>Fragosela-Rua Namorados</t>
  </si>
  <si>
    <t>Vis 466</t>
  </si>
  <si>
    <t xml:space="preserve"> 40.629495,  -7.864092</t>
  </si>
  <si>
    <t>Fragosela-Maria Gracinda</t>
  </si>
  <si>
    <t>Vis 467</t>
  </si>
  <si>
    <t xml:space="preserve"> 40.632541,  -7.862303</t>
  </si>
  <si>
    <t>Fragosela-Cemitério</t>
  </si>
  <si>
    <t>Vis 468</t>
  </si>
  <si>
    <t xml:space="preserve"> 40.633688,  -7.860730</t>
  </si>
  <si>
    <t>Fragosela-Av Liberdade 2</t>
  </si>
  <si>
    <t>Vis 469</t>
  </si>
  <si>
    <t xml:space="preserve"> 40.637146,  -7.863334</t>
  </si>
  <si>
    <t>Fragosela-Cerdeirinhas</t>
  </si>
  <si>
    <t>Vis 470</t>
  </si>
  <si>
    <t xml:space="preserve"> 40.652158,  -7.915996</t>
  </si>
  <si>
    <t>Escola Grão Vasco</t>
  </si>
  <si>
    <t>Vis 471</t>
  </si>
  <si>
    <t xml:space="preserve"> 40.652146,  -7.912809</t>
  </si>
  <si>
    <t>Dr Lucena Vale-Cemitério</t>
  </si>
  <si>
    <t>Vis 472</t>
  </si>
  <si>
    <t xml:space="preserve"> 40.651293,  -7.911267</t>
  </si>
  <si>
    <t>Pintor Almeida e Silva</t>
  </si>
  <si>
    <t>Vis 473</t>
  </si>
  <si>
    <t xml:space="preserve"> 40.652083,  -7.914062</t>
  </si>
  <si>
    <t>Alexandre Lucena e Vale</t>
  </si>
  <si>
    <t>Vis 474</t>
  </si>
  <si>
    <t xml:space="preserve"> 40.646555,  -7.907545</t>
  </si>
  <si>
    <t>Ranhados-B Pereiro 1</t>
  </si>
  <si>
    <t>Vis 475</t>
  </si>
  <si>
    <t xml:space="preserve"> 40.646330,  -7.907030</t>
  </si>
  <si>
    <t>Ranhados-B Pereiro 2</t>
  </si>
  <si>
    <t>Vis 476</t>
  </si>
  <si>
    <t xml:space="preserve"> 40.644690,  -7.904634</t>
  </si>
  <si>
    <t>Ranhados-M Seixas 1</t>
  </si>
  <si>
    <t>Vis 477</t>
  </si>
  <si>
    <t xml:space="preserve"> 40.643530,  -7.902825</t>
  </si>
  <si>
    <t>Ranhados-Largo Cruzeiro</t>
  </si>
  <si>
    <t>Vis 478</t>
  </si>
  <si>
    <t xml:space="preserve"> 40.642900,  -7.902596</t>
  </si>
  <si>
    <t>Ranhados-Igreja</t>
  </si>
  <si>
    <t>Vis 479</t>
  </si>
  <si>
    <t xml:space="preserve"> 40.643245,  -7.900519</t>
  </si>
  <si>
    <t>Ranhados-Rua Bomba</t>
  </si>
  <si>
    <t>Vis 480</t>
  </si>
  <si>
    <t xml:space="preserve"> 40.642319,  -7.899987</t>
  </si>
  <si>
    <t>Ranhados-L 27 Dezembro</t>
  </si>
  <si>
    <t>Vis 481</t>
  </si>
  <si>
    <t xml:space="preserve"> 40.643033,  -7.898548</t>
  </si>
  <si>
    <t>Ranhados-L Jogo Bola 1</t>
  </si>
  <si>
    <t>Vis 482</t>
  </si>
  <si>
    <t xml:space="preserve"> 40.643423,  -7.898144</t>
  </si>
  <si>
    <t>Ranhados-L Jogo Bola 2</t>
  </si>
  <si>
    <t>Vis 483</t>
  </si>
  <si>
    <t xml:space="preserve"> 40.644036,  -7.895950</t>
  </si>
  <si>
    <t>Ranhados-Amor Perdição 1</t>
  </si>
  <si>
    <t>Vis 484</t>
  </si>
  <si>
    <t xml:space="preserve"> 40.645313,  -7.892939</t>
  </si>
  <si>
    <t>Ranhados-Amor Perdição 2</t>
  </si>
  <si>
    <t>Vis 485</t>
  </si>
  <si>
    <t xml:space="preserve"> 40.648509,  -7.889868</t>
  </si>
  <si>
    <t>Viso Sul-Praça Ferrador</t>
  </si>
  <si>
    <t>Vis 486</t>
  </si>
  <si>
    <t xml:space="preserve"> 40.650433,  -7.893122</t>
  </si>
  <si>
    <t>Viso Sul 1</t>
  </si>
  <si>
    <t>Vis 487</t>
  </si>
  <si>
    <t xml:space="preserve"> 40.650477,  -7.889983</t>
  </si>
  <si>
    <t>Viso Sul-Praça Palmeiras</t>
  </si>
  <si>
    <t>Vis 488</t>
  </si>
  <si>
    <t xml:space="preserve"> 40.646470,  -7.889928</t>
  </si>
  <si>
    <t>Viso Sul 2</t>
  </si>
  <si>
    <t>Vis 489</t>
  </si>
  <si>
    <t xml:space="preserve"> 40.663526,  -7.895240</t>
  </si>
  <si>
    <t>Gumirães-Centro 1</t>
  </si>
  <si>
    <t>Vis 490</t>
  </si>
  <si>
    <t xml:space="preserve"> 40.663646,  -7.895052</t>
  </si>
  <si>
    <t>Gumirães-Centro 2</t>
  </si>
  <si>
    <t>Vis 491</t>
  </si>
  <si>
    <t xml:space="preserve"> 40.663526,  -7.890712</t>
  </si>
  <si>
    <t>Gumirães-Rua Escola Nova</t>
  </si>
  <si>
    <t>Vis 492</t>
  </si>
  <si>
    <t xml:space="preserve"> 40.663433,  -7.888283</t>
  </si>
  <si>
    <t>Gumirães-Ant A Ferreira</t>
  </si>
  <si>
    <t>Vis 493</t>
  </si>
  <si>
    <t xml:space="preserve"> 40.663645,  -7.889044</t>
  </si>
  <si>
    <t>Gumirães-Rua Cedro</t>
  </si>
  <si>
    <t>Vis 494</t>
  </si>
  <si>
    <t xml:space="preserve"> 40.662367,  -7.886436</t>
  </si>
  <si>
    <t>Bairro Quinta Lameiras 1</t>
  </si>
  <si>
    <t>Vis 495</t>
  </si>
  <si>
    <t xml:space="preserve"> 40.660052,  -7.885597</t>
  </si>
  <si>
    <t>Rio Loba-R José Saramago</t>
  </si>
  <si>
    <t>Vis 496</t>
  </si>
  <si>
    <t xml:space="preserve"> 40.659826,  -7.884023</t>
  </si>
  <si>
    <t>Rio Loba-Fernando Pessoa</t>
  </si>
  <si>
    <t>Vis 497</t>
  </si>
  <si>
    <t xml:space="preserve"> 40.659953,  -7.882820</t>
  </si>
  <si>
    <t>Rio Loba-Rua Samarrôa</t>
  </si>
  <si>
    <t>Vis 498</t>
  </si>
  <si>
    <t xml:space="preserve"> 40.660132,  -7.879736</t>
  </si>
  <si>
    <t>Rio Loba-R Entrevinhas 1</t>
  </si>
  <si>
    <t>Vis 499</t>
  </si>
  <si>
    <t xml:space="preserve"> 40.661206,  -7.877324</t>
  </si>
  <si>
    <t>Rio Loba-R Entrevinhas 2</t>
  </si>
  <si>
    <t>Vis 500</t>
  </si>
  <si>
    <t xml:space="preserve"> 40.657566,  -7.873075</t>
  </si>
  <si>
    <t>Póvoa Sobrinhos-R Corgo</t>
  </si>
  <si>
    <t>Vis 501</t>
  </si>
  <si>
    <t xml:space="preserve"> 40.656287,  -7.872911</t>
  </si>
  <si>
    <t>Póvoa Sob-N S Fátima 1</t>
  </si>
  <si>
    <t>Vis 502</t>
  </si>
  <si>
    <t xml:space="preserve"> 40.652819,  -7.873407</t>
  </si>
  <si>
    <t>Póvoa Sob-Poço Lobo</t>
  </si>
  <si>
    <t>Vis 503</t>
  </si>
  <si>
    <t xml:space="preserve"> 40.662829,  -7.877230</t>
  </si>
  <si>
    <t>Rio Loba-R Mário Ponces</t>
  </si>
  <si>
    <t>Vis 504</t>
  </si>
  <si>
    <t xml:space="preserve"> 40.664185,  -7.878891</t>
  </si>
  <si>
    <t>Rio Loba-Rua Escola</t>
  </si>
  <si>
    <t>Vis 505</t>
  </si>
  <si>
    <t xml:space="preserve"> 40.664109,  -7.880154</t>
  </si>
  <si>
    <t>Rio Loba-Dr Ant Soveral</t>
  </si>
  <si>
    <t>Vis 506</t>
  </si>
  <si>
    <t xml:space="preserve"> 40.663706,  -7.884740</t>
  </si>
  <si>
    <t>Rio Loba-Rua Principal 1</t>
  </si>
  <si>
    <t>Vis 507</t>
  </si>
  <si>
    <t xml:space="preserve"> 40.663579,  -7.885277</t>
  </si>
  <si>
    <t>Rio Loba-Rua Principal 2</t>
  </si>
  <si>
    <t>Vis 508</t>
  </si>
  <si>
    <t xml:space="preserve"> 40.660069,  -7.876261</t>
  </si>
  <si>
    <t>Rio Loba-Rua Francial</t>
  </si>
  <si>
    <t>Vis 509</t>
  </si>
  <si>
    <t xml:space="preserve"> 40.661487,  -7.884576</t>
  </si>
  <si>
    <t>Rio Loba-Estr Ramalhosa</t>
  </si>
  <si>
    <t>Vis 510</t>
  </si>
  <si>
    <t xml:space="preserve"> 40.655046,  -7.872801</t>
  </si>
  <si>
    <t>Póvoa Sob-N S Fátima 3</t>
  </si>
  <si>
    <t>Vis 511</t>
  </si>
  <si>
    <t xml:space="preserve"> 40.654333,  -7.873153</t>
  </si>
  <si>
    <t>Póvoa Sob-N S Fátima 2</t>
  </si>
  <si>
    <t>Vis 512</t>
  </si>
  <si>
    <t xml:space="preserve"> 40.653508,  -7.907826</t>
  </si>
  <si>
    <t>Rua Seminário</t>
  </si>
  <si>
    <t>Vis 513</t>
  </si>
  <si>
    <t xml:space="preserve"> 40.623650,  -7.895409</t>
  </si>
  <si>
    <t>Estrada PIC 1</t>
  </si>
  <si>
    <t>Vis 514</t>
  </si>
  <si>
    <t xml:space="preserve"> 40.625889,  -7.887184</t>
  </si>
  <si>
    <t>Estrada PIC-Cumieira 1</t>
  </si>
  <si>
    <t>Vis 515</t>
  </si>
  <si>
    <t xml:space="preserve"> 40.625586,  -7.888237</t>
  </si>
  <si>
    <t>Estrada PIC-Cumieira 2</t>
  </si>
  <si>
    <t>Vis 516</t>
  </si>
  <si>
    <t xml:space="preserve"> 40.627160,  -7.884863</t>
  </si>
  <si>
    <t>Estrada PIC 2</t>
  </si>
  <si>
    <t>Vis 517</t>
  </si>
  <si>
    <t xml:space="preserve"> 40.627811,  -7.881050</t>
  </si>
  <si>
    <t>Estrada PIC 3</t>
  </si>
  <si>
    <t>Vis 518</t>
  </si>
  <si>
    <t xml:space="preserve"> 40.628414,  -7.882369</t>
  </si>
  <si>
    <t>PIC-Centro Formação</t>
  </si>
  <si>
    <t>Vis 519</t>
  </si>
  <si>
    <t xml:space="preserve"> 40.628071,  -7.881586</t>
  </si>
  <si>
    <t>Estrada PIC-Coimbrões</t>
  </si>
  <si>
    <t>Vis 520</t>
  </si>
  <si>
    <t xml:space="preserve"> 40.629007,  -7.873574</t>
  </si>
  <si>
    <t>PIC-Rua G 3</t>
  </si>
  <si>
    <t>Vis 521</t>
  </si>
  <si>
    <t xml:space="preserve"> 40.623293,  -7.879494</t>
  </si>
  <si>
    <t>Coimbrões</t>
  </si>
  <si>
    <t>Vis 522</t>
  </si>
  <si>
    <t xml:space="preserve"> 40.627567,  -7.876963</t>
  </si>
  <si>
    <t>Estrada PIC 6</t>
  </si>
  <si>
    <t>Vis 523</t>
  </si>
  <si>
    <t xml:space="preserve"> 40.631815,  -7.909564</t>
  </si>
  <si>
    <t>Est Nelas-Misericórdia 1</t>
  </si>
  <si>
    <t>Vis 524</t>
  </si>
  <si>
    <t xml:space="preserve"> 40.628689,  -7.913079</t>
  </si>
  <si>
    <t>Est Nelas-Cabanões 1</t>
  </si>
  <si>
    <t>Vis 525</t>
  </si>
  <si>
    <t xml:space="preserve"> 40.625755,  -7.915678</t>
  </si>
  <si>
    <t>Est Nelas-Cabanões 2</t>
  </si>
  <si>
    <t>Vis 526</t>
  </si>
  <si>
    <t xml:space="preserve"> 40.616940,  -7.923784</t>
  </si>
  <si>
    <t>Teivas-Rua S Sebastião</t>
  </si>
  <si>
    <t>Vis 527</t>
  </si>
  <si>
    <t xml:space="preserve"> 40.613640, -7.923281</t>
  </si>
  <si>
    <t>Teivas-Rua Associação</t>
  </si>
  <si>
    <t>Vis 528</t>
  </si>
  <si>
    <t xml:space="preserve"> 40.611938,  -7.926117</t>
  </si>
  <si>
    <t>Estrada Rebordinho 1</t>
  </si>
  <si>
    <t>Vis 529</t>
  </si>
  <si>
    <t xml:space="preserve"> 40.611300,  -7.950892</t>
  </si>
  <si>
    <t>Vila Chã Sá-Cemitério</t>
  </si>
  <si>
    <t>Vis 530</t>
  </si>
  <si>
    <t xml:space="preserve"> 40.611325,  -7.947373</t>
  </si>
  <si>
    <t>V Chã Sá-Estrada Lagares</t>
  </si>
  <si>
    <t>Vis 531</t>
  </si>
  <si>
    <t xml:space="preserve"> 40.610546,  -7.939553</t>
  </si>
  <si>
    <t>Rebordinho-Vale Lajes</t>
  </si>
  <si>
    <t>Vis 532</t>
  </si>
  <si>
    <t xml:space="preserve"> 40.610363,  -7.936772</t>
  </si>
  <si>
    <t>Estrada Rebordinho 4</t>
  </si>
  <si>
    <t>Vis 533</t>
  </si>
  <si>
    <t xml:space="preserve"> 40.610787,  -7.932143</t>
  </si>
  <si>
    <t>Rebordinho-Av Calheiros</t>
  </si>
  <si>
    <t>Vis 534</t>
  </si>
  <si>
    <t xml:space="preserve"> 40.608289,  -7.935342</t>
  </si>
  <si>
    <t>Rebordinho-Largo Capela</t>
  </si>
  <si>
    <t>Vis 535</t>
  </si>
  <si>
    <t xml:space="preserve"> 40.609678,  -7.933001</t>
  </si>
  <si>
    <t>Rebordinho-Escola</t>
  </si>
  <si>
    <t>Vis 536</t>
  </si>
  <si>
    <t xml:space="preserve"> 40.611536,  -7.928042</t>
  </si>
  <si>
    <t>Estrada Rebordinho 3</t>
  </si>
  <si>
    <t>Vis 537</t>
  </si>
  <si>
    <t xml:space="preserve"> 40.611884,  -7.925731</t>
  </si>
  <si>
    <t>Estrada Rebordinho 2</t>
  </si>
  <si>
    <t>Vis 538</t>
  </si>
  <si>
    <t xml:space="preserve"> 40.615212,  -7.924053</t>
  </si>
  <si>
    <t>Teivas-Largo S Sebastião</t>
  </si>
  <si>
    <t>Vis 539</t>
  </si>
  <si>
    <t xml:space="preserve"> 40.618593,  -7.919976</t>
  </si>
  <si>
    <t>Est Nelas-Teivas</t>
  </si>
  <si>
    <t>Vis 540</t>
  </si>
  <si>
    <t xml:space="preserve"> 40.626115,  -7.915054</t>
  </si>
  <si>
    <t>Est Nelas-Cabanões 3</t>
  </si>
  <si>
    <t>Vis 541</t>
  </si>
  <si>
    <t xml:space="preserve"> 40.628188,  -7.913251</t>
  </si>
  <si>
    <t>Est Nelas-Cabanões 4</t>
  </si>
  <si>
    <t>Vis 542</t>
  </si>
  <si>
    <t xml:space="preserve"> 40.632232,  -7.908741</t>
  </si>
  <si>
    <t>Est Nelas-Misericórdia 2</t>
  </si>
  <si>
    <t>Vis 543</t>
  </si>
  <si>
    <t xml:space="preserve"> 40.654042,  -7.923620</t>
  </si>
  <si>
    <t>Estevão Lopes Morago 1</t>
  </si>
  <si>
    <t>Vis 544</t>
  </si>
  <si>
    <t xml:space="preserve"> 40.653778,  -7.924017</t>
  </si>
  <si>
    <t>Estevão Lopes Morago 2</t>
  </si>
  <si>
    <t>Vis 545</t>
  </si>
  <si>
    <t xml:space="preserve"> 40.652816,  -7.926176</t>
  </si>
  <si>
    <t>Coração Jesus 1</t>
  </si>
  <si>
    <t>Vis 546</t>
  </si>
  <si>
    <t xml:space="preserve"> 40.652795,  -7.925494</t>
  </si>
  <si>
    <t>Coração Jesus 2</t>
  </si>
  <si>
    <t>Vis 547</t>
  </si>
  <si>
    <t xml:space="preserve"> 40.653169,  -7.927236</t>
  </si>
  <si>
    <t>Chevis 1</t>
  </si>
  <si>
    <t>Vis 548</t>
  </si>
  <si>
    <t xml:space="preserve"> 40.653201,  -7.927781</t>
  </si>
  <si>
    <t>Chevis 2</t>
  </si>
  <si>
    <t>Vis 549</t>
  </si>
  <si>
    <t xml:space="preserve"> 40.654304,  -7.926906</t>
  </si>
  <si>
    <t>José Maria Escrivá 1</t>
  </si>
  <si>
    <t>Vis 550</t>
  </si>
  <si>
    <t xml:space="preserve"> 40.655168,  -7.925382</t>
  </si>
  <si>
    <t>J Maria Escrivá-Hotel 1</t>
  </si>
  <si>
    <t>Vis 551</t>
  </si>
  <si>
    <t xml:space="preserve"> 40.655333,  -7.925393</t>
  </si>
  <si>
    <t>J Maria Escrivá-Hotel 2</t>
  </si>
  <si>
    <t>Vis 552</t>
  </si>
  <si>
    <t xml:space="preserve"> 40.657016,  -7.924756</t>
  </si>
  <si>
    <t xml:space="preserve"> Rua Marly-le-Roi 1</t>
  </si>
  <si>
    <t>Vis 553</t>
  </si>
  <si>
    <t xml:space="preserve"> 40.657826,  -7.926131</t>
  </si>
  <si>
    <t>Campo Trambelos 1</t>
  </si>
  <si>
    <t>Vis 554</t>
  </si>
  <si>
    <t xml:space="preserve"> 40.657729,  -7.926238</t>
  </si>
  <si>
    <t>Campo Trambelos 2</t>
  </si>
  <si>
    <t>Vis 555</t>
  </si>
  <si>
    <t xml:space="preserve"> 40.655256,  -7.933708</t>
  </si>
  <si>
    <t>Quinta da Cruz</t>
  </si>
  <si>
    <t>Vis 556</t>
  </si>
  <si>
    <t xml:space="preserve"> 40.654179,  -7.935044</t>
  </si>
  <si>
    <t>São Salvador 1</t>
  </si>
  <si>
    <t>Vis 557</t>
  </si>
  <si>
    <t xml:space="preserve"> 40.654260,  -7.935114</t>
  </si>
  <si>
    <t>São Salvador 2</t>
  </si>
  <si>
    <t>Vis 559</t>
  </si>
  <si>
    <t xml:space="preserve"> 40.652443,  -7.937910</t>
  </si>
  <si>
    <t>S Salvador-Rua Igreja 1</t>
  </si>
  <si>
    <t>Vis 560</t>
  </si>
  <si>
    <t xml:space="preserve"> 40.652541,  -7.937885</t>
  </si>
  <si>
    <t>S Salvador-Rua Igreja 2</t>
  </si>
  <si>
    <t>Vis 561</t>
  </si>
  <si>
    <t xml:space="preserve"> 40.651186,  -7.941212</t>
  </si>
  <si>
    <t>S Salvador-R Lameira 1</t>
  </si>
  <si>
    <t>Vis 562</t>
  </si>
  <si>
    <t xml:space="preserve"> 40.651142,  -7.941377</t>
  </si>
  <si>
    <t>S Salvador-R Lameira 2</t>
  </si>
  <si>
    <t>Vis 563</t>
  </si>
  <si>
    <t xml:space="preserve"> 40.651229,  -7.944520</t>
  </si>
  <si>
    <t>Póvoa M-Rua Carvalhas 1</t>
  </si>
  <si>
    <t>Vis 564</t>
  </si>
  <si>
    <t xml:space="preserve"> 40.650416,  -7.946284</t>
  </si>
  <si>
    <t>Póvoa M-B Escadinhas</t>
  </si>
  <si>
    <t>Vis 565</t>
  </si>
  <si>
    <t xml:space="preserve"> 40.641232,  -7.967922</t>
  </si>
  <si>
    <t>Sarzedelo-Vale do Rio</t>
  </si>
  <si>
    <t>Vis 566</t>
  </si>
  <si>
    <t xml:space="preserve"> 40.642356,  -7.971632</t>
  </si>
  <si>
    <t>Sarzedelo-Largo Rossio 1</t>
  </si>
  <si>
    <t>Vis 567</t>
  </si>
  <si>
    <t xml:space="preserve"> 40.642563,  -7.974734</t>
  </si>
  <si>
    <t>Sarzedelo-R Principal 2</t>
  </si>
  <si>
    <t>Vis 568</t>
  </si>
  <si>
    <t xml:space="preserve"> 40.641717,  -7.982542</t>
  </si>
  <si>
    <t>Ferrocinto-Rua Póvoa</t>
  </si>
  <si>
    <t>Vis 569</t>
  </si>
  <si>
    <t xml:space="preserve"> 40.642167,  -7.984387</t>
  </si>
  <si>
    <t>Ferrocinto</t>
  </si>
  <si>
    <t>Vis 570</t>
  </si>
  <si>
    <t xml:space="preserve"> 40.639189,  -7.984520</t>
  </si>
  <si>
    <t>Ferrocinto- Alto Corgas</t>
  </si>
  <si>
    <t>Vis 571</t>
  </si>
  <si>
    <t xml:space="preserve"> 40.642276,  -7.977442</t>
  </si>
  <si>
    <t>Portela-Prof José Miguel</t>
  </si>
  <si>
    <t>Vis 572</t>
  </si>
  <si>
    <t xml:space="preserve"> 40.642288,  -7.971493</t>
  </si>
  <si>
    <t>Sarzedelo-Largo Rossio 2</t>
  </si>
  <si>
    <t>Vis 573</t>
  </si>
  <si>
    <t xml:space="preserve"> 40.641118,  -7.968903</t>
  </si>
  <si>
    <t>Sarzedelo-R Principal 1</t>
  </si>
  <si>
    <t>Vis 574</t>
  </si>
  <si>
    <t xml:space="preserve"> 40.651152,  -7.944423</t>
  </si>
  <si>
    <t>Póvoa M-Rua Carvalhas 2</t>
  </si>
  <si>
    <t>Vis 575</t>
  </si>
  <si>
    <t xml:space="preserve"> 40.658942,  -7.928036</t>
  </si>
  <si>
    <t>Trambelos</t>
  </si>
  <si>
    <t>Vis 576</t>
  </si>
  <si>
    <t xml:space="preserve"> 40.651326,  -7.939743</t>
  </si>
  <si>
    <t>S Salvador-R Lameira 3</t>
  </si>
  <si>
    <t>Vis 577</t>
  </si>
  <si>
    <t xml:space="preserve"> 40.672581,  -7.926936</t>
  </si>
  <si>
    <t>Largo Santo Estevão 1</t>
  </si>
  <si>
    <t>Vis 578</t>
  </si>
  <si>
    <t xml:space="preserve"> 40.672739,  -7.926996</t>
  </si>
  <si>
    <t>Largo Santo Estevão 2</t>
  </si>
  <si>
    <t>Vis 579</t>
  </si>
  <si>
    <t xml:space="preserve"> 40.669808,  -7.929161</t>
  </si>
  <si>
    <t>Sto Estevão-P Comércio 1</t>
  </si>
  <si>
    <t>Vis 580</t>
  </si>
  <si>
    <t xml:space="preserve"> 40.669674,  -7.928994</t>
  </si>
  <si>
    <t>Sto Estevão-P Comércio 2</t>
  </si>
  <si>
    <t>Vis 581</t>
  </si>
  <si>
    <t xml:space="preserve"> 40.669245,  -7.932433</t>
  </si>
  <si>
    <t>Orgens-Av Namorados 1</t>
  </si>
  <si>
    <t>Vis 582</t>
  </si>
  <si>
    <t xml:space="preserve"> 40.669198,  -7.932323</t>
  </si>
  <si>
    <t>Orgens-Av Namorados 2</t>
  </si>
  <si>
    <t>Vis 584</t>
  </si>
  <si>
    <t xml:space="preserve"> 40.667913,  -7.936448</t>
  </si>
  <si>
    <t>Orgens-Av Convento 1</t>
  </si>
  <si>
    <t>Vis 585</t>
  </si>
  <si>
    <t xml:space="preserve"> 40.665355,  -7.939031</t>
  </si>
  <si>
    <t>Orgens-Rua Olival</t>
  </si>
  <si>
    <t>Vis 586</t>
  </si>
  <si>
    <t xml:space="preserve"> 40.666933,  -7.941170</t>
  </si>
  <si>
    <t>Orgens-Junta Freguesia 1</t>
  </si>
  <si>
    <t>Vis 587</t>
  </si>
  <si>
    <t xml:space="preserve"> 40.669408,  -7.944642</t>
  </si>
  <si>
    <t>S Martinho-R Loureiro 1</t>
  </si>
  <si>
    <t>Vis 588</t>
  </si>
  <si>
    <t xml:space="preserve"> 40.675225,  -7.943294</t>
  </si>
  <si>
    <t>Quintela-R Loureiro</t>
  </si>
  <si>
    <t>Vis 589</t>
  </si>
  <si>
    <t xml:space="preserve"> 40.677472,  -7.941054</t>
  </si>
  <si>
    <t>Quintela-L Sra Milagres</t>
  </si>
  <si>
    <t>Vis 590</t>
  </si>
  <si>
    <t xml:space="preserve"> 40.675282,  -7.939642</t>
  </si>
  <si>
    <t>Quintela-Rua Mial</t>
  </si>
  <si>
    <t>Vis 591</t>
  </si>
  <si>
    <t xml:space="preserve"> 40.669579,  -7.938760</t>
  </si>
  <si>
    <t>Orgens-Largo S Francisco</t>
  </si>
  <si>
    <t>Vis 592</t>
  </si>
  <si>
    <t xml:space="preserve"> 40.668338,  -7.936289</t>
  </si>
  <si>
    <t>Orgens-Av Convento 2</t>
  </si>
  <si>
    <t>Vis 593</t>
  </si>
  <si>
    <t xml:space="preserve"> 40.663969,  -7.938229</t>
  </si>
  <si>
    <t>Orgens-Largo Paço 1</t>
  </si>
  <si>
    <t>Vis 594</t>
  </si>
  <si>
    <t xml:space="preserve"> 40.663829,  -7.937846</t>
  </si>
  <si>
    <t>Orgens-Largo Paço 2</t>
  </si>
  <si>
    <t>Vis 595</t>
  </si>
  <si>
    <t xml:space="preserve"> 40.661696,  -7.936853</t>
  </si>
  <si>
    <t>Orgens-Rua Escola</t>
  </si>
  <si>
    <t>Vis 596</t>
  </si>
  <si>
    <t xml:space="preserve"> 40.660275,  -7.933343</t>
  </si>
  <si>
    <t>Orgens-Ecopista 1</t>
  </si>
  <si>
    <t>Vis 597</t>
  </si>
  <si>
    <t xml:space="preserve"> 40.660400,  -7.933405</t>
  </si>
  <si>
    <t>Orgens-Ecopista 2</t>
  </si>
  <si>
    <t>Vis 598</t>
  </si>
  <si>
    <t xml:space="preserve"> 40.660252,  -7.929394</t>
  </si>
  <si>
    <t>EN337.1-Travessa Ponte</t>
  </si>
  <si>
    <t>Vis 599</t>
  </si>
  <si>
    <t xml:space="preserve"> 40.659749,  -7.927490</t>
  </si>
  <si>
    <t>C Aveiro-Vildemoinhos2</t>
  </si>
  <si>
    <t>Vis 600</t>
  </si>
  <si>
    <t xml:space="preserve"> 40.659889,  -7.927625</t>
  </si>
  <si>
    <t>C Aveiro-Vildemoinhos 1</t>
  </si>
  <si>
    <t>Vis 601</t>
  </si>
  <si>
    <t xml:space="preserve"> 40.659434,  -7.920299</t>
  </si>
  <si>
    <t>Alm Afonso Cerqueira 1</t>
  </si>
  <si>
    <t>Vis 602</t>
  </si>
  <si>
    <t xml:space="preserve"> 40.659378,  -7.921850</t>
  </si>
  <si>
    <t>Alm Afonso Cerqueira 2</t>
  </si>
  <si>
    <t>Vis 603</t>
  </si>
  <si>
    <t xml:space="preserve"> 40.658080,  -7.917039</t>
  </si>
  <si>
    <t>Alberto Sampaio 3</t>
  </si>
  <si>
    <t>Vis 604</t>
  </si>
  <si>
    <t xml:space="preserve"> 40.657607,  -7.915943</t>
  </si>
  <si>
    <t>Alberto Sampaio 1</t>
  </si>
  <si>
    <t>Vis 605</t>
  </si>
  <si>
    <t xml:space="preserve"> 40.656678,  -7.938448</t>
  </si>
  <si>
    <t>EN337.1-Santarinho 1</t>
  </si>
  <si>
    <t>Vis 606</t>
  </si>
  <si>
    <t xml:space="preserve"> 40.654011,  -7.945813</t>
  </si>
  <si>
    <t>EN337.1-Tondelinha 1</t>
  </si>
  <si>
    <t>Vis 607</t>
  </si>
  <si>
    <t xml:space="preserve"> 40.650776,  -7.949131</t>
  </si>
  <si>
    <t>Tondelinha-R Principal 1</t>
  </si>
  <si>
    <t>Vis 608</t>
  </si>
  <si>
    <t xml:space="preserve"> 40.650868,  -7.953880</t>
  </si>
  <si>
    <t>Tondelinha-R Terreiro 1</t>
  </si>
  <si>
    <t>Vis 609</t>
  </si>
  <si>
    <t xml:space="preserve"> 40.656743,  -7.957412</t>
  </si>
  <si>
    <t>EN337.1-Travassós 1</t>
  </si>
  <si>
    <t>Vis 610</t>
  </si>
  <si>
    <t xml:space="preserve"> 40.657847,  -7.962422</t>
  </si>
  <si>
    <t>Canelas-Largo Cruz 1</t>
  </si>
  <si>
    <t>Vis 611</t>
  </si>
  <si>
    <t xml:space="preserve"> 40.648020,  -7.964041</t>
  </si>
  <si>
    <t>Chãos-Rua Principal 1</t>
  </si>
  <si>
    <t>Vis 612</t>
  </si>
  <si>
    <t xml:space="preserve"> 40.645790,  -7.962529</t>
  </si>
  <si>
    <t>Chãos-Centro 1</t>
  </si>
  <si>
    <t>Vis 613</t>
  </si>
  <si>
    <t xml:space="preserve"> 40.644225,  -7.966052</t>
  </si>
  <si>
    <t>Casal Mau-Escola 1</t>
  </si>
  <si>
    <t>Vis 614</t>
  </si>
  <si>
    <t xml:space="preserve"> 40.650007,  -7.970730</t>
  </si>
  <si>
    <t>Pirodiz-Rua Nova 1</t>
  </si>
  <si>
    <t>Vis 615</t>
  </si>
  <si>
    <t xml:space="preserve"> 40.652923,  -7.972623</t>
  </si>
  <si>
    <t>Figueiró-Recta da Mata 1</t>
  </si>
  <si>
    <t>Vis 616</t>
  </si>
  <si>
    <t xml:space="preserve"> 40.668556,  -7.994955</t>
  </si>
  <si>
    <t>Couto Cima-N S Lourdes 1</t>
  </si>
  <si>
    <t>Vis 617</t>
  </si>
  <si>
    <t xml:space="preserve"> 40.668388,  -7.994735</t>
  </si>
  <si>
    <t>Couto Cima-N S Lourdes 2</t>
  </si>
  <si>
    <t>Vis 618</t>
  </si>
  <si>
    <t xml:space="preserve"> 40.670160,  -7.999621</t>
  </si>
  <si>
    <t>Couto Cima-N S Lourdes 3</t>
  </si>
  <si>
    <t>Vis 619</t>
  </si>
  <si>
    <t xml:space="preserve"> 40.670983,  -8.001533</t>
  </si>
  <si>
    <t>Couto Cima-Av Escola 1</t>
  </si>
  <si>
    <t>Vis 620</t>
  </si>
  <si>
    <t xml:space="preserve"> 40.671155,  -8.001637</t>
  </si>
  <si>
    <t>Couto Cima-Av Escola 2</t>
  </si>
  <si>
    <t>Vis 621</t>
  </si>
  <si>
    <t xml:space="preserve"> 40.678095,  -7.998171</t>
  </si>
  <si>
    <t>B Mata-Principal 1318</t>
  </si>
  <si>
    <t>Vis 622</t>
  </si>
  <si>
    <t xml:space="preserve"> 40.681184,  -7.997454</t>
  </si>
  <si>
    <t>Masgalos-Fonte Casal 1</t>
  </si>
  <si>
    <t>Vis 623</t>
  </si>
  <si>
    <t xml:space="preserve"> 40.681183,  -7.997149</t>
  </si>
  <si>
    <t>Masgalos-Fonte Casal 2</t>
  </si>
  <si>
    <t>Vis 624</t>
  </si>
  <si>
    <t xml:space="preserve"> 40.681644,  -7.993070</t>
  </si>
  <si>
    <t>Masgalos-Fonte Casal 3</t>
  </si>
  <si>
    <t>Vis 625</t>
  </si>
  <si>
    <t xml:space="preserve"> 40.681819,  -7.991375</t>
  </si>
  <si>
    <t>Masgalos-Largo Capela 1</t>
  </si>
  <si>
    <t>Vis 626</t>
  </si>
  <si>
    <t xml:space="preserve"> 40.680385,  -7.989391</t>
  </si>
  <si>
    <t>Masgalos-Av Principal 1</t>
  </si>
  <si>
    <t>Vis 627</t>
  </si>
  <si>
    <t xml:space="preserve"> 40.678143,  -7.989000</t>
  </si>
  <si>
    <t>Masgalos-Rua Figueiras 1</t>
  </si>
  <si>
    <t>Vis 628</t>
  </si>
  <si>
    <t xml:space="preserve"> 40.671319,  -7.989574</t>
  </si>
  <si>
    <t>Sampaio-Rua Laginhas 1</t>
  </si>
  <si>
    <t>Vis 629</t>
  </si>
  <si>
    <t xml:space="preserve"> 40.668641,  -7.987690</t>
  </si>
  <si>
    <t>EN337-Out Pinheiro 1</t>
  </si>
  <si>
    <t>Vis 630</t>
  </si>
  <si>
    <t xml:space="preserve"> 40.668420,  -7.988373</t>
  </si>
  <si>
    <t>EN337-Out Pinheiro 2</t>
  </si>
  <si>
    <t>Vis 631</t>
  </si>
  <si>
    <t xml:space="preserve"> 40.668727,  -7.984907</t>
  </si>
  <si>
    <t>Out Pinheiro-L S João 1</t>
  </si>
  <si>
    <t>Vis 632</t>
  </si>
  <si>
    <t xml:space="preserve"> 40.668791,  -7.984870</t>
  </si>
  <si>
    <t>Out Pinheiro-L S João 2</t>
  </si>
  <si>
    <t>Vis 633</t>
  </si>
  <si>
    <t xml:space="preserve"> 40.667329,  -7.981714</t>
  </si>
  <si>
    <t>Out Pinheiro-Principal 1</t>
  </si>
  <si>
    <t>Vis 634</t>
  </si>
  <si>
    <t xml:space="preserve"> 40.667263,  -7.981772</t>
  </si>
  <si>
    <t>Out Pinheiro-Principal 2</t>
  </si>
  <si>
    <t>Vis 635</t>
  </si>
  <si>
    <t xml:space="preserve"> 40.664143,  -7.978218</t>
  </si>
  <si>
    <t>Casal-Largo Fontanário 1</t>
  </si>
  <si>
    <t>Vis 636</t>
  </si>
  <si>
    <t xml:space="preserve"> 40.664077,  -7.978293</t>
  </si>
  <si>
    <t>Casal-Largo Fontanário 2</t>
  </si>
  <si>
    <t>Vis 637</t>
  </si>
  <si>
    <t xml:space="preserve"> 40.660697,  -7.978372</t>
  </si>
  <si>
    <t>Escola D Duarte 1</t>
  </si>
  <si>
    <t>Vis 638</t>
  </si>
  <si>
    <t xml:space="preserve"> 40.657388,  -7.974625</t>
  </si>
  <si>
    <t>Figueiró-N S Conceição 1</t>
  </si>
  <si>
    <t>Vis 639</t>
  </si>
  <si>
    <t xml:space="preserve"> 40.657653,  -7.962567</t>
  </si>
  <si>
    <t>Canelas-Largo Cruz 2</t>
  </si>
  <si>
    <t>Vis 640</t>
  </si>
  <si>
    <t xml:space="preserve"> 40.647871,  -7.963936</t>
  </si>
  <si>
    <t>Chãos-Rua Principal 2</t>
  </si>
  <si>
    <t>Vis 641</t>
  </si>
  <si>
    <t xml:space="preserve"> 40.656688,  -7.957808</t>
  </si>
  <si>
    <t>EN337.1-Travassós 2</t>
  </si>
  <si>
    <t>Vis 642</t>
  </si>
  <si>
    <t xml:space="preserve"> 40.650724,  -7.953920</t>
  </si>
  <si>
    <t>Tondelinha-R Terreiro 2</t>
  </si>
  <si>
    <t>Vis 643</t>
  </si>
  <si>
    <t xml:space="preserve"> 40.650676,  -7.949034</t>
  </si>
  <si>
    <t>Tondelinha-R Principal 2</t>
  </si>
  <si>
    <t>Vis 644</t>
  </si>
  <si>
    <t xml:space="preserve"> 40.653966,  -7.945683</t>
  </si>
  <si>
    <t>EN337.1-Tondelinha 2</t>
  </si>
  <si>
    <t>Vis 645</t>
  </si>
  <si>
    <t xml:space="preserve"> 40.656809,  -7.937901</t>
  </si>
  <si>
    <t>EN337.1-Santarinho 2</t>
  </si>
  <si>
    <t>Vis 646</t>
  </si>
  <si>
    <t xml:space="preserve"> 40.656021,  -7.973248</t>
  </si>
  <si>
    <t>Figueiró-Rua da Lata</t>
  </si>
  <si>
    <t>Vis 647</t>
  </si>
  <si>
    <t xml:space="preserve"> 40.669203,  -7.923596</t>
  </si>
  <si>
    <t>Vis 648</t>
  </si>
  <si>
    <t xml:space="preserve"> 40.667975,  -7.921117</t>
  </si>
  <si>
    <t>Dr Julio Moreira Fragata</t>
  </si>
  <si>
    <t>Vis 649</t>
  </si>
  <si>
    <t xml:space="preserve"> 40.666647,  -7.919214</t>
  </si>
  <si>
    <t>Rua Caminho Ferro</t>
  </si>
  <si>
    <t>Vis 650</t>
  </si>
  <si>
    <t xml:space="preserve"> 40.666446,  -7.917132</t>
  </si>
  <si>
    <t>Av Europa-Tribunal 1</t>
  </si>
  <si>
    <t>Vis 651</t>
  </si>
  <si>
    <t xml:space="preserve"> 40.666818,  -7.916960</t>
  </si>
  <si>
    <t>Av Europa-Tribunal 2</t>
  </si>
  <si>
    <t>Vis 652</t>
  </si>
  <si>
    <t xml:space="preserve"> 40.664846,  -7.913745</t>
  </si>
  <si>
    <t>Capitão Homem Ribeiro</t>
  </si>
  <si>
    <t>Vis 653</t>
  </si>
  <si>
    <t xml:space="preserve"> 40.657365,  -7.924617</t>
  </si>
  <si>
    <t xml:space="preserve"> Rua Marly-le-Roi 2</t>
  </si>
  <si>
    <t>Vis 689</t>
  </si>
  <si>
    <t xml:space="preserve"> 40.658552,  -7.976892</t>
  </si>
  <si>
    <t>Figueiró-H Lopes Pais 1</t>
  </si>
  <si>
    <t>Vis 690</t>
  </si>
  <si>
    <t xml:space="preserve"> 40.658652,  -7.977114</t>
  </si>
  <si>
    <t>Figueiró-H Lopes Pais 2</t>
  </si>
  <si>
    <t>Vis 691</t>
  </si>
  <si>
    <t xml:space="preserve"> 40.700238,  -7.981206</t>
  </si>
  <si>
    <t>Lobagueira-Av Principal</t>
  </si>
  <si>
    <t>Vis 692</t>
  </si>
  <si>
    <t xml:space="preserve"> 40.655305,  -7.882787</t>
  </si>
  <si>
    <t>Escola Básica do Viso 1</t>
  </si>
  <si>
    <t>Vis 693</t>
  </si>
  <si>
    <t xml:space="preserve"> 40.671621,  -7.875442</t>
  </si>
  <si>
    <t>Travassós-Rua Estádio 1</t>
  </si>
  <si>
    <t>Vis 694</t>
  </si>
  <si>
    <t xml:space="preserve"> 40.671629,  -7.875654</t>
  </si>
  <si>
    <t>Travassós-Rua Estádio 2</t>
  </si>
  <si>
    <t>Vis 695</t>
  </si>
  <si>
    <t xml:space="preserve"> 40.749572,  -7.992771</t>
  </si>
  <si>
    <t>Casal-Ribafeita</t>
  </si>
  <si>
    <t>Vis 696</t>
  </si>
  <si>
    <t xml:space="preserve"> 40.740713,  -7.995341</t>
  </si>
  <si>
    <t>Casal 1</t>
  </si>
  <si>
    <t>Vis 697</t>
  </si>
  <si>
    <t xml:space="preserve"> 40.741300,  -7.938536</t>
  </si>
  <si>
    <t>Residências Piaget</t>
  </si>
  <si>
    <t>Vis 698</t>
  </si>
  <si>
    <t xml:space="preserve"> 40.702278,  -7.968482</t>
  </si>
  <si>
    <t>Póvoa Bodiosa</t>
  </si>
  <si>
    <t>Vis 699</t>
  </si>
  <si>
    <t xml:space="preserve"> 40.654252,  -7.955294</t>
  </si>
  <si>
    <t>Tondelinha-R Esquitange</t>
  </si>
  <si>
    <t>Vis 700</t>
  </si>
  <si>
    <t xml:space="preserve"> 40.654041,  -7.927774</t>
  </si>
  <si>
    <t>José Maria Escrivá 2</t>
  </si>
  <si>
    <t>Vis 740</t>
  </si>
  <si>
    <t xml:space="preserve"> 40.607947,  -7.905816</t>
  </si>
  <si>
    <t>Gândara</t>
  </si>
  <si>
    <t>Vis 741</t>
  </si>
  <si>
    <t xml:space="preserve"> 40.597271,  -7.901850</t>
  </si>
  <si>
    <t>Póvoa de Muscoso</t>
  </si>
  <si>
    <t>Vis 742</t>
  </si>
  <si>
    <t xml:space="preserve"> 40.596935,  -7.930202</t>
  </si>
  <si>
    <t>Oliv Barreiros-Escola</t>
  </si>
  <si>
    <t>Vis 743</t>
  </si>
  <si>
    <t xml:space="preserve"> 40.590786,  -7.928769</t>
  </si>
  <si>
    <t>Oliv Barreiros-Longra 1</t>
  </si>
  <si>
    <t>Vis 744</t>
  </si>
  <si>
    <t xml:space="preserve"> 40.579161,  -7.941983</t>
  </si>
  <si>
    <t>Escola D Luís Loureiro</t>
  </si>
  <si>
    <t>Vis 745</t>
  </si>
  <si>
    <t xml:space="preserve"> 40.564021,  -7.956635</t>
  </si>
  <si>
    <t>Silgueiros-Largo Feira 1</t>
  </si>
  <si>
    <t>Vis 749</t>
  </si>
  <si>
    <t xml:space="preserve"> 40.554724,  -7.975997</t>
  </si>
  <si>
    <t>Lages-Estrada Principal</t>
  </si>
  <si>
    <t>Vis 750</t>
  </si>
  <si>
    <t xml:space="preserve"> 40.558919,  -7.974276</t>
  </si>
  <si>
    <t>Lages 1</t>
  </si>
  <si>
    <t>Vis 752</t>
  </si>
  <si>
    <t xml:space="preserve"> 40.559224,  -7.962500</t>
  </si>
  <si>
    <t>Silgueiros-Bela Vista 3</t>
  </si>
  <si>
    <t>Vis 754</t>
  </si>
  <si>
    <t xml:space="preserve"> 40.751023, -8.021514</t>
  </si>
  <si>
    <t>Praça de Lufinha</t>
  </si>
  <si>
    <t>Vis 790</t>
  </si>
  <si>
    <t xml:space="preserve"> 40.577858,  -7.942900</t>
  </si>
  <si>
    <t>Pindelo-D Luís Loureiro</t>
  </si>
  <si>
    <t>Vis 800</t>
  </si>
  <si>
    <t xml:space="preserve"> 40.640825,  -7.936920</t>
  </si>
  <si>
    <t>Bairro de Paradinha</t>
  </si>
  <si>
    <t>Vis 805</t>
  </si>
  <si>
    <t xml:space="preserve"> 40.687830,  -7.931764</t>
  </si>
  <si>
    <t>Pascoal-N S Fátima 1</t>
  </si>
  <si>
    <t>Vis 806</t>
  </si>
  <si>
    <t xml:space="preserve"> 40.689207,  -7.932252</t>
  </si>
  <si>
    <t>Pascoal-Largo Capela 1</t>
  </si>
  <si>
    <t>Vis 807</t>
  </si>
  <si>
    <t xml:space="preserve"> 40.694112,  -7.932446</t>
  </si>
  <si>
    <t>Pascoal-Passadouro 1</t>
  </si>
  <si>
    <t>Vis 811</t>
  </si>
  <si>
    <t xml:space="preserve"> 40.660303,  -7.908154</t>
  </si>
  <si>
    <t>Mouzinho de Albuquerque</t>
  </si>
  <si>
    <t>Vis 812</t>
  </si>
  <si>
    <t xml:space="preserve"> 40.644209,  -7.965966</t>
  </si>
  <si>
    <t>Casal Mau-Escola 2</t>
  </si>
  <si>
    <t>Vis 818</t>
  </si>
  <si>
    <t xml:space="preserve"> 40.558214, -7.979153</t>
  </si>
  <si>
    <t>Casal Meão</t>
  </si>
  <si>
    <t>Vis 819</t>
  </si>
  <si>
    <t xml:space="preserve"> 40.554705,  -7.981608</t>
  </si>
  <si>
    <t>Silvares</t>
  </si>
  <si>
    <t>Vis 820</t>
  </si>
  <si>
    <t xml:space="preserve"> 40.557211,  -7.960109</t>
  </si>
  <si>
    <t>Silgueiros-Rua Bica 1</t>
  </si>
  <si>
    <t>Vis 821</t>
  </si>
  <si>
    <t xml:space="preserve"> 40.556608,  -7.966363</t>
  </si>
  <si>
    <t>Silgueiros-Bela Vista 1</t>
  </si>
  <si>
    <t>Vis 822</t>
  </si>
  <si>
    <t xml:space="preserve"> 40.573447,  -7.946922</t>
  </si>
  <si>
    <t>Adega Coop Silgueiros 1</t>
  </si>
  <si>
    <t>Vis 823</t>
  </si>
  <si>
    <t xml:space="preserve"> 40.573455,  -7.947029</t>
  </si>
  <si>
    <t>Adega Coop Silgueiros 2</t>
  </si>
  <si>
    <t>Vis 834</t>
  </si>
  <si>
    <t xml:space="preserve"> 40.644382,  -7.904094</t>
  </si>
  <si>
    <t>Ranhados-M Seixas 2</t>
  </si>
  <si>
    <t>Vis 835</t>
  </si>
  <si>
    <t xml:space="preserve"> 40.705957,  -7.977540</t>
  </si>
  <si>
    <t>Queirela-Sta Cristina 3</t>
  </si>
  <si>
    <t>Vis 836</t>
  </si>
  <si>
    <t xml:space="preserve"> 40.638918,  -7.934570</t>
  </si>
  <si>
    <t>Paradinha-Largo Rossio</t>
  </si>
  <si>
    <t>Vis 837</t>
  </si>
  <si>
    <t xml:space="preserve"> 40.638281,  -7.933902</t>
  </si>
  <si>
    <t>Paradinha-Igreja</t>
  </si>
  <si>
    <t>Vis 838</t>
  </si>
  <si>
    <t xml:space="preserve"> 40.638632,  -7.932472</t>
  </si>
  <si>
    <t>Paradinha-Escola 1</t>
  </si>
  <si>
    <t>Vis 839</t>
  </si>
  <si>
    <t xml:space="preserve"> 40.638625,  -7.932699</t>
  </si>
  <si>
    <t xml:space="preserve"> Paradinha-Escola 2</t>
  </si>
  <si>
    <t>Vis 840</t>
  </si>
  <si>
    <t xml:space="preserve"> 40.638306,  -7.931532</t>
  </si>
  <si>
    <t>Paradinha-R Principal 1</t>
  </si>
  <si>
    <t>Vis 841</t>
  </si>
  <si>
    <t xml:space="preserve"> 40.638076,  -7.929845</t>
  </si>
  <si>
    <t>Paradinha-R Principal 2</t>
  </si>
  <si>
    <t>Vis 842</t>
  </si>
  <si>
    <t xml:space="preserve"> 40.638097,  -7.930763</t>
  </si>
  <si>
    <t>Paradinha-R Principal 3</t>
  </si>
  <si>
    <t>Vis 843</t>
  </si>
  <si>
    <t xml:space="preserve"> 40.655914,  -7.884917</t>
  </si>
  <si>
    <t>Viso Norte-A L Pereira 1</t>
  </si>
  <si>
    <t>Vis 844</t>
  </si>
  <si>
    <t xml:space="preserve"> 40.655788,  -7.885497</t>
  </si>
  <si>
    <t>Viso Norte-A L Pereira 2</t>
  </si>
  <si>
    <t>Vis 845</t>
  </si>
  <si>
    <t xml:space="preserve"> 40.688812,  -7.927114</t>
  </si>
  <si>
    <t>EN16-Pascoal 2</t>
  </si>
  <si>
    <t>Vis 846</t>
  </si>
  <si>
    <t xml:space="preserve"> 40.694639,  -7.898985</t>
  </si>
  <si>
    <t>Estrada Campo Aviação 3</t>
  </si>
  <si>
    <t>Vis 847</t>
  </si>
  <si>
    <t xml:space="preserve"> 40.685006,  -7.927302</t>
  </si>
  <si>
    <t>Pascoal-Manuel Loureiro</t>
  </si>
  <si>
    <t>Vis 848</t>
  </si>
  <si>
    <t xml:space="preserve"> 40.668258,  -7.942704</t>
  </si>
  <si>
    <t>S Martinho-R Principal 1</t>
  </si>
  <si>
    <t>Vis 849</t>
  </si>
  <si>
    <t xml:space="preserve"> 40.669434,  -7.944761</t>
  </si>
  <si>
    <t>S Martinho-R Loureiro 2</t>
  </si>
  <si>
    <t>Vis 850</t>
  </si>
  <si>
    <t xml:space="preserve"> 40.667355,  -7.942802</t>
  </si>
  <si>
    <t>S Martinho-R Principal 2</t>
  </si>
  <si>
    <t>Vis 851</t>
  </si>
  <si>
    <t xml:space="preserve"> 40.666706,  -7.941109</t>
  </si>
  <si>
    <t>Orgens-Junta Freguesia 2</t>
  </si>
  <si>
    <t>Vis 857</t>
  </si>
  <si>
    <t xml:space="preserve"> 40.751064,  -8.015228</t>
  </si>
  <si>
    <t>Lufinha-Estr Municipal</t>
  </si>
  <si>
    <t>Vis 858</t>
  </si>
  <si>
    <t xml:space="preserve"> 40.748121,  -8.004487</t>
  </si>
  <si>
    <t>Gumiei-Estrada Lufinha 1</t>
  </si>
  <si>
    <t>Vis 859</t>
  </si>
  <si>
    <t xml:space="preserve"> 40.747960,  -8.004356</t>
  </si>
  <si>
    <t>Gumiei-Estrada Lufinha 2</t>
  </si>
  <si>
    <t>Vis 860</t>
  </si>
  <si>
    <t xml:space="preserve"> 40.694598,  -7.911359</t>
  </si>
  <si>
    <t>Moure Madalena 2</t>
  </si>
  <si>
    <t>Vis 861</t>
  </si>
  <si>
    <t xml:space="preserve"> 40.658410,  -7.930225</t>
  </si>
  <si>
    <t>Capitão Almeida Moreira</t>
  </si>
  <si>
    <t>Vis 862</t>
  </si>
  <si>
    <t xml:space="preserve"> 40.671363,  -7.914471</t>
  </si>
  <si>
    <t>Estrada Velha Abraveses</t>
  </si>
  <si>
    <t>Vis 863</t>
  </si>
  <si>
    <t xml:space="preserve"> 40.653755,  -7.918905</t>
  </si>
  <si>
    <t>Praça de Goa</t>
  </si>
  <si>
    <t>Vis 867</t>
  </si>
  <si>
    <t xml:space="preserve"> 40.636162,  -7.866510</t>
  </si>
  <si>
    <t>Estrada Alcafache 3</t>
  </si>
  <si>
    <t>Vis 868</t>
  </si>
  <si>
    <t xml:space="preserve"> 40.632392,  -7.865648</t>
  </si>
  <si>
    <t>Estrada Alcafache 4</t>
  </si>
  <si>
    <t>Vis 869</t>
  </si>
  <si>
    <t xml:space="preserve"> 40.654212,  -7.887745</t>
  </si>
  <si>
    <t>Viso Norte-A L Pereira 3</t>
  </si>
  <si>
    <t>Vis 870</t>
  </si>
  <si>
    <t xml:space="preserve"> 40.653731,  -7.888022</t>
  </si>
  <si>
    <t>Viso Norte-A L Pereira 4</t>
  </si>
  <si>
    <t>Vis 871</t>
  </si>
  <si>
    <t xml:space="preserve"> 40.670068,  -7.882269</t>
  </si>
  <si>
    <t>Travassós-Fundadores 2</t>
  </si>
  <si>
    <t>Vis 872</t>
  </si>
  <si>
    <t xml:space="preserve"> 40.668232,  -7.880006</t>
  </si>
  <si>
    <t>Rio Loba-Escola Básica</t>
  </si>
  <si>
    <t>Vis 873</t>
  </si>
  <si>
    <t xml:space="preserve"> 40.712433,  -8.011523</t>
  </si>
  <si>
    <t>Silgueiros Bodiosa 1</t>
  </si>
  <si>
    <t>Vis 874</t>
  </si>
  <si>
    <t xml:space="preserve"> 40.713017,  -8.010835</t>
  </si>
  <si>
    <t>Silgueiros Bodiosa 2</t>
  </si>
  <si>
    <t>Vis 875</t>
  </si>
  <si>
    <t xml:space="preserve"> 40.710065,  -7.836904</t>
  </si>
  <si>
    <t>Cavernães-Capela 2</t>
  </si>
  <si>
    <t>Vis 876</t>
  </si>
  <si>
    <t xml:space="preserve"> 40.700953,  -7.860826</t>
  </si>
  <si>
    <t>Mundão-Escola EB2/3 1</t>
  </si>
  <si>
    <t>Vis 877</t>
  </si>
  <si>
    <t xml:space="preserve"> 40.701026,  -7.860920</t>
  </si>
  <si>
    <t>Mundão-Escola EB2/3 2</t>
  </si>
  <si>
    <t>Vis 878</t>
  </si>
  <si>
    <t xml:space="preserve"> 40.694734,  -7.866810</t>
  </si>
  <si>
    <t>Mundão-Centro 2</t>
  </si>
  <si>
    <t>Vis 879</t>
  </si>
  <si>
    <t xml:space="preserve"> 40.697376,  -7.869499</t>
  </si>
  <si>
    <t>Mundão-Rua Principal 2</t>
  </si>
  <si>
    <t>Vis 880</t>
  </si>
  <si>
    <t xml:space="preserve"> 40.630639,  -7.864328</t>
  </si>
  <si>
    <t>Fragosela-Av Liberdade 1</t>
  </si>
  <si>
    <t>Vis 881</t>
  </si>
  <si>
    <t xml:space="preserve"> 40.654664,  -7.883594</t>
  </si>
  <si>
    <t>Escola Básica do Viso 2</t>
  </si>
  <si>
    <t>VIS 882</t>
  </si>
  <si>
    <t xml:space="preserve"> 40.648793,  -7.875548</t>
  </si>
  <si>
    <t>Povoa de Sobrinhos 1</t>
  </si>
  <si>
    <t>VIS 883</t>
  </si>
  <si>
    <t xml:space="preserve"> 40.628906,  -7.874197</t>
  </si>
  <si>
    <t>PIC-Rua G 1</t>
  </si>
  <si>
    <t>VIS 884</t>
  </si>
  <si>
    <t xml:space="preserve"> 40.628014,  -7.870956</t>
  </si>
  <si>
    <t>Estrada PIC 5</t>
  </si>
  <si>
    <t>VIS 885</t>
  </si>
  <si>
    <t xml:space="preserve"> 40.628318,  -7.870375</t>
  </si>
  <si>
    <t>PIC - Rua G 2</t>
  </si>
  <si>
    <t>VIS 886</t>
  </si>
  <si>
    <t xml:space="preserve"> 40.628143,  -7.940052</t>
  </si>
  <si>
    <t>Av Luís Martins- Galp 2</t>
  </si>
  <si>
    <t>VIS 887</t>
  </si>
  <si>
    <t xml:space="preserve"> 40.611462,  -7.951702</t>
  </si>
  <si>
    <t>Vila Chã Sá-Igreja 2</t>
  </si>
  <si>
    <t>VIS 888</t>
  </si>
  <si>
    <t xml:space="preserve"> 40.698122,  -7.911046</t>
  </si>
  <si>
    <t>Expocenter 2</t>
  </si>
  <si>
    <t>VIS 889</t>
  </si>
  <si>
    <t xml:space="preserve"> 40.698348,  -7.905862</t>
  </si>
  <si>
    <t>Moure Madalena-Capela 2</t>
  </si>
  <si>
    <t xml:space="preserve"> 40.646127,  -7.954380</t>
  </si>
  <si>
    <t>Cruz. Tondelinha 1</t>
  </si>
  <si>
    <t xml:space="preserve"> 40.639578,  -7.962559</t>
  </si>
  <si>
    <t>Golos 1</t>
  </si>
  <si>
    <t xml:space="preserve"> 40.658383,  -7.929931</t>
  </si>
  <si>
    <t>Capitão Almei. Moreira 2</t>
  </si>
  <si>
    <t xml:space="preserve"> 40.658987,  -7.928315</t>
  </si>
  <si>
    <t>Trambelos 2</t>
  </si>
  <si>
    <t xml:space="preserve"> 40.659259,  -7.921607</t>
  </si>
  <si>
    <t>TEVISIL 2</t>
  </si>
  <si>
    <t xml:space="preserve"> 40.639750,  -7.984611</t>
  </si>
  <si>
    <t>Ferrocinto-Alto Corgas 2</t>
  </si>
  <si>
    <t>VIS 896</t>
  </si>
  <si>
    <t xml:space="preserve"> 40.672063,  -7.904895</t>
  </si>
  <si>
    <t>Av Nova Santiago 3</t>
  </si>
  <si>
    <t>VIS 897</t>
  </si>
  <si>
    <t xml:space="preserve"> 40.673754,  -7.913658</t>
  </si>
  <si>
    <t>Av. Mário Soares</t>
  </si>
  <si>
    <t>VIS 898</t>
  </si>
  <si>
    <t xml:space="preserve"> 40.612720,  -7.905709</t>
  </si>
  <si>
    <t>S João Lourosa-Centro 2</t>
  </si>
  <si>
    <t>VIS 899</t>
  </si>
  <si>
    <t xml:space="preserve"> 40.623609,  -7.895949</t>
  </si>
  <si>
    <t>Estrada PIC 7</t>
  </si>
  <si>
    <t>VIS 900</t>
  </si>
  <si>
    <t xml:space="preserve"> 40.628333,  -7.940106</t>
  </si>
  <si>
    <t>Av Luís Martins- Galp 1</t>
  </si>
  <si>
    <t>VIS 901</t>
  </si>
  <si>
    <t xml:space="preserve"> 40.671609,  -7.879445</t>
  </si>
  <si>
    <t>Travassós-Maj Loureiro 2</t>
  </si>
  <si>
    <t xml:space="preserve"> 40.639959,  -7.961228</t>
  </si>
  <si>
    <t>Golos 2</t>
  </si>
  <si>
    <t xml:space="preserve"> 40.645933,  -7.954532</t>
  </si>
  <si>
    <t>Cruz. Tondelinha 2</t>
  </si>
  <si>
    <t>VIS 904</t>
  </si>
  <si>
    <t xml:space="preserve"> 40.671234,  -7.943686</t>
  </si>
  <si>
    <t>S Martinho-R Loureiro 3</t>
  </si>
  <si>
    <t>VIS 905</t>
  </si>
  <si>
    <t xml:space="preserve"> 40.669385,  -7.938786</t>
  </si>
  <si>
    <t>Orgens-Lrg S Francisco 2</t>
  </si>
  <si>
    <t>VIS 906</t>
  </si>
  <si>
    <t xml:space="preserve"> 40.675264,  -7.939575</t>
  </si>
  <si>
    <t>Quintela-Rua Mial 2</t>
  </si>
  <si>
    <t>VIS 907</t>
  </si>
  <si>
    <t xml:space="preserve"> 40.671332,  -7.943822</t>
  </si>
  <si>
    <t>S Martinho-R Loureiro 4</t>
  </si>
  <si>
    <t>VIS 908</t>
  </si>
  <si>
    <t xml:space="preserve"> 40.674823,  -7.999411</t>
  </si>
  <si>
    <t>Couto Cima-Av 1318 1</t>
  </si>
  <si>
    <t>VIS 909</t>
  </si>
  <si>
    <t xml:space="preserve"> 40.674893,  -7.999271</t>
  </si>
  <si>
    <t>Couto Cima-Av 1318 2</t>
  </si>
  <si>
    <t>VIS 910</t>
  </si>
  <si>
    <t xml:space="preserve"> 40.676336,  -7.998530</t>
  </si>
  <si>
    <t>Couto Cima-Av 1318 3</t>
  </si>
  <si>
    <t>VIS 911</t>
  </si>
  <si>
    <t xml:space="preserve"> 40.676201,  -7.998409</t>
  </si>
  <si>
    <t>Couto Cima-Av 1318 4</t>
  </si>
  <si>
    <t>VIS 912</t>
  </si>
  <si>
    <t xml:space="preserve"> 40.678389,  -7.998030</t>
  </si>
  <si>
    <t>B Mata-Principal 1318 -2</t>
  </si>
  <si>
    <t>VIS 913</t>
  </si>
  <si>
    <t xml:space="preserve"> 40.645484,  -7.967048</t>
  </si>
  <si>
    <t>Casal Mau 1</t>
  </si>
  <si>
    <t>VIS 914</t>
  </si>
  <si>
    <t xml:space="preserve"> 40.645604,  -7.962600</t>
  </si>
  <si>
    <t>Chãos-Centro 2</t>
  </si>
  <si>
    <t>VIS 915</t>
  </si>
  <si>
    <t xml:space="preserve"> 40.671387,  -7.989456</t>
  </si>
  <si>
    <t>Sampaio-Rua Laginhas 2</t>
  </si>
  <si>
    <t>VIS 916</t>
  </si>
  <si>
    <t xml:space="preserve"> 40.678068,  -7.988908</t>
  </si>
  <si>
    <t>Masgalos-Rua Figueiras 2</t>
  </si>
  <si>
    <t>VIS 917</t>
  </si>
  <si>
    <t xml:space="preserve"> 40.680398,  -7.989213</t>
  </si>
  <si>
    <t>Masgalos-Av Principal 2</t>
  </si>
  <si>
    <t>VIS 918</t>
  </si>
  <si>
    <t xml:space="preserve"> 40.681838,  -7.991211</t>
  </si>
  <si>
    <t>Masgalos-Largo Capela 2</t>
  </si>
  <si>
    <t>VIS 919</t>
  </si>
  <si>
    <t xml:space="preserve"> 40.651370,  -7.971231</t>
  </si>
  <si>
    <t>Pirodiz-Rua Nova 2</t>
  </si>
  <si>
    <t>VIS 920</t>
  </si>
  <si>
    <t xml:space="preserve"> 40.653073,  -7.972537</t>
  </si>
  <si>
    <t>Figueiró-Recta da Mata 2</t>
  </si>
  <si>
    <t>VIS 921</t>
  </si>
  <si>
    <t xml:space="preserve"> 40.657398,  -7.974532</t>
  </si>
  <si>
    <t>Figueiró-N S Conceição 2</t>
  </si>
  <si>
    <t>VIS 922</t>
  </si>
  <si>
    <t xml:space="preserve"> 40.687876,  -7.931707</t>
  </si>
  <si>
    <t>Pascoal-N S Fátima 2</t>
  </si>
  <si>
    <t>VIS 923</t>
  </si>
  <si>
    <t xml:space="preserve"> 40.689443,  -7.932131</t>
  </si>
  <si>
    <t>Pascoal-Largo Capela 2</t>
  </si>
  <si>
    <t>VIS 924</t>
  </si>
  <si>
    <t xml:space="preserve"> 40.694160,  -7.932310</t>
  </si>
  <si>
    <t>Pascoal-Passadouro 2</t>
  </si>
  <si>
    <t>VIS 925</t>
  </si>
  <si>
    <t xml:space="preserve"> 40.686047,  -7.928208</t>
  </si>
  <si>
    <t>Av. Manuel Loureiro 1</t>
  </si>
  <si>
    <t>VIS 926</t>
  </si>
  <si>
    <t xml:space="preserve"> 40.707182,  -7.915516</t>
  </si>
  <si>
    <t>Campo-Fonte da Igreja 2</t>
  </si>
  <si>
    <t>VIS 927</t>
  </si>
  <si>
    <t xml:space="preserve"> 40.697508,  -7.942003</t>
  </si>
  <si>
    <t>Moselos-Centro 2</t>
  </si>
  <si>
    <t>VIS 928</t>
  </si>
  <si>
    <t xml:space="preserve"> 40.724086,  -7.972548</t>
  </si>
  <si>
    <t>Oliv Cima-N S Candeias 2</t>
  </si>
  <si>
    <t>VIS 929</t>
  </si>
  <si>
    <t xml:space="preserve"> 40.557232,  -7.960220</t>
  </si>
  <si>
    <t>Silgueiros-Rua Bica 2</t>
  </si>
  <si>
    <t>VIS 930</t>
  </si>
  <si>
    <t xml:space="preserve"> 40.556699,  -7.966405</t>
  </si>
  <si>
    <t>Silgueiros-Bela Vista 2</t>
  </si>
  <si>
    <t>VIS 931</t>
  </si>
  <si>
    <t xml:space="preserve"> 40.558990,  -7.974799</t>
  </si>
  <si>
    <t>Lages 2</t>
  </si>
  <si>
    <t>VIS 932</t>
  </si>
  <si>
    <t xml:space="preserve"> 40.590750,  -7.928888</t>
  </si>
  <si>
    <t>Oliv Barreiros- Longra 2</t>
  </si>
  <si>
    <t>VIS 933</t>
  </si>
  <si>
    <t xml:space="preserve"> 40.564082,  -7.956748</t>
  </si>
  <si>
    <t>Silgueiros-Largo Feira 2</t>
  </si>
  <si>
    <t>VIS 934</t>
  </si>
  <si>
    <t xml:space="preserve"> 40.711988,  -7.913951</t>
  </si>
  <si>
    <t>EN2 Campo- Rua 1-1</t>
  </si>
  <si>
    <t>VIS 935</t>
  </si>
  <si>
    <t xml:space="preserve"> 40.736576,  -7.913664</t>
  </si>
  <si>
    <t>Paçô-Rua Nova 2</t>
  </si>
  <si>
    <t>VIS 936</t>
  </si>
  <si>
    <t xml:space="preserve"> 40.741452,  -7.925594</t>
  </si>
  <si>
    <t>Galifonge-Paçô 2</t>
  </si>
  <si>
    <t>VIS 937</t>
  </si>
  <si>
    <t xml:space="preserve"> 40.744791,  -7.929231</t>
  </si>
  <si>
    <t>Galifonge 2</t>
  </si>
  <si>
    <t>VIS 938</t>
  </si>
  <si>
    <t xml:space="preserve"> 40.745953,  -7.931975</t>
  </si>
  <si>
    <t>Galifonge-Centro 2</t>
  </si>
  <si>
    <t>VIS 939</t>
  </si>
  <si>
    <t xml:space="preserve"> 40.743247,  -7.941620</t>
  </si>
  <si>
    <t>Lustosa-Galifonge 2</t>
  </si>
  <si>
    <t>VIS 940</t>
  </si>
  <si>
    <t xml:space="preserve"> 40.742956,  -7.945989</t>
  </si>
  <si>
    <t>Lustosa-Polidesportivo 2</t>
  </si>
  <si>
    <t>VIS 941</t>
  </si>
  <si>
    <t xml:space="preserve"> 40.741588,  -7.949900</t>
  </si>
  <si>
    <t>Lustosa-Longra 2</t>
  </si>
  <si>
    <t>VIS 942</t>
  </si>
  <si>
    <t xml:space="preserve"> 40.743768,  -7.953713</t>
  </si>
  <si>
    <t>Lustosa-Escola 2</t>
  </si>
  <si>
    <t>VIS 943</t>
  </si>
  <si>
    <t xml:space="preserve"> 40.744946,  -7.956563</t>
  </si>
  <si>
    <t>Lustosa-Centro 2</t>
  </si>
  <si>
    <t>VIS 944</t>
  </si>
  <si>
    <t xml:space="preserve"> 40.749318,  -7.960758</t>
  </si>
  <si>
    <t>Lustosa-Seganhos 2</t>
  </si>
  <si>
    <t>VIS 945</t>
  </si>
  <si>
    <t xml:space="preserve"> 40.711977,  -7.914117</t>
  </si>
  <si>
    <t>EN2 Campo- Rua 1-2</t>
  </si>
  <si>
    <t>VIS 946</t>
  </si>
  <si>
    <t xml:space="preserve"> 40.691490,  -7.933671</t>
  </si>
  <si>
    <t>Outeiro das Canadas 1</t>
  </si>
  <si>
    <t>VIS 947</t>
  </si>
  <si>
    <t xml:space="preserve"> 40.691535,  -7.933540</t>
  </si>
  <si>
    <t>Outeiro das Canadas 2</t>
  </si>
  <si>
    <t>VIS 948</t>
  </si>
  <si>
    <t xml:space="preserve"> 40.713733,  -7.994120</t>
  </si>
  <si>
    <t>Pereiras-Av São João 3</t>
  </si>
  <si>
    <t>VIS 949</t>
  </si>
  <si>
    <t xml:space="preserve"> 40.714261,  -8.008826</t>
  </si>
  <si>
    <t>Aval-Capela St Marinha 2</t>
  </si>
  <si>
    <t>VIS 950</t>
  </si>
  <si>
    <t xml:space="preserve"> 40.744927,  -8.002018</t>
  </si>
  <si>
    <t>Gumiei-Centro 2</t>
  </si>
  <si>
    <t>VIS 951</t>
  </si>
  <si>
    <t xml:space="preserve"> 40.751804,  -7.984705</t>
  </si>
  <si>
    <t>Ribafeita-Largo Eirô 2</t>
  </si>
  <si>
    <t>VIS 952</t>
  </si>
  <si>
    <t xml:space="preserve"> 40.743375,  -8.001125</t>
  </si>
  <si>
    <t>Gumiei Sul</t>
  </si>
  <si>
    <t>VIS 953</t>
  </si>
  <si>
    <t xml:space="preserve"> 40.743105,  -7.994338</t>
  </si>
  <si>
    <t>Casal-Centro 2</t>
  </si>
  <si>
    <t>VIS 954</t>
  </si>
  <si>
    <t xml:space="preserve"> 40.649004,  -7.895190</t>
  </si>
  <si>
    <t>Avendia do Povo</t>
  </si>
  <si>
    <t>VIS 955</t>
  </si>
  <si>
    <t xml:space="preserve"> 40.616760,  -7.923856</t>
  </si>
  <si>
    <t>Teivas-Rua S Sebastião 2</t>
  </si>
  <si>
    <t>VIS 957</t>
  </si>
  <si>
    <t xml:space="preserve"> 40.609925,  -7.951906</t>
  </si>
  <si>
    <t>Rua Cruzeiros</t>
  </si>
  <si>
    <t>VIS 958</t>
  </si>
  <si>
    <t xml:space="preserve"> 40.614693,  -7.960874</t>
  </si>
  <si>
    <t>V Chã Sá-Qta Maceira 3</t>
  </si>
  <si>
    <t>VIS 959</t>
  </si>
  <si>
    <t xml:space="preserve"> 40.614454,  -7.960024</t>
  </si>
  <si>
    <t>V Chã Sá-Qta Maceira 4</t>
  </si>
  <si>
    <t>VIS 960</t>
  </si>
  <si>
    <t xml:space="preserve"> 40.686740,  -7.916070</t>
  </si>
  <si>
    <t>TCor Silva Simões 3</t>
  </si>
  <si>
    <t>VIS 961</t>
  </si>
  <si>
    <t xml:space="preserve"> 40.741429,  -8.001582</t>
  </si>
  <si>
    <t>Gumiei Sul 2</t>
  </si>
  <si>
    <t>VIS 962</t>
  </si>
  <si>
    <t xml:space="preserve"> 40.744317,  -8.001388</t>
  </si>
  <si>
    <t>Gumiei  - Centro 3</t>
  </si>
  <si>
    <t>VIS 963</t>
  </si>
  <si>
    <t xml:space="preserve"> 40.559362,  -7.962470</t>
  </si>
  <si>
    <t>Silgueiros-Bela Vista 4</t>
  </si>
  <si>
    <t>VIS 964</t>
  </si>
  <si>
    <t xml:space="preserve"> 40.558060,  -7.970159</t>
  </si>
  <si>
    <t>Rua Dr. José Rodrigues</t>
  </si>
  <si>
    <t>VIS 965</t>
  </si>
  <si>
    <t xml:space="preserve"> 40.718338,  -7.962760</t>
  </si>
  <si>
    <t>Travanca-Av Principal 2</t>
  </si>
  <si>
    <t>VIS 966</t>
  </si>
  <si>
    <t xml:space="preserve"> 40.721794,  -7.979259</t>
  </si>
  <si>
    <t>Oliveira Baixo - R. Chã</t>
  </si>
  <si>
    <t>VIS 967</t>
  </si>
  <si>
    <t xml:space="preserve"> 40.607773,  -7.905897</t>
  </si>
  <si>
    <t>Gândara 2</t>
  </si>
  <si>
    <t>VIS 968</t>
  </si>
  <si>
    <t xml:space="preserve"> 40.604175,  -7.906148</t>
  </si>
  <si>
    <t>Estr. Povoa Muscoso 1</t>
  </si>
  <si>
    <t>VIS 969</t>
  </si>
  <si>
    <t xml:space="preserve"> 40.599951,  -7.902620</t>
  </si>
  <si>
    <t>Estr. Povoa Muscoso 2</t>
  </si>
  <si>
    <t>L3</t>
  </si>
  <si>
    <t>12:10</t>
  </si>
  <si>
    <t>14:30</t>
  </si>
  <si>
    <t>VIS 056</t>
  </si>
  <si>
    <t>VIS 058</t>
  </si>
  <si>
    <t>VIS 165</t>
  </si>
  <si>
    <t>VIS 173</t>
  </si>
  <si>
    <t>VIS 174</t>
  </si>
  <si>
    <t>VIS 175</t>
  </si>
  <si>
    <t>VIS 171</t>
  </si>
  <si>
    <t>VIS 168</t>
  </si>
  <si>
    <t>VIS 169</t>
  </si>
  <si>
    <t>VIS 161</t>
  </si>
  <si>
    <t>VIS 160</t>
  </si>
  <si>
    <t>VIS 167</t>
  </si>
  <si>
    <t>VIS 181</t>
  </si>
  <si>
    <t>VIS 183</t>
  </si>
  <si>
    <t>VIS 184</t>
  </si>
  <si>
    <t>VIS 379</t>
  </si>
  <si>
    <t>VIS 186</t>
  </si>
  <si>
    <t>VIS 187</t>
  </si>
  <si>
    <t>VIS 871</t>
  </si>
  <si>
    <t>VIS 872</t>
  </si>
  <si>
    <t>VIS 693</t>
  </si>
  <si>
    <t>VIS 194</t>
  </si>
  <si>
    <t>VIS 193</t>
  </si>
  <si>
    <t>VIS 694</t>
  </si>
  <si>
    <t>VIS 192</t>
  </si>
  <si>
    <t>VIS 190</t>
  </si>
  <si>
    <t>VIS 189</t>
  </si>
  <si>
    <t>VIS 188</t>
  </si>
  <si>
    <t>VIS 382</t>
  </si>
  <si>
    <t>VIS 384</t>
  </si>
  <si>
    <t>VIS 385</t>
  </si>
  <si>
    <t>VIS 383</t>
  </si>
  <si>
    <t>VIS 381</t>
  </si>
  <si>
    <t>VIS 185</t>
  </si>
  <si>
    <t>VIS 182</t>
  </si>
  <si>
    <t>VIS 170</t>
  </si>
  <si>
    <t>VIS 172</t>
  </si>
  <si>
    <t>VIS 166</t>
  </si>
  <si>
    <t>VIS 059</t>
  </si>
  <si>
    <t>VIS 811</t>
  </si>
  <si>
    <t>paragem prinicipal comum à ida e à volta</t>
  </si>
  <si>
    <t>L5</t>
  </si>
  <si>
    <t>19:00</t>
  </si>
  <si>
    <t>VIS 060</t>
  </si>
  <si>
    <t>VIS 062</t>
  </si>
  <si>
    <t>06:50</t>
  </si>
  <si>
    <t>VIS 065</t>
  </si>
  <si>
    <t>VIS 066</t>
  </si>
  <si>
    <t>VIS 069</t>
  </si>
  <si>
    <t>VIS 071</t>
  </si>
  <si>
    <t>VIS 073</t>
  </si>
  <si>
    <t>VIS 074</t>
  </si>
  <si>
    <t>VIS 077</t>
  </si>
  <si>
    <t>VIS 080</t>
  </si>
  <si>
    <t>VIS 081</t>
  </si>
  <si>
    <t>VIS 084</t>
  </si>
  <si>
    <t>VIS 097</t>
  </si>
  <si>
    <t>VIS 099</t>
  </si>
  <si>
    <t>(C)</t>
  </si>
  <si>
    <t>(P)</t>
  </si>
  <si>
    <t>VIS 101</t>
  </si>
  <si>
    <t>VIS 100</t>
  </si>
  <si>
    <t>VIS 098</t>
  </si>
  <si>
    <t>VIS 083</t>
  </si>
  <si>
    <t>VIS 082</t>
  </si>
  <si>
    <t>VIS 079</t>
  </si>
  <si>
    <t>VIS 078</t>
  </si>
  <si>
    <t>VIS 076</t>
  </si>
  <si>
    <t>VIS 075</t>
  </si>
  <si>
    <t>VIS 072</t>
  </si>
  <si>
    <t>VIS 159</t>
  </si>
  <si>
    <t>VIS 068</t>
  </si>
  <si>
    <t>VIS 067</t>
  </si>
  <si>
    <t>VIS 064</t>
  </si>
  <si>
    <t>VIS 063</t>
  </si>
  <si>
    <t>VIS 061</t>
  </si>
  <si>
    <t>17:30</t>
  </si>
  <si>
    <t>VIS 102</t>
  </si>
  <si>
    <t>VIS 104</t>
  </si>
  <si>
    <t>VIS 106</t>
  </si>
  <si>
    <t>VIS 108</t>
  </si>
  <si>
    <t>VIS 110</t>
  </si>
  <si>
    <t>VIS 112</t>
  </si>
  <si>
    <t>VIS 113</t>
  </si>
  <si>
    <t>VIS 115</t>
  </si>
  <si>
    <t>VIS 118</t>
  </si>
  <si>
    <t>VIS 120</t>
  </si>
  <si>
    <t>VIS 122</t>
  </si>
  <si>
    <t>VIS 124</t>
  </si>
  <si>
    <t>VIS 127</t>
  </si>
  <si>
    <t>VIS 128</t>
  </si>
  <si>
    <t>VIS 130</t>
  </si>
  <si>
    <t>06:30</t>
  </si>
  <si>
    <t>VIS 131</t>
  </si>
  <si>
    <t>VIS 129</t>
  </si>
  <si>
    <t>VIS 846</t>
  </si>
  <si>
    <t>VIS 126</t>
  </si>
  <si>
    <t>VIS 125</t>
  </si>
  <si>
    <t>VIS 123</t>
  </si>
  <si>
    <t>VIS 121</t>
  </si>
  <si>
    <t>VIS 119</t>
  </si>
  <si>
    <t>VIS 117</t>
  </si>
  <si>
    <t>VIS 116</t>
  </si>
  <si>
    <t>VIS 114</t>
  </si>
  <si>
    <t>VIS 111</t>
  </si>
  <si>
    <t>VIS 107</t>
  </si>
  <si>
    <t>VIS 105</t>
  </si>
  <si>
    <t>VIS 103</t>
  </si>
  <si>
    <t>VIS 047</t>
  </si>
  <si>
    <t>L8</t>
  </si>
  <si>
    <t>VIS 372</t>
  </si>
  <si>
    <t>VIS 470</t>
  </si>
  <si>
    <t>VIS 473</t>
  </si>
  <si>
    <t>VIS 472</t>
  </si>
  <si>
    <t>VIS 369</t>
  </si>
  <si>
    <t>VIS 367</t>
  </si>
  <si>
    <t>VIS 475</t>
  </si>
  <si>
    <t>VIS 476</t>
  </si>
  <si>
    <t>VIS 478</t>
  </si>
  <si>
    <t>VIS 480</t>
  </si>
  <si>
    <t>VIS 482</t>
  </si>
  <si>
    <t>VIS 486</t>
  </si>
  <si>
    <t>VIS 487</t>
  </si>
  <si>
    <t>08:30</t>
  </si>
  <si>
    <t>VIS 485</t>
  </si>
  <si>
    <t>VIS 488</t>
  </si>
  <si>
    <t>VIS 484</t>
  </si>
  <si>
    <t>VIS 483</t>
  </si>
  <si>
    <t>VIS 481</t>
  </si>
  <si>
    <t>VIS 479</t>
  </si>
  <si>
    <t>VIS 477</t>
  </si>
  <si>
    <t>VIS 834</t>
  </si>
  <si>
    <t>VIS 474</t>
  </si>
  <si>
    <t>VIS 366</t>
  </si>
  <si>
    <t>VIS 368</t>
  </si>
  <si>
    <t>VIS 370</t>
  </si>
  <si>
    <t>VIS 471</t>
  </si>
  <si>
    <t>VIS 371</t>
  </si>
  <si>
    <t>ZONA  1</t>
  </si>
  <si>
    <t>VIS 163</t>
  </si>
  <si>
    <t>VIS 438</t>
  </si>
  <si>
    <t>VIS 440</t>
  </si>
  <si>
    <t>VIS 442</t>
  </si>
  <si>
    <t>VIS 444</t>
  </si>
  <si>
    <t>VIS 446</t>
  </si>
  <si>
    <t>VIS 870</t>
  </si>
  <si>
    <t>VIS 843</t>
  </si>
  <si>
    <t>VIS 881</t>
  </si>
  <si>
    <t>VIS 449</t>
  </si>
  <si>
    <t>VIS 451</t>
  </si>
  <si>
    <t>VIS 454</t>
  </si>
  <si>
    <t>VIS 456</t>
  </si>
  <si>
    <t>VIS 458</t>
  </si>
  <si>
    <t>VIS 460</t>
  </si>
  <si>
    <t>VIS 867</t>
  </si>
  <si>
    <t>VIS 868</t>
  </si>
  <si>
    <t>VIS 462</t>
  </si>
  <si>
    <t>VIS 463</t>
  </si>
  <si>
    <t>VIS 464</t>
  </si>
  <si>
    <t>VIS 465</t>
  </si>
  <si>
    <t>VIS 466</t>
  </si>
  <si>
    <t>VIS 880</t>
  </si>
  <si>
    <t>VIS 467</t>
  </si>
  <si>
    <t>VIS 468</t>
  </si>
  <si>
    <t>VIS 469</t>
  </si>
  <si>
    <t>VIS 461</t>
  </si>
  <si>
    <t>VIS 459</t>
  </si>
  <si>
    <t>VIS 457</t>
  </si>
  <si>
    <t>VIS 455</t>
  </si>
  <si>
    <t>VIS 453</t>
  </si>
  <si>
    <t>VIS 452</t>
  </si>
  <si>
    <t>VIS 450</t>
  </si>
  <si>
    <t>VIS 692</t>
  </si>
  <si>
    <t>VIS 844</t>
  </si>
  <si>
    <t>VIS 869</t>
  </si>
  <si>
    <t>VIS 445</t>
  </si>
  <si>
    <t>VIS 443</t>
  </si>
  <si>
    <t>VIS 441</t>
  </si>
  <si>
    <t>VIS 439</t>
  </si>
  <si>
    <t>VIS 512</t>
  </si>
  <si>
    <t>ZONA 5</t>
  </si>
  <si>
    <t>L17</t>
  </si>
  <si>
    <t>COORDENADAS LATITUDE-LONGITUDE</t>
  </si>
  <si>
    <t xml:space="preserve">INICIO DE ZONA </t>
  </si>
  <si>
    <t xml:space="preserve">ZONA 3 </t>
  </si>
  <si>
    <t>vis 077</t>
  </si>
  <si>
    <t>vis 080</t>
  </si>
  <si>
    <t>vis 081</t>
  </si>
  <si>
    <t>VIS 860</t>
  </si>
  <si>
    <t>VIS 087</t>
  </si>
  <si>
    <t>VIS 089</t>
  </si>
  <si>
    <t>VIS 091</t>
  </si>
  <si>
    <t>VIS 092</t>
  </si>
  <si>
    <t>VIS 094</t>
  </si>
  <si>
    <t>VIS 096</t>
  </si>
  <si>
    <t>VIS 095</t>
  </si>
  <si>
    <t>07:30</t>
  </si>
  <si>
    <t>VIS 206</t>
  </si>
  <si>
    <t>VIS 205</t>
  </si>
  <si>
    <t>VIS 204</t>
  </si>
  <si>
    <t>VIS 203</t>
  </si>
  <si>
    <t>VIS 202</t>
  </si>
  <si>
    <t>VIS 201</t>
  </si>
  <si>
    <t>VIS 200</t>
  </si>
  <si>
    <t>VIS 199</t>
  </si>
  <si>
    <t>VIS 196</t>
  </si>
  <si>
    <t>VIS 195</t>
  </si>
  <si>
    <t>VIS 179</t>
  </si>
  <si>
    <t>VIS 177</t>
  </si>
  <si>
    <t>VIS 176</t>
  </si>
  <si>
    <t>VIS 093</t>
  </si>
  <si>
    <t>VIS 090</t>
  </si>
  <si>
    <t>VIS 088</t>
  </si>
  <si>
    <t>19:17</t>
  </si>
  <si>
    <t>VIS 086</t>
  </si>
  <si>
    <t>19:18</t>
  </si>
  <si>
    <t>VIS 085</t>
  </si>
  <si>
    <t>19:19</t>
  </si>
  <si>
    <t>06:10</t>
  </si>
  <si>
    <t>VIS 308</t>
  </si>
  <si>
    <t>L9</t>
  </si>
  <si>
    <t>L6</t>
  </si>
  <si>
    <t>L2</t>
  </si>
  <si>
    <t>L1</t>
  </si>
  <si>
    <t xml:space="preserve">     </t>
  </si>
  <si>
    <t>L4</t>
  </si>
  <si>
    <t>VIS 600</t>
  </si>
  <si>
    <t>VIS 598</t>
  </si>
  <si>
    <t>VIS 597</t>
  </si>
  <si>
    <t>VIS 594</t>
  </si>
  <si>
    <t>VIS 586</t>
  </si>
  <si>
    <t>VIS 848</t>
  </si>
  <si>
    <t>VIS 587</t>
  </si>
  <si>
    <t>VIS 590</t>
  </si>
  <si>
    <t>VIS 585</t>
  </si>
  <si>
    <t>VIS 584</t>
  </si>
  <si>
    <t>VIS 582</t>
  </si>
  <si>
    <t>VIS 580</t>
  </si>
  <si>
    <t>VIS 577</t>
  </si>
  <si>
    <t>18:50</t>
  </si>
  <si>
    <t>VIS 136</t>
  </si>
  <si>
    <t>VIS 135</t>
  </si>
  <si>
    <t>13:10</t>
  </si>
  <si>
    <t>VIS 134</t>
  </si>
  <si>
    <t>VIS 137</t>
  </si>
  <si>
    <t>VIS 652</t>
  </si>
  <si>
    <t>VIS 599</t>
  </si>
  <si>
    <t>19:10</t>
  </si>
  <si>
    <t>L7</t>
  </si>
  <si>
    <t>07:50</t>
  </si>
  <si>
    <t>20:30</t>
  </si>
  <si>
    <t>VIS 378</t>
  </si>
  <si>
    <t>VIS 386</t>
  </si>
  <si>
    <t>VIS 388</t>
  </si>
  <si>
    <t>VIS 390</t>
  </si>
  <si>
    <t>VIS 392</t>
  </si>
  <si>
    <t>VIS 394</t>
  </si>
  <si>
    <t>VIS 417</t>
  </si>
  <si>
    <t>VIS 412</t>
  </si>
  <si>
    <t>VIS 414</t>
  </si>
  <si>
    <t>VIS 416</t>
  </si>
  <si>
    <t>VIS 415</t>
  </si>
  <si>
    <t>VIS 413</t>
  </si>
  <si>
    <t>VIS 396</t>
  </si>
  <si>
    <t>VIS 878</t>
  </si>
  <si>
    <t>VIS 398</t>
  </si>
  <si>
    <t>VIS 876</t>
  </si>
  <si>
    <t>VIS 400</t>
  </si>
  <si>
    <t>VIS 403</t>
  </si>
  <si>
    <t>VIS 875</t>
  </si>
  <si>
    <t>VIS 406</t>
  </si>
  <si>
    <t>VIS 407</t>
  </si>
  <si>
    <t>VIS 408</t>
  </si>
  <si>
    <t>VIS 409</t>
  </si>
  <si>
    <t>VIS 411</t>
  </si>
  <si>
    <t>VIS 410</t>
  </si>
  <si>
    <t>VIS 405</t>
  </si>
  <si>
    <t>VIS 404</t>
  </si>
  <si>
    <t>VIS 402</t>
  </si>
  <si>
    <t>VIS 401</t>
  </si>
  <si>
    <t>VIS 877</t>
  </si>
  <si>
    <t>VIS 399</t>
  </si>
  <si>
    <t>VIS 397</t>
  </si>
  <si>
    <t>VIS 879</t>
  </si>
  <si>
    <t>VIS 395</t>
  </si>
  <si>
    <t>VIS 393</t>
  </si>
  <si>
    <t>VIS 391</t>
  </si>
  <si>
    <t>VIS 389</t>
  </si>
  <si>
    <t>VIS 387</t>
  </si>
  <si>
    <t>VIS 380</t>
  </si>
  <si>
    <t>VIS 496</t>
  </si>
  <si>
    <t>L14</t>
  </si>
  <si>
    <t>14:00</t>
  </si>
  <si>
    <t>VIS 605</t>
  </si>
  <si>
    <t>VIS 606</t>
  </si>
  <si>
    <t>VIS 607</t>
  </si>
  <si>
    <t>VIS 608</t>
  </si>
  <si>
    <t>VIS 699</t>
  </si>
  <si>
    <t>VIS 609</t>
  </si>
  <si>
    <t>VIS 610</t>
  </si>
  <si>
    <t>VIS 611</t>
  </si>
  <si>
    <t>VIS 612</t>
  </si>
  <si>
    <t>VIS 812</t>
  </si>
  <si>
    <t>VIS 689</t>
  </si>
  <si>
    <t>VIS 637</t>
  </si>
  <si>
    <t>VIS 635</t>
  </si>
  <si>
    <t>VIS 633</t>
  </si>
  <si>
    <t>VIS 632</t>
  </si>
  <si>
    <t>VIS 629</t>
  </si>
  <si>
    <t>VIS 622</t>
  </si>
  <si>
    <t>VIS 621</t>
  </si>
  <si>
    <t>VIS 620</t>
  </si>
  <si>
    <t>VIS 617</t>
  </si>
  <si>
    <t>VIS 630</t>
  </si>
  <si>
    <t>VIS 616</t>
  </si>
  <si>
    <t>VIS 618</t>
  </si>
  <si>
    <t>VIS 619</t>
  </si>
  <si>
    <t>VIS 623</t>
  </si>
  <si>
    <t>VIS 624</t>
  </si>
  <si>
    <t>VIS 625</t>
  </si>
  <si>
    <t>VIS 626</t>
  </si>
  <si>
    <t>VIS 627</t>
  </si>
  <si>
    <t>VIS 628</t>
  </si>
  <si>
    <t>VIS 631</t>
  </si>
  <si>
    <t>VIS 634</t>
  </si>
  <si>
    <t>VIS 636</t>
  </si>
  <si>
    <t>VIS 690</t>
  </si>
  <si>
    <t>VIS 638</t>
  </si>
  <si>
    <t>VIS 646</t>
  </si>
  <si>
    <t>VIS 615</t>
  </si>
  <si>
    <t>VIS 614</t>
  </si>
  <si>
    <t>VIS 613</t>
  </si>
  <si>
    <t>VIS 640</t>
  </si>
  <si>
    <t>VIS 639</t>
  </si>
  <si>
    <t>VIS 641</t>
  </si>
  <si>
    <t>VIS 642</t>
  </si>
  <si>
    <t>VIS 643</t>
  </si>
  <si>
    <t>VIS 644</t>
  </si>
  <si>
    <t>VIS 645</t>
  </si>
  <si>
    <t>L10</t>
  </si>
  <si>
    <t>VIS 207</t>
  </si>
  <si>
    <t>VIS 209</t>
  </si>
  <si>
    <t>VIS 211</t>
  </si>
  <si>
    <t>VIS 214</t>
  </si>
  <si>
    <t>VIS 217</t>
  </si>
  <si>
    <t>VIS 218</t>
  </si>
  <si>
    <t>VIS 221</t>
  </si>
  <si>
    <t>VIS 222</t>
  </si>
  <si>
    <t>VIS 223</t>
  </si>
  <si>
    <t>VIS 228</t>
  </si>
  <si>
    <t>VIS 229</t>
  </si>
  <si>
    <t>VIS 231</t>
  </si>
  <si>
    <t>VIS 523</t>
  </si>
  <si>
    <t>VIS 524</t>
  </si>
  <si>
    <t>VIS 525</t>
  </si>
  <si>
    <t>VIS 526</t>
  </si>
  <si>
    <t>VIS 527</t>
  </si>
  <si>
    <t>VIS 528</t>
  </si>
  <si>
    <t>VIS 529</t>
  </si>
  <si>
    <t>VIS 530</t>
  </si>
  <si>
    <t>VIS 531</t>
  </si>
  <si>
    <t>VIS 532</t>
  </si>
  <si>
    <t>VIS 533</t>
  </si>
  <si>
    <t>VIS 534</t>
  </si>
  <si>
    <t>VIS 535</t>
  </si>
  <si>
    <t>VIS 536</t>
  </si>
  <si>
    <t>VIS 537</t>
  </si>
  <si>
    <t>VIS 538</t>
  </si>
  <si>
    <t>VIS 539</t>
  </si>
  <si>
    <t>VIS 540</t>
  </si>
  <si>
    <t>VIS 541</t>
  </si>
  <si>
    <t>VIS 542</t>
  </si>
  <si>
    <t>VIS 232</t>
  </si>
  <si>
    <t>VIS 230</t>
  </si>
  <si>
    <t>VIS 227</t>
  </si>
  <si>
    <t>VIS 224</t>
  </si>
  <si>
    <t>VIS 219</t>
  </si>
  <si>
    <t>VIS 220</t>
  </si>
  <si>
    <t>VIS 215</t>
  </si>
  <si>
    <t>VIS 213</t>
  </si>
  <si>
    <t>VIS 212</t>
  </si>
  <si>
    <t>VIS 210</t>
  </si>
  <si>
    <t>VIS 208</t>
  </si>
  <si>
    <t>L21</t>
  </si>
  <si>
    <t>Zona 1</t>
  </si>
  <si>
    <t>Zona 2</t>
  </si>
  <si>
    <t>Zona 3</t>
  </si>
  <si>
    <t>Zona 4</t>
  </si>
  <si>
    <t>VIS 249</t>
  </si>
  <si>
    <t>VIS 251</t>
  </si>
  <si>
    <t>VIS 744</t>
  </si>
  <si>
    <t>VIS 823</t>
  </si>
  <si>
    <t>Zona 5</t>
  </si>
  <si>
    <t>VIS 749</t>
  </si>
  <si>
    <t>07:10</t>
  </si>
  <si>
    <t>20:10</t>
  </si>
  <si>
    <t>VIS 750</t>
  </si>
  <si>
    <t>VIS 821</t>
  </si>
  <si>
    <t>VIS 820</t>
  </si>
  <si>
    <t>VIS 752</t>
  </si>
  <si>
    <t>VIS 745</t>
  </si>
  <si>
    <t>VIS 822</t>
  </si>
  <si>
    <t>VIS 790</t>
  </si>
  <si>
    <t>VIS 743</t>
  </si>
  <si>
    <t>VIS 742</t>
  </si>
  <si>
    <t>VIS 250</t>
  </si>
  <si>
    <t>VIS 248</t>
  </si>
  <si>
    <t>L16</t>
  </si>
  <si>
    <t xml:space="preserve">PARAGENS PRINCIPAIS - PERCURSO QUANDO NÃO VAI  NA IDA À ESCOLA AZEREDO PERDIGÃO E VAI A LOBAGUEIRA -  INFORMAÇÃO A COLOCAR EM TODAS AS PARAGENS EXCETO  NAS PARAGENS VIS 102, VIS 103, VIS 897, VIS 104, VIS 105, VIS 106, VIS 107, VIS 110, VIS 109, VIS 74, VIS 75, VIS 72, VIS 73, VIS 070, VIS 159 E VIS 071 </t>
  </si>
  <si>
    <t>VIS 002</t>
  </si>
  <si>
    <t>VIS 138</t>
  </si>
  <si>
    <t>VIS 140</t>
  </si>
  <si>
    <t>VIS 845</t>
  </si>
  <si>
    <t>VIS 144</t>
  </si>
  <si>
    <t>VIS 146</t>
  </si>
  <si>
    <t>VIS 148</t>
  </si>
  <si>
    <t>VIS 150</t>
  </si>
  <si>
    <t>VIS 151</t>
  </si>
  <si>
    <t>VIS 155</t>
  </si>
  <si>
    <t>VIS 156</t>
  </si>
  <si>
    <t>VIS 178</t>
  </si>
  <si>
    <t>VIS 180</t>
  </si>
  <si>
    <t>VIS 311</t>
  </si>
  <si>
    <t>VIS 312</t>
  </si>
  <si>
    <t>VIS 313</t>
  </si>
  <si>
    <t>VIS 314</t>
  </si>
  <si>
    <t>VIS 315</t>
  </si>
  <si>
    <t>VIS 316</t>
  </si>
  <si>
    <t>VIS 317</t>
  </si>
  <si>
    <t>VIS 318</t>
  </si>
  <si>
    <t>VIS 697</t>
  </si>
  <si>
    <t>VIS 319</t>
  </si>
  <si>
    <t>VIS 320</t>
  </si>
  <si>
    <t>VIS 321</t>
  </si>
  <si>
    <t>VIS 322</t>
  </si>
  <si>
    <t>VIS 323</t>
  </si>
  <si>
    <t>VIS 324</t>
  </si>
  <si>
    <t>VIS 325</t>
  </si>
  <si>
    <t>VIS 158</t>
  </si>
  <si>
    <t>VIS 157</t>
  </si>
  <si>
    <t>VIS 154</t>
  </si>
  <si>
    <t>VIS 153</t>
  </si>
  <si>
    <t>VIS 152</t>
  </si>
  <si>
    <t>VIS 149</t>
  </si>
  <si>
    <t>VIS 147</t>
  </si>
  <si>
    <t>VIS 145</t>
  </si>
  <si>
    <t>VIS 143</t>
  </si>
  <si>
    <t>VIS 142</t>
  </si>
  <si>
    <t>VIS 807</t>
  </si>
  <si>
    <t>VIS 806</t>
  </si>
  <si>
    <t>VIS 805</t>
  </si>
  <si>
    <t>VIS 847</t>
  </si>
  <si>
    <t>VIS 141</t>
  </si>
  <si>
    <t>VIS 139</t>
  </si>
  <si>
    <t>VIS 070</t>
  </si>
  <si>
    <t>VIS 226</t>
  </si>
  <si>
    <t>VIS 225</t>
  </si>
  <si>
    <t>VIS 234</t>
  </si>
  <si>
    <t>VIS 236</t>
  </si>
  <si>
    <t>VIS 237</t>
  </si>
  <si>
    <t>VIS 239</t>
  </si>
  <si>
    <t>VIS 741</t>
  </si>
  <si>
    <t>VIS 740</t>
  </si>
  <si>
    <t>VIS 257</t>
  </si>
  <si>
    <t>VIS 256</t>
  </si>
  <si>
    <t>VIS 255</t>
  </si>
  <si>
    <t>VIS 242</t>
  </si>
  <si>
    <t>VIS 244</t>
  </si>
  <si>
    <t>VIS 247</t>
  </si>
  <si>
    <t>VIS 253</t>
  </si>
  <si>
    <t>VIS 254</t>
  </si>
  <si>
    <t>VIS 252</t>
  </si>
  <si>
    <t>VIS 246</t>
  </si>
  <si>
    <t>VIS 245</t>
  </si>
  <si>
    <t>VIS 243</t>
  </si>
  <si>
    <t>VIS 241</t>
  </si>
  <si>
    <t>VIS 240</t>
  </si>
  <si>
    <t>VIS 238</t>
  </si>
  <si>
    <t>VIS 235</t>
  </si>
  <si>
    <t>VIS 233</t>
  </si>
  <si>
    <t>VIS 046</t>
  </si>
  <si>
    <t>15:30</t>
  </si>
  <si>
    <t>VIS 514</t>
  </si>
  <si>
    <t>VIS 517</t>
  </si>
  <si>
    <t>VIS 518</t>
  </si>
  <si>
    <t>VIS 522</t>
  </si>
  <si>
    <t>VIS 521</t>
  </si>
  <si>
    <t>VIS 519</t>
  </si>
  <si>
    <t>11:10</t>
  </si>
  <si>
    <t>VIS 520</t>
  </si>
  <si>
    <t>VIS 516</t>
  </si>
  <si>
    <t>VIS 515</t>
  </si>
  <si>
    <t>VIS 513</t>
  </si>
  <si>
    <t>VIS 258</t>
  </si>
  <si>
    <t>VIS 306</t>
  </si>
  <si>
    <t>VIS 259</t>
  </si>
  <si>
    <t>VIS 260</t>
  </si>
  <si>
    <t>VIS 261</t>
  </si>
  <si>
    <t>VIS 262</t>
  </si>
  <si>
    <t>VIS 298</t>
  </si>
  <si>
    <t>VIS 265</t>
  </si>
  <si>
    <t>VIS 297</t>
  </si>
  <si>
    <t>VIS 300</t>
  </si>
  <si>
    <t>VIS 301</t>
  </si>
  <si>
    <t>VIS 302</t>
  </si>
  <si>
    <t>VIS 303</t>
  </si>
  <si>
    <t>VIS 304</t>
  </si>
  <si>
    <t>VIS 305</t>
  </si>
  <si>
    <t>VIS 307</t>
  </si>
  <si>
    <t>L13</t>
  </si>
  <si>
    <t>16:10</t>
  </si>
  <si>
    <t>18:30</t>
  </si>
  <si>
    <t>VIS 326</t>
  </si>
  <si>
    <t>VIS 327</t>
  </si>
  <si>
    <t>VIS 328</t>
  </si>
  <si>
    <t>VIS 841</t>
  </si>
  <si>
    <t>VIS 838</t>
  </si>
  <si>
    <t>VIS 836</t>
  </si>
  <si>
    <t>VIS 800</t>
  </si>
  <si>
    <t>VIS 837</t>
  </si>
  <si>
    <t>VIS 839</t>
  </si>
  <si>
    <t>VIS 840</t>
  </si>
  <si>
    <t>VIS 842</t>
  </si>
  <si>
    <t>VIS 329</t>
  </si>
  <si>
    <t>VIS 330</t>
  </si>
  <si>
    <t>VIS 331</t>
  </si>
  <si>
    <t>VIS 354</t>
  </si>
  <si>
    <t>VIS 355</t>
  </si>
  <si>
    <t>VIS 356</t>
  </si>
  <si>
    <t>VIS 357</t>
  </si>
  <si>
    <t>VIS 358</t>
  </si>
  <si>
    <t>VIS 359</t>
  </si>
  <si>
    <t>VIS 360</t>
  </si>
  <si>
    <t>VIS 361</t>
  </si>
  <si>
    <t>VIS 362</t>
  </si>
  <si>
    <t>VIS 363</t>
  </si>
  <si>
    <t>VIS 364</t>
  </si>
  <si>
    <t>VIS 365</t>
  </si>
  <si>
    <t>L19</t>
  </si>
  <si>
    <t>14:50</t>
  </si>
  <si>
    <t>VIS 647</t>
  </si>
  <si>
    <t>VIS 648</t>
  </si>
  <si>
    <t>VIS 649</t>
  </si>
  <si>
    <t>VIS 650</t>
  </si>
  <si>
    <t>VIS 332</t>
  </si>
  <si>
    <t>VIS 333</t>
  </si>
  <si>
    <t>VIS 334</t>
  </si>
  <si>
    <t>VIS 335</t>
  </si>
  <si>
    <t>VIS 336</t>
  </si>
  <si>
    <t>VIS 337</t>
  </si>
  <si>
    <t>VIS 338</t>
  </si>
  <si>
    <t>VIS 339</t>
  </si>
  <si>
    <t>VIS 340</t>
  </si>
  <si>
    <t>VIS 341</t>
  </si>
  <si>
    <t>VIS 342</t>
  </si>
  <si>
    <t>VIS 343</t>
  </si>
  <si>
    <t>VIS 344</t>
  </si>
  <si>
    <t>VIS 345</t>
  </si>
  <si>
    <t>VIS 346</t>
  </si>
  <si>
    <t>VIS 347</t>
  </si>
  <si>
    <t>VIS 348</t>
  </si>
  <si>
    <t>VIS 349</t>
  </si>
  <si>
    <t>VIS 350</t>
  </si>
  <si>
    <t>VIS 351</t>
  </si>
  <si>
    <t>VIS 352</t>
  </si>
  <si>
    <t>VIS 353</t>
  </si>
  <si>
    <t>VIS 651</t>
  </si>
  <si>
    <t>L15</t>
  </si>
  <si>
    <t>VIS 426</t>
  </si>
  <si>
    <t>VIS 427</t>
  </si>
  <si>
    <t>VIS 429</t>
  </si>
  <si>
    <t>VIS 432</t>
  </si>
  <si>
    <t>VIS 835</t>
  </si>
  <si>
    <t>VIS 691</t>
  </si>
  <si>
    <t>VIS 433</t>
  </si>
  <si>
    <t>VIS 431</t>
  </si>
  <si>
    <t>VIS 430</t>
  </si>
  <si>
    <t>VIS 428</t>
  </si>
  <si>
    <t>VIS 437</t>
  </si>
  <si>
    <t>VIS 299</t>
  </si>
  <si>
    <t>VIS 434</t>
  </si>
  <si>
    <t>VIS 698</t>
  </si>
  <si>
    <t>VIS 435</t>
  </si>
  <si>
    <t>VIS 436</t>
  </si>
  <si>
    <t>13:50</t>
  </si>
  <si>
    <t>18:10</t>
  </si>
  <si>
    <t>L18</t>
  </si>
  <si>
    <t>VIS 419</t>
  </si>
  <si>
    <t>VIS 421</t>
  </si>
  <si>
    <t>VIS 423</t>
  </si>
  <si>
    <t>VIS 424</t>
  </si>
  <si>
    <t>VIS 425</t>
  </si>
  <si>
    <t>08:10</t>
  </si>
  <si>
    <t>VIS 972</t>
  </si>
  <si>
    <t>VIS 973</t>
  </si>
  <si>
    <t>VIS 976</t>
  </si>
  <si>
    <t>VIS 977</t>
  </si>
  <si>
    <t>VIS 970</t>
  </si>
  <si>
    <t>VIS 974</t>
  </si>
  <si>
    <t>VIS 971</t>
  </si>
  <si>
    <t>VIS 975</t>
  </si>
  <si>
    <t>VIS 978</t>
  </si>
  <si>
    <t>SÁBADOS</t>
  </si>
  <si>
    <t>19B</t>
  </si>
  <si>
    <t>19C</t>
  </si>
  <si>
    <t>19D</t>
  </si>
  <si>
    <t>19E</t>
  </si>
  <si>
    <t>19F</t>
  </si>
  <si>
    <t>19H</t>
  </si>
  <si>
    <t>19J</t>
  </si>
  <si>
    <t>AGUIEIRA</t>
  </si>
  <si>
    <t>08.00</t>
  </si>
  <si>
    <t>igual à VIS 308</t>
  </si>
  <si>
    <t>paragem já não faz parte do MUV</t>
  </si>
  <si>
    <t>Vis 970</t>
  </si>
  <si>
    <t xml:space="preserve"> 40.611817,  -7.892597</t>
  </si>
  <si>
    <t>Quatro caminhos</t>
  </si>
  <si>
    <t>Vis 971</t>
  </si>
  <si>
    <t xml:space="preserve"> 40.597186,  -7.922101</t>
  </si>
  <si>
    <t>Estrada Municipal 1</t>
  </si>
  <si>
    <t>Vis 972</t>
  </si>
  <si>
    <t xml:space="preserve"> 40.665173,  -7.895647</t>
  </si>
  <si>
    <t>Prof Reinaldo Cardoso 4</t>
  </si>
  <si>
    <t>Vis 973</t>
  </si>
  <si>
    <t xml:space="preserve"> 40.664425,  -7.908368</t>
  </si>
  <si>
    <t>Rua Coval 1</t>
  </si>
  <si>
    <t xml:space="preserve"> 40.597424,  -7.916851</t>
  </si>
  <si>
    <t>Estrada Municipal 2</t>
  </si>
  <si>
    <t xml:space="preserve"> 40.598297,  -7.925398</t>
  </si>
  <si>
    <t>Oliv. Barreiros cruz.</t>
  </si>
  <si>
    <t xml:space="preserve"> 40.624293,  -7.900968</t>
  </si>
  <si>
    <t>Quinta Arrancada Sul</t>
  </si>
  <si>
    <t xml:space="preserve"> 40.626227,  -7.901098</t>
  </si>
  <si>
    <t>Quinta Arrancada Norte</t>
  </si>
  <si>
    <t>C1</t>
  </si>
  <si>
    <t>C2</t>
  </si>
  <si>
    <t>5;17</t>
  </si>
  <si>
    <t>1;2;3;4;5;6;7;8;9;10;11;12;13;14;15;16;17;18;19;20;21</t>
  </si>
  <si>
    <t>15;16;18;20</t>
  </si>
  <si>
    <t>16;20</t>
  </si>
  <si>
    <t>3;7</t>
  </si>
  <si>
    <t>16;17</t>
  </si>
  <si>
    <t>10;11;12;19;21</t>
  </si>
  <si>
    <t>11;12</t>
  </si>
  <si>
    <t>10;21</t>
  </si>
  <si>
    <t>10;11;12;21</t>
  </si>
  <si>
    <t>12;21</t>
  </si>
  <si>
    <t>15;18;20</t>
  </si>
  <si>
    <t>15;20</t>
  </si>
  <si>
    <t>18;20</t>
  </si>
  <si>
    <t>13;19</t>
  </si>
  <si>
    <t>8;15;16;18;19;20</t>
  </si>
  <si>
    <t>1;7</t>
  </si>
  <si>
    <t>8;11</t>
  </si>
  <si>
    <t>8;11;12</t>
  </si>
  <si>
    <t>4;14</t>
  </si>
  <si>
    <t>2;4;14</t>
  </si>
  <si>
    <t>4;15;16;18;20</t>
  </si>
  <si>
    <t>15;16;18</t>
  </si>
  <si>
    <t xml:space="preserve">CIRCUITOS URBANOS </t>
  </si>
  <si>
    <t>Circular</t>
  </si>
  <si>
    <t>V</t>
  </si>
  <si>
    <t>21:10</t>
  </si>
  <si>
    <t>21:30</t>
  </si>
  <si>
    <t>Dias Úteis e Sábados</t>
  </si>
  <si>
    <t>20:50</t>
  </si>
  <si>
    <t>Diário</t>
  </si>
  <si>
    <t>09:10</t>
  </si>
  <si>
    <t>09:30</t>
  </si>
  <si>
    <t>09:50</t>
  </si>
  <si>
    <t>10:10</t>
  </si>
  <si>
    <t>10:50</t>
  </si>
  <si>
    <t>11:50</t>
  </si>
  <si>
    <t>12:50</t>
  </si>
  <si>
    <t>13:30</t>
  </si>
  <si>
    <t>14:10</t>
  </si>
  <si>
    <t>15:10</t>
  </si>
  <si>
    <t>15:50</t>
  </si>
  <si>
    <t>16:50</t>
  </si>
  <si>
    <t>17:10</t>
  </si>
  <si>
    <t>17:50</t>
  </si>
  <si>
    <t>19:50</t>
  </si>
  <si>
    <t>Sextas-Feiras ou vespera de feriadoce Sábados</t>
  </si>
  <si>
    <t>22:30</t>
  </si>
  <si>
    <t>23:30</t>
  </si>
  <si>
    <t>00:30</t>
  </si>
  <si>
    <t>Nova</t>
  </si>
  <si>
    <t>Av.25Abril - Liceu (Este)</t>
  </si>
  <si>
    <t>308</t>
  </si>
  <si>
    <t>Rossio (Este)</t>
  </si>
  <si>
    <t>30</t>
  </si>
  <si>
    <t>Av. Alberto Sampaio 2</t>
  </si>
  <si>
    <t>64</t>
  </si>
  <si>
    <t>Colégio da Imaculada Conceição</t>
  </si>
  <si>
    <t>901</t>
  </si>
  <si>
    <t>EB 1 n.º 3 de Viseu</t>
  </si>
  <si>
    <t>902</t>
  </si>
  <si>
    <t>962</t>
  </si>
  <si>
    <t>Urbanização Quinta do Bosque</t>
  </si>
  <si>
    <t>941</t>
  </si>
  <si>
    <t>Escola Vildemoinhos</t>
  </si>
  <si>
    <t>942</t>
  </si>
  <si>
    <t>Avenida Cidade de Aveiro</t>
  </si>
  <si>
    <t>943</t>
  </si>
  <si>
    <t>971</t>
  </si>
  <si>
    <t>Bairro da Balsa</t>
  </si>
  <si>
    <t>944</t>
  </si>
  <si>
    <t>963</t>
  </si>
  <si>
    <t>972</t>
  </si>
  <si>
    <t>309</t>
  </si>
  <si>
    <t>VIS 016</t>
  </si>
  <si>
    <t>Continente</t>
  </si>
  <si>
    <t>945</t>
  </si>
  <si>
    <t>VIS 162</t>
  </si>
  <si>
    <t>702</t>
  </si>
  <si>
    <t>Repartição de Finanças 1</t>
  </si>
  <si>
    <t>269</t>
  </si>
  <si>
    <t>Rossio (Oeste)</t>
  </si>
  <si>
    <t>29</t>
  </si>
  <si>
    <t>Av. 25 Abril - Liceu (Oeste)</t>
  </si>
  <si>
    <t>234</t>
  </si>
  <si>
    <t>V - Verão</t>
  </si>
  <si>
    <t xml:space="preserve">paragens principais </t>
  </si>
  <si>
    <t>LINHA C2</t>
  </si>
  <si>
    <t>Hospital de S. Teotónio</t>
  </si>
  <si>
    <t>222</t>
  </si>
  <si>
    <t>R. Rei D. Duarte (Loja do Cidadão)</t>
  </si>
  <si>
    <t>224</t>
  </si>
  <si>
    <t>982</t>
  </si>
  <si>
    <t>VIS 024</t>
  </si>
  <si>
    <t>Rua das Pedras Alçadas (Oeste)</t>
  </si>
  <si>
    <t>939</t>
  </si>
  <si>
    <t>964</t>
  </si>
  <si>
    <t>VIS 863</t>
  </si>
  <si>
    <t>968</t>
  </si>
  <si>
    <t>980</t>
  </si>
  <si>
    <t>VIS 025</t>
  </si>
  <si>
    <t>707</t>
  </si>
  <si>
    <t>VIS 026</t>
  </si>
  <si>
    <t>973</t>
  </si>
  <si>
    <t>VIS 027</t>
  </si>
  <si>
    <t>Marzovelos 1</t>
  </si>
  <si>
    <t>60</t>
  </si>
  <si>
    <t>Marzovelos</t>
  </si>
  <si>
    <t>938</t>
  </si>
  <si>
    <t>937</t>
  </si>
  <si>
    <t>974</t>
  </si>
  <si>
    <t>VIS 028</t>
  </si>
  <si>
    <t>VIS 029</t>
  </si>
  <si>
    <t>VIS 030</t>
  </si>
  <si>
    <t>D. António Alves Martins</t>
  </si>
  <si>
    <t>27</t>
  </si>
  <si>
    <t>VIS 031</t>
  </si>
  <si>
    <t>Univ. Católica (Dentária)</t>
  </si>
  <si>
    <t>946</t>
  </si>
  <si>
    <t>977</t>
  </si>
  <si>
    <t>VIS 032</t>
  </si>
  <si>
    <t>Colégio Via Sacra - N2</t>
  </si>
  <si>
    <t>947</t>
  </si>
  <si>
    <t>VIS 033</t>
  </si>
  <si>
    <t>704</t>
  </si>
  <si>
    <t>Cap. Silva Pereira 1</t>
  </si>
  <si>
    <t>31</t>
  </si>
  <si>
    <t>Cap. Silva Pereira 2</t>
  </si>
  <si>
    <t>26</t>
  </si>
  <si>
    <t>Teatro Viriato</t>
  </si>
  <si>
    <t>98</t>
  </si>
  <si>
    <t>VIS 017</t>
  </si>
  <si>
    <t>96</t>
  </si>
  <si>
    <t>VIS 034</t>
  </si>
  <si>
    <t>104</t>
  </si>
  <si>
    <t>VIS 035</t>
  </si>
  <si>
    <t>Av. da Bélgica 1</t>
  </si>
  <si>
    <t>105</t>
  </si>
  <si>
    <t>Moviflor 1</t>
  </si>
  <si>
    <t>106</t>
  </si>
  <si>
    <t>975</t>
  </si>
  <si>
    <t>VIS 036</t>
  </si>
  <si>
    <t>960</t>
  </si>
  <si>
    <t>VIS 037</t>
  </si>
  <si>
    <t>Tribunal</t>
  </si>
  <si>
    <t>588</t>
  </si>
  <si>
    <t>VIS 038</t>
  </si>
  <si>
    <t>Praça Estação de Caminhos de Ferro</t>
  </si>
  <si>
    <t>114</t>
  </si>
  <si>
    <t>VIS 039</t>
  </si>
  <si>
    <t>Central de Camionagem (Fórum)</t>
  </si>
  <si>
    <t>115</t>
  </si>
  <si>
    <t>VIS 040</t>
  </si>
  <si>
    <t>VIS 041</t>
  </si>
  <si>
    <t>VIS 042</t>
  </si>
  <si>
    <t>Montebelo 1</t>
  </si>
  <si>
    <t>53</t>
  </si>
  <si>
    <t>VIS 043</t>
  </si>
  <si>
    <t>Av. Alberto Sampaio 3</t>
  </si>
  <si>
    <t>65</t>
  </si>
  <si>
    <t>VIS 044</t>
  </si>
  <si>
    <t>VIS 045</t>
  </si>
  <si>
    <t>Praça Paulo VI (Oeste)</t>
  </si>
  <si>
    <t>233</t>
  </si>
  <si>
    <t>703</t>
  </si>
  <si>
    <t>Escola EB2/3 Infante D. Henrique</t>
  </si>
  <si>
    <t>231</t>
  </si>
  <si>
    <t>708</t>
  </si>
  <si>
    <t>16B</t>
  </si>
  <si>
    <t>16C</t>
  </si>
  <si>
    <t>16D</t>
  </si>
  <si>
    <t>16F</t>
  </si>
  <si>
    <t>16I</t>
  </si>
  <si>
    <t>16L</t>
  </si>
  <si>
    <t>16M</t>
  </si>
  <si>
    <t>16N</t>
  </si>
  <si>
    <t>17A</t>
  </si>
  <si>
    <t>17B</t>
  </si>
  <si>
    <t>17C</t>
  </si>
  <si>
    <t>17D</t>
  </si>
  <si>
    <t>17E</t>
  </si>
  <si>
    <t>19K</t>
  </si>
  <si>
    <t>19L</t>
  </si>
  <si>
    <t>VIS 979</t>
  </si>
  <si>
    <t>Alberto Sampaio 4</t>
  </si>
  <si>
    <t>VIS 980</t>
  </si>
  <si>
    <t>L20</t>
  </si>
  <si>
    <t>VIS 981</t>
  </si>
  <si>
    <t>VIS 263</t>
  </si>
  <si>
    <t>VIS 264</t>
  </si>
  <si>
    <t>VIS 287</t>
  </si>
  <si>
    <t>VIS 982</t>
  </si>
  <si>
    <t>VIS 295</t>
  </si>
  <si>
    <t>VIS 309</t>
  </si>
  <si>
    <t>VIS 291</t>
  </si>
  <si>
    <t>VIS 873</t>
  </si>
  <si>
    <t>VIS 874</t>
  </si>
  <si>
    <t>VIS 292</t>
  </si>
  <si>
    <t>VIS 310</t>
  </si>
  <si>
    <t>VIS 290</t>
  </si>
  <si>
    <t>VIS 984</t>
  </si>
  <si>
    <t>VIS 266</t>
  </si>
  <si>
    <t>VIS 267</t>
  </si>
  <si>
    <t>VIS 696</t>
  </si>
  <si>
    <t>VIS 281</t>
  </si>
  <si>
    <t>VIS 280</t>
  </si>
  <si>
    <t>VIS 989</t>
  </si>
  <si>
    <t>VIS 990</t>
  </si>
  <si>
    <t>VIS 268</t>
  </si>
  <si>
    <t>VIS 858</t>
  </si>
  <si>
    <t>VIS 754</t>
  </si>
  <si>
    <t>VIS 857</t>
  </si>
  <si>
    <t>VIS 859</t>
  </si>
  <si>
    <t>VIS 269</t>
  </si>
  <si>
    <t>VIS 271</t>
  </si>
  <si>
    <t>VIS 272</t>
  </si>
  <si>
    <t>VIS 273</t>
  </si>
  <si>
    <t>VIS 274</t>
  </si>
  <si>
    <t>VIS 275</t>
  </si>
  <si>
    <t>VIS 276</t>
  </si>
  <si>
    <t>VIS 277</t>
  </si>
  <si>
    <t>VIS 278</t>
  </si>
  <si>
    <t>VIS 986</t>
  </si>
  <si>
    <t>VIS 987</t>
  </si>
  <si>
    <t>VIS 988</t>
  </si>
  <si>
    <t>VIS 695</t>
  </si>
  <si>
    <t>VIS 279</t>
  </si>
  <si>
    <t>VIS 270</t>
  </si>
  <si>
    <t>VIS 282</t>
  </si>
  <si>
    <t>VIS 283</t>
  </si>
  <si>
    <t>VIS 284</t>
  </si>
  <si>
    <t>VIS 285</t>
  </si>
  <si>
    <t>VIS 985</t>
  </si>
  <si>
    <t>VIS 289</t>
  </si>
  <si>
    <t>VIS 293</t>
  </si>
  <si>
    <t>VIS 294</t>
  </si>
  <si>
    <t>VIS 296</t>
  </si>
  <si>
    <t>VIS 983</t>
  </si>
  <si>
    <t>VIS 288</t>
  </si>
  <si>
    <t>VIS 286</t>
  </si>
  <si>
    <t>19:21</t>
  </si>
  <si>
    <t>19:22</t>
  </si>
  <si>
    <t>19:23</t>
  </si>
  <si>
    <t>19:24</t>
  </si>
  <si>
    <t>19:25</t>
  </si>
  <si>
    <t>19:26</t>
  </si>
  <si>
    <t xml:space="preserve"> 40.657201,  -7.915340</t>
  </si>
  <si>
    <t xml:space="preserve"> 40.663458,  -7.891009</t>
  </si>
  <si>
    <t>40.715083, -7.971004</t>
  </si>
  <si>
    <t xml:space="preserve"> 40.716649,  -7.992956</t>
  </si>
  <si>
    <t xml:space="preserve"> 40.716611,  -7.993256</t>
  </si>
  <si>
    <t xml:space="preserve"> 40.716991,  -7.992869</t>
  </si>
  <si>
    <t xml:space="preserve"> 40.717048,  -7.992924</t>
  </si>
  <si>
    <t xml:space="preserve"> 40.749931,  -7.996587</t>
  </si>
  <si>
    <t xml:space="preserve"> 40.749229,  -8.000345</t>
  </si>
  <si>
    <t xml:space="preserve"> 40.747243,  -8.002432</t>
  </si>
  <si>
    <t xml:space="preserve"> 40.747992,  -7.993711</t>
  </si>
  <si>
    <t xml:space="preserve"> 40.749428,  -7.992704</t>
  </si>
  <si>
    <t>Rua Escola Nova 2</t>
  </si>
  <si>
    <t>EN16-Queirela 3</t>
  </si>
  <si>
    <t>Rua Estação 3</t>
  </si>
  <si>
    <t>Av São João 3</t>
  </si>
  <si>
    <t>Rua Padre Mendonça 1</t>
  </si>
  <si>
    <t>Rua Padre Mendonça 2</t>
  </si>
  <si>
    <t>Gumiei-Ribafeita 2</t>
  </si>
  <si>
    <t>Gumiei-Rua Lajes 2</t>
  </si>
  <si>
    <t>Gumiei-Capela St António 2</t>
  </si>
  <si>
    <t>Casal 3</t>
  </si>
  <si>
    <t>Casal-Ribafeita 2</t>
  </si>
  <si>
    <t>paragens principais</t>
  </si>
  <si>
    <t>LINHA C1</t>
  </si>
  <si>
    <t>R. Rei D. Duarte (Hospital S. Teotónio) 1</t>
  </si>
  <si>
    <t>220</t>
  </si>
  <si>
    <t>966</t>
  </si>
  <si>
    <t>984</t>
  </si>
  <si>
    <t>VIS 003</t>
  </si>
  <si>
    <t>970</t>
  </si>
  <si>
    <t>297</t>
  </si>
  <si>
    <t>985</t>
  </si>
  <si>
    <t>VIS 004</t>
  </si>
  <si>
    <t>Residências Universitárias Politecnico Viseu</t>
  </si>
  <si>
    <t>906</t>
  </si>
  <si>
    <t>VIS 005</t>
  </si>
  <si>
    <t>986</t>
  </si>
  <si>
    <t>VIS 006</t>
  </si>
  <si>
    <t>ESTV Jugueiros</t>
  </si>
  <si>
    <t>304</t>
  </si>
  <si>
    <t>Estv</t>
  </si>
  <si>
    <t>305</t>
  </si>
  <si>
    <t>Ipv</t>
  </si>
  <si>
    <t>306</t>
  </si>
  <si>
    <t>Praça Paulo VI (Este)</t>
  </si>
  <si>
    <t>307</t>
  </si>
  <si>
    <t>Av. Alberto Sampaio 1</t>
  </si>
  <si>
    <t>66</t>
  </si>
  <si>
    <t>VIS 008</t>
  </si>
  <si>
    <t>Montebelo 2</t>
  </si>
  <si>
    <t>52</t>
  </si>
  <si>
    <t>VIS 009</t>
  </si>
  <si>
    <t>VIS 010</t>
  </si>
  <si>
    <t>VIS 011</t>
  </si>
  <si>
    <t>VIS 012</t>
  </si>
  <si>
    <t>VIS 013</t>
  </si>
  <si>
    <t>VIS 014</t>
  </si>
  <si>
    <t>Multiusos</t>
  </si>
  <si>
    <t>102</t>
  </si>
  <si>
    <t>VIS 015</t>
  </si>
  <si>
    <t>Av. da Europa</t>
  </si>
  <si>
    <t>589</t>
  </si>
  <si>
    <t>961</t>
  </si>
  <si>
    <t>976</t>
  </si>
  <si>
    <t>VIS 862</t>
  </si>
  <si>
    <t>Moviflor 2</t>
  </si>
  <si>
    <t>111</t>
  </si>
  <si>
    <t>Av. da Bélgica 2</t>
  </si>
  <si>
    <t>112</t>
  </si>
  <si>
    <t>VIS 018</t>
  </si>
  <si>
    <t>113</t>
  </si>
  <si>
    <t>Feira de S. Mateus</t>
  </si>
  <si>
    <t>95</t>
  </si>
  <si>
    <t>97</t>
  </si>
  <si>
    <t>Soldado Desconhecido</t>
  </si>
  <si>
    <t>99</t>
  </si>
  <si>
    <t>VIS 019</t>
  </si>
  <si>
    <t>Cap. Silva Pereira 3</t>
  </si>
  <si>
    <t>25</t>
  </si>
  <si>
    <t>Cap. Silva Pereira 4</t>
  </si>
  <si>
    <t>32</t>
  </si>
  <si>
    <t>978</t>
  </si>
  <si>
    <t>701</t>
  </si>
  <si>
    <t>R. do Seminário (Univ. Católica)</t>
  </si>
  <si>
    <t>268</t>
  </si>
  <si>
    <t>VIS 020</t>
  </si>
  <si>
    <t>VIS 021</t>
  </si>
  <si>
    <t>Correios</t>
  </si>
  <si>
    <t>28</t>
  </si>
  <si>
    <t>VIS 022</t>
  </si>
  <si>
    <t>VIS 023</t>
  </si>
  <si>
    <t>Avenida 25 de Abril (X)</t>
  </si>
  <si>
    <t>936</t>
  </si>
  <si>
    <t>705</t>
  </si>
  <si>
    <t>VIS 991</t>
  </si>
  <si>
    <t xml:space="preserve"> 40.739024,  -7.919552</t>
  </si>
  <si>
    <t>VIS 992</t>
  </si>
  <si>
    <t xml:space="preserve"> 40.742693,  -7.903640</t>
  </si>
  <si>
    <t>VIS 993</t>
  </si>
  <si>
    <t xml:space="preserve"> 40.660399,  -7.935557</t>
  </si>
  <si>
    <t>VIS 994</t>
  </si>
  <si>
    <t xml:space="preserve"> 40.660243,  -7.935568</t>
  </si>
  <si>
    <t>VIS 995</t>
  </si>
  <si>
    <t>VIS 996</t>
  </si>
  <si>
    <t xml:space="preserve"> 40.738941,  -7.918660</t>
  </si>
  <si>
    <t>VIS 997</t>
  </si>
  <si>
    <t xml:space="preserve"> 40.622918,  -7.899946</t>
  </si>
  <si>
    <t>VIS 998</t>
  </si>
  <si>
    <t xml:space="preserve"> 40.619472,  -7.899146</t>
  </si>
  <si>
    <t>VIS 999</t>
  </si>
  <si>
    <t xml:space="preserve"> 40.624877,  -7.867853</t>
  </si>
  <si>
    <t>Paçô- Pontão</t>
  </si>
  <si>
    <t>Lordosa-Igreja 2</t>
  </si>
  <si>
    <t xml:space="preserve">Orgens - Via Jardim 1 </t>
  </si>
  <si>
    <t>Orgens - Via Jardim 2</t>
  </si>
  <si>
    <t>Queirela-N16 (X)</t>
  </si>
  <si>
    <t>Paçô-Centro 2</t>
  </si>
  <si>
    <t>S João Lourosa- Belo Hor</t>
  </si>
  <si>
    <t>Lourosa Cima-Centro 2</t>
  </si>
  <si>
    <t>Urb. Senhora Guia</t>
  </si>
  <si>
    <t>COORDENADAS GPS</t>
  </si>
  <si>
    <t xml:space="preserve"> 40.714986,  -7.970846</t>
  </si>
  <si>
    <t xml:space="preserve"> 40.627909,  -7.884514</t>
  </si>
  <si>
    <t xml:space="preserve"> 40.714573,  -7.971346</t>
  </si>
  <si>
    <t>R. Esc. Preparatória 1</t>
  </si>
  <si>
    <t>R. Esc. Preparatória 2</t>
  </si>
  <si>
    <t>1;2;3;5;6;7;8;9;10;11;12;13;14;17;21</t>
  </si>
  <si>
    <t>15;16;18;20;C2</t>
  </si>
  <si>
    <t>2;4;14;C1</t>
  </si>
  <si>
    <t>C1;C2</t>
  </si>
  <si>
    <t>12;C2</t>
  </si>
  <si>
    <t>4;6;7;8;9;10;11;12;13;15;16;18;19;20;21;C1;C2</t>
  </si>
  <si>
    <t>1;3;5;6;8;9;10;11;12;13;15;16;17;18;19;20;21;C1;C2</t>
  </si>
  <si>
    <t>1;3;5;6;7;9;17;C2</t>
  </si>
  <si>
    <t>1;3;5;6;7;9;17;C1</t>
  </si>
  <si>
    <t>1;3;5;6;7;17;C2</t>
  </si>
  <si>
    <t>1;3;5;6;7;17;C1</t>
  </si>
  <si>
    <t>3;5;6;17;C2</t>
  </si>
  <si>
    <t>3;5;6;17</t>
  </si>
  <si>
    <t>3;5;6;7;17;C1</t>
  </si>
  <si>
    <t>4;5;6;15;16;17;18;20;C2</t>
  </si>
  <si>
    <t>4;5;6;15;16;17;18;20;C1</t>
  </si>
  <si>
    <t>4;5;15;16;17;18;20;C2</t>
  </si>
  <si>
    <t>4;5;15;16;17;18;20</t>
  </si>
  <si>
    <t>5;15;16;17;18;20</t>
  </si>
  <si>
    <t>17</t>
  </si>
  <si>
    <t>6;15;16;18;20</t>
  </si>
  <si>
    <t>6;15;16;18;20;C1</t>
  </si>
  <si>
    <t>4;13;15;16;18;19;20;C1</t>
  </si>
  <si>
    <t>4;13;15;16;19;20;C2</t>
  </si>
  <si>
    <t>4;15;16;18;19;20;C2</t>
  </si>
  <si>
    <t>4;15;16;18;19;20;C1</t>
  </si>
  <si>
    <t>9;C1</t>
  </si>
  <si>
    <t>9</t>
  </si>
  <si>
    <t>16</t>
  </si>
  <si>
    <t>10;11;12;13;19;21;C1;C2</t>
  </si>
  <si>
    <t>10;11;12;13;19;21;C2</t>
  </si>
  <si>
    <t>10;11;12;13;19;21;C1</t>
  </si>
  <si>
    <t>10;11;12;19;21;C2</t>
  </si>
  <si>
    <t>10;11;12;19;21;C1</t>
  </si>
  <si>
    <t>10;21;C1</t>
  </si>
  <si>
    <t>12</t>
  </si>
  <si>
    <t>20</t>
  </si>
  <si>
    <t>15</t>
  </si>
  <si>
    <t>19</t>
  </si>
  <si>
    <t>13</t>
  </si>
  <si>
    <t>8;11;12;19;C2</t>
  </si>
  <si>
    <t>8;11;12;19;C1</t>
  </si>
  <si>
    <t>8;19;C1;C2</t>
  </si>
  <si>
    <t>8;15;16;18;19;20;C1</t>
  </si>
  <si>
    <t>8;15;16;18;19;20;C2</t>
  </si>
  <si>
    <t>18</t>
  </si>
  <si>
    <t>8;15;16;18;C1;C2</t>
  </si>
  <si>
    <t>8</t>
  </si>
  <si>
    <t>8;15;16;18</t>
  </si>
  <si>
    <t>8;15;16;18;C1</t>
  </si>
  <si>
    <t>11</t>
  </si>
  <si>
    <t>2;C2</t>
  </si>
  <si>
    <t>2;C1</t>
  </si>
  <si>
    <t>2;14</t>
  </si>
  <si>
    <t>2;4;14;C2</t>
  </si>
  <si>
    <t>14</t>
  </si>
  <si>
    <t>19;C2</t>
  </si>
  <si>
    <t>19;C1</t>
  </si>
  <si>
    <t>21</t>
  </si>
  <si>
    <t>7</t>
  </si>
  <si>
    <t>4</t>
  </si>
  <si>
    <t>LINHA MUV</t>
  </si>
  <si>
    <t>4;13;15;16;18;19;20;C2</t>
  </si>
  <si>
    <t>Transbordo</t>
  </si>
  <si>
    <t>2;3;5;6;7;8;9;10;11;12;13;14;17;21</t>
  </si>
  <si>
    <t>2;3;4;5;6;7;8;9;10;11;12;13;14;15;16;17;18;19;20;21</t>
  </si>
  <si>
    <t>3;5;6;8;9;10;11;12;13;15;16;17;18;19;20;21;C1;C2</t>
  </si>
  <si>
    <t>3;5;6;7;9;17;C2</t>
  </si>
  <si>
    <t>3;5;6;7;17;C2</t>
  </si>
  <si>
    <t>3;5;6;7;9;17;C1</t>
  </si>
  <si>
    <t xml:space="preserve">Transbordo </t>
  </si>
  <si>
    <t>1;3;5;6;7;8;9;10;11;12;13;14;17;21</t>
  </si>
  <si>
    <t>1;3;4;5;6;7;8;9;10;11;12;13;14;15;16;17;18;19;20;21</t>
  </si>
  <si>
    <t>4;14;C1</t>
  </si>
  <si>
    <t>4;14;C2</t>
  </si>
  <si>
    <t>1;2;5;6;7;8;9;10;11;12;13;14;17;21</t>
  </si>
  <si>
    <t>1;2;4;5;6;7;8;9;10;11;12;13;14;15;16;17;18;19;20;21</t>
  </si>
  <si>
    <t>1;5;6;8;9;10;11;12;13;15;16;17;18;19;20;21;C1;C2</t>
  </si>
  <si>
    <t>1;5;6;7;9;17;C2</t>
  </si>
  <si>
    <t>1;5;6;7;17;C2</t>
  </si>
  <si>
    <t>5;6;17;C2</t>
  </si>
  <si>
    <t>5;6;17</t>
  </si>
  <si>
    <t>5;6;7;17;C1</t>
  </si>
  <si>
    <t>1;5;6;7;17;C1</t>
  </si>
  <si>
    <t>1;5;6;7;9;17;C1</t>
  </si>
  <si>
    <t>13;15;16;18;19;20;C2</t>
  </si>
  <si>
    <t>1;2;3;5;6;7;8;9;10;11;12;13;14;15;16;17;18;19;20;21</t>
  </si>
  <si>
    <t>2;14;C1</t>
  </si>
  <si>
    <t>5;6;15;16;17;18;20;C1</t>
  </si>
  <si>
    <t>15;16;18;19;20;C2</t>
  </si>
  <si>
    <t>15;16;18;19;20;C1</t>
  </si>
  <si>
    <t>1;2;3;6;7;8;9;10;11;12;13;14;17;21</t>
  </si>
  <si>
    <t>1;2;3;4;6;7;8;9;10;11;12;13;14;15;16;17;18;19;20;21</t>
  </si>
  <si>
    <t>1;3;6;8;9;10;11;12;13;15;16;17;18;19;20;21;C1;C2</t>
  </si>
  <si>
    <t>1;3;6;7;9;17;C2</t>
  </si>
  <si>
    <t>1;3;6;7;17;C2</t>
  </si>
  <si>
    <t>3;6;17;C2</t>
  </si>
  <si>
    <t>3;6;17</t>
  </si>
  <si>
    <t>4;6;15;16;17;18;20;C2</t>
  </si>
  <si>
    <t>4;15;16;17;18;20;C2</t>
  </si>
  <si>
    <t>4;15;16;17;18;20</t>
  </si>
  <si>
    <t>15;16;17;18;20</t>
  </si>
  <si>
    <t>4;6;15;16;17;18;20;C1</t>
  </si>
  <si>
    <t>3;6;7;17;C1</t>
  </si>
  <si>
    <t>1;3;6;7;17;C1</t>
  </si>
  <si>
    <t>1;3;6;7;9;17;C1</t>
  </si>
  <si>
    <t>1;2;3;5;7;8;9;10;11;12;13;14;17;21</t>
  </si>
  <si>
    <t>1;2;3;4;5;7;8;9;10;11;12;13;14;15;16;17;18;19;20;21</t>
  </si>
  <si>
    <t>1;3;5;8;9;10;11;12;13;15;16;17;18;19;20;21;C1;C2</t>
  </si>
  <si>
    <t>1;3;5;7;9;17;C2</t>
  </si>
  <si>
    <t>1;3;5;7;17;C2</t>
  </si>
  <si>
    <t>3;5;17;C2</t>
  </si>
  <si>
    <t>3;5;17</t>
  </si>
  <si>
    <t>15;16;18;20;C1</t>
  </si>
  <si>
    <t>4;5;15;16;17;18;20;C1</t>
  </si>
  <si>
    <t>3;5;7;17;C1</t>
  </si>
  <si>
    <t>1;3;5;7;17;C1</t>
  </si>
  <si>
    <t>1;3;5;7;9;17;C1</t>
  </si>
  <si>
    <t>4;7;8;9;10;11;12;13;15;16;18;19;20;21;C1;C2</t>
  </si>
  <si>
    <t>1;2;3;5;6;8;9;10;11;12;13;14;17;21</t>
  </si>
  <si>
    <t>1;2;3;4;5;6;8;9;10;11;12;13;14;15;16;17;18;19;20;21</t>
  </si>
  <si>
    <t>4;6;8;9;10;11;12;13;15;16;18;19;20;21;C1;C2</t>
  </si>
  <si>
    <t>1;3;5;6;9;17;C2</t>
  </si>
  <si>
    <t>1;3;5;6;17;C2</t>
  </si>
  <si>
    <t>3;5;6;17;C1</t>
  </si>
  <si>
    <t>1;3;5;6;17;C1</t>
  </si>
  <si>
    <t>1;3;5;6;9;17;C1</t>
  </si>
  <si>
    <t>1;2;3;5;6;7;9;10;11;12;13;14;17;21</t>
  </si>
  <si>
    <t>1;2;3;4;5;6;7;9;10;11;12;13;14;15;16;17;18;19;20;21</t>
  </si>
  <si>
    <t>4;6;7;9;10;11;12;13;15;16;18;19;20;21;C1;C2</t>
  </si>
  <si>
    <t>15;16;18;19;20</t>
  </si>
  <si>
    <t>15;16;18;C1;C2</t>
  </si>
  <si>
    <t>15;16;18;C1</t>
  </si>
  <si>
    <t>11;12;19;C1</t>
  </si>
  <si>
    <t>11;12;19;C2</t>
  </si>
  <si>
    <t>19;C1;C2</t>
  </si>
  <si>
    <t>1;3;5;6;9;10;11;12;13;15;16;17;18;19;20;21;C1;C2</t>
  </si>
  <si>
    <t>1;2;3;5;6;7;8;10;11;12;13;14;17;21</t>
  </si>
  <si>
    <t>1;2;3;4;5;6;7;8;10;11;12;13;14;15;16;17;18;19;20;21</t>
  </si>
  <si>
    <t>4;6;7;8;10;11;12;13;15;16;18;19;20;21;C1;C2</t>
  </si>
  <si>
    <t>1;3;5;6;8;10;11;12;13;15;16;17;18;19;20;21;C1;C2</t>
  </si>
  <si>
    <t>1;2;3;5;6;7;8;9;10;12;13;14;17;21</t>
  </si>
  <si>
    <t>1;2;3;4;5;6;7;8;9;10;12;13;14;15;16;17;18;19;20;21</t>
  </si>
  <si>
    <t>4;6;7;8;9;10;12;13;15;16;18;19;20;21;C1;C2</t>
  </si>
  <si>
    <t>10;12;13;19;21;C1;C2</t>
  </si>
  <si>
    <t>10;12;13;19;21;C2</t>
  </si>
  <si>
    <t>10;12;19;21;C2</t>
  </si>
  <si>
    <t>8;12;19;C1</t>
  </si>
  <si>
    <t>8;12</t>
  </si>
  <si>
    <t>10;12;21</t>
  </si>
  <si>
    <t>8;12;19;C2</t>
  </si>
  <si>
    <t>10;12;19;21;C1</t>
  </si>
  <si>
    <t>10;12;19;21</t>
  </si>
  <si>
    <t>10;12;13;19;21;C1</t>
  </si>
  <si>
    <t>1;3;5;6;8;9;10;12;13;15;16;17;18;19;20;21;C1;C2</t>
  </si>
  <si>
    <t>1;2;3;5;6;7;8;9;10;11;13;14;17;21</t>
  </si>
  <si>
    <t>1;2;3;4;5;6;7;8;9;10;11;13;14;15;16;17;18;19;20;21</t>
  </si>
  <si>
    <t>4;6;7;8;9;10;11;13;15;16;18;19;20;21;C1;C2</t>
  </si>
  <si>
    <t>10;11;13;19;21;C1;C2</t>
  </si>
  <si>
    <t>10;11;13;19;21;C2</t>
  </si>
  <si>
    <t>10;11;19;21;C2</t>
  </si>
  <si>
    <t>8;11;19;C1</t>
  </si>
  <si>
    <t>10;11;21</t>
  </si>
  <si>
    <t>8;11;19;C2</t>
  </si>
  <si>
    <t>10;11;19;21;C1</t>
  </si>
  <si>
    <t>10;11;19;21</t>
  </si>
  <si>
    <t>10;11;13;19;21;C1</t>
  </si>
  <si>
    <t>1;3;5;6;8;9;10;11;13;15;16;17;18;19;20;21;C1;C2</t>
  </si>
  <si>
    <t>1;2;3;5;6;7;8;9;10;11;12;14;17;21</t>
  </si>
  <si>
    <t>1;2;3;4;5;6;7;8;9;10;11;12;14;15;16;17;18;19;20;21</t>
  </si>
  <si>
    <t>4;6;7;8;9;10;11;12;15;16;18;19;20;21;C1;C2</t>
  </si>
  <si>
    <t>10;11;12;19;21;C1;C2</t>
  </si>
  <si>
    <t>1;3;5;6;8;9;10;11;12;15;16;17;18;19;20;21;C1;C2</t>
  </si>
  <si>
    <t>1;2;3;5;6;7;8;9;10;11;12;13;17;21</t>
  </si>
  <si>
    <t>1;2;3;4;5;6;7;8;9;10;11;12;13;15;16;17;18;19;20;21</t>
  </si>
  <si>
    <t>2;4;C1</t>
  </si>
  <si>
    <t>2;4</t>
  </si>
  <si>
    <t>2;4;C2</t>
  </si>
  <si>
    <t>16;18;20;C2</t>
  </si>
  <si>
    <t>8;16;18;19;20;C2</t>
  </si>
  <si>
    <t>1;3;5;6;8;9;10;11;12;13;16;17;18;19;20;21;C1;C2</t>
  </si>
  <si>
    <t>1;2;3;4;5;6;7;8;9;10;11;12;13;14;16;17;18;19;20;21</t>
  </si>
  <si>
    <t>4;13;16;18;19;20;C1</t>
  </si>
  <si>
    <t>4;16;18;19;20;C1</t>
  </si>
  <si>
    <t>4;16;18;20</t>
  </si>
  <si>
    <t>4;5;6;16;17;18;20;C2</t>
  </si>
  <si>
    <t>6;16;18;20</t>
  </si>
  <si>
    <t>5;16;17;18;20</t>
  </si>
  <si>
    <t>4;5;16;17;18;20;C2</t>
  </si>
  <si>
    <t>4;5;16;17;18;20</t>
  </si>
  <si>
    <t>16;18;20</t>
  </si>
  <si>
    <t>16;18</t>
  </si>
  <si>
    <t>16;19</t>
  </si>
  <si>
    <t>16;21</t>
  </si>
  <si>
    <t>6;16;18;20;C1</t>
  </si>
  <si>
    <t>4;5;6;16;17;18;20;C1</t>
  </si>
  <si>
    <t>4;16;18;19;20;C2</t>
  </si>
  <si>
    <t>4;13;16;18;19;20;C2</t>
  </si>
  <si>
    <t>4;6;7;8;9;10;11;12;13;16;18;19;20;21;C1;C2</t>
  </si>
  <si>
    <t>8;16;18;19;20</t>
  </si>
  <si>
    <t>8;16;18;C1;C2</t>
  </si>
  <si>
    <t>8;16;18;C1</t>
  </si>
  <si>
    <t>8;16;18</t>
  </si>
  <si>
    <t>15;18;20;C2</t>
  </si>
  <si>
    <t>8;15;18;19;20;C2</t>
  </si>
  <si>
    <t>1;3;5;6;8;9;10;11;12;13;15;17;18;19;20;21;C1;C2</t>
  </si>
  <si>
    <t>1;2;3;4;5;6;7;8;9;10;11;12;13;14;15;17;18;19;20;21</t>
  </si>
  <si>
    <t>4;13;15;18;19;20;C1</t>
  </si>
  <si>
    <t>4;15;18;19;20;C1</t>
  </si>
  <si>
    <t>4;15;18;20</t>
  </si>
  <si>
    <t>4;5;6;15;17;18;20;C2</t>
  </si>
  <si>
    <t>6;15;18;20</t>
  </si>
  <si>
    <t>5;15;17;18;20</t>
  </si>
  <si>
    <t>4;5;15;17;18;20;C2</t>
  </si>
  <si>
    <t>4;5;15;17;18;20</t>
  </si>
  <si>
    <t>15;18</t>
  </si>
  <si>
    <t>6;15;18;20;C1</t>
  </si>
  <si>
    <t>4;5;6;15;17;18;20;C1</t>
  </si>
  <si>
    <t>4;15;18;19;20;C2</t>
  </si>
  <si>
    <t>4;13;15;18;19;20;C2</t>
  </si>
  <si>
    <t>4;6;7;8;9;10;11;12;13;15;18;19;20;21;C1;C2</t>
  </si>
  <si>
    <t>8;15;18;19;20</t>
  </si>
  <si>
    <t>8;15;18;C1;C2</t>
  </si>
  <si>
    <t>8;15;18;C1</t>
  </si>
  <si>
    <t>8;15;18</t>
  </si>
  <si>
    <t>8;15;18;19;20;C1</t>
  </si>
  <si>
    <t>1;2;3;5;6;7;8;9;10;11;12;13;14;21</t>
  </si>
  <si>
    <t>1;2;3;4;5;6;7;8;9;10;11;12;13;14;15;16;18;19;20;21</t>
  </si>
  <si>
    <t>1;3;5;6;8;9;10;11;12;13;15;16;18;19;20;21;C1;C2</t>
  </si>
  <si>
    <t>1;3;5;6;7;9;C2</t>
  </si>
  <si>
    <t>1;3;5;6;7;C2</t>
  </si>
  <si>
    <t>3;5;6;C2</t>
  </si>
  <si>
    <t>4;5;6;15;16;18;20;C2</t>
  </si>
  <si>
    <t>4;5;15;16;18;20;C2</t>
  </si>
  <si>
    <t>4;5;15;16;18;20</t>
  </si>
  <si>
    <t>5;15;16;18;20</t>
  </si>
  <si>
    <t>4;5;6;15;16;18;20;C1</t>
  </si>
  <si>
    <t>3;5;6;7;C1</t>
  </si>
  <si>
    <t>1;3;5;6;7;C1</t>
  </si>
  <si>
    <t>1;3;5;6;7;9;C1</t>
  </si>
  <si>
    <t>3;5;6;</t>
  </si>
  <si>
    <t>15;16;20;C2</t>
  </si>
  <si>
    <t>8;15;16;19;20;C2</t>
  </si>
  <si>
    <t>1;3;5;6;8;9;10;11;12;13;15;16;17;19;20;21;C1;C2</t>
  </si>
  <si>
    <t>1;2;3;4;5;6;7;8;9;10;11;12;13;14;15;16;17;19;20;21</t>
  </si>
  <si>
    <t>4;13;15;16;19;20;C1</t>
  </si>
  <si>
    <t>4;15;16;19;20;C1</t>
  </si>
  <si>
    <t>4;15;16;20</t>
  </si>
  <si>
    <t>4;5;6;15;16;17;20;C2</t>
  </si>
  <si>
    <t>6;15;16;20</t>
  </si>
  <si>
    <t>5;15;16;17;20</t>
  </si>
  <si>
    <t>4;5;15;16;17;20;C2</t>
  </si>
  <si>
    <t>4;5;15;16;17;20</t>
  </si>
  <si>
    <t>15;16;20</t>
  </si>
  <si>
    <t>6;15;16;20;C1</t>
  </si>
  <si>
    <t>4;5;6;15;16;17;20;C1</t>
  </si>
  <si>
    <t>4;15;16;19;20;C2</t>
  </si>
  <si>
    <t>4;6;7;8;9;10;11;12;13;15;16;19;20;21;C1;C2</t>
  </si>
  <si>
    <t>8;15;16;19;20</t>
  </si>
  <si>
    <t>8;15;16;C1;C2</t>
  </si>
  <si>
    <t>8;15;16;C1</t>
  </si>
  <si>
    <t>8;15;16;19;20;C1</t>
  </si>
  <si>
    <t>15;16</t>
  </si>
  <si>
    <t>8;15;16</t>
  </si>
  <si>
    <t>4;15;16;18;20;C2</t>
  </si>
  <si>
    <t>4;13;15;16;18;20;C2</t>
  </si>
  <si>
    <t>1;2;3;4;5;6;7;8;9;10;11;12;13;14;15;16;17;18;20;21</t>
  </si>
  <si>
    <t>4;6;7;8;9;10;11;12;13;15;16;18;20;21;C1;C2</t>
  </si>
  <si>
    <t>8;15;16;18;20</t>
  </si>
  <si>
    <t>8;15;16;18;20;C1</t>
  </si>
  <si>
    <t>8;C1;C2</t>
  </si>
  <si>
    <t>8;11;12;C1</t>
  </si>
  <si>
    <t>10;11;12;21;C1</t>
  </si>
  <si>
    <t>10;11;12;13;21;C1</t>
  </si>
  <si>
    <t>10;11;12;13;21;C1;C2</t>
  </si>
  <si>
    <t>10;11;12;13;21;C2</t>
  </si>
  <si>
    <t>10;11;12;21;C2</t>
  </si>
  <si>
    <t>8;11;12;C2</t>
  </si>
  <si>
    <t>8;15;16;18;20;C2</t>
  </si>
  <si>
    <t>1;3;5;6;8;9;10;11;12;13;15;16;17;18;20;21;C1;C2</t>
  </si>
  <si>
    <t>4;13;15;16;18;20;C1</t>
  </si>
  <si>
    <t>4;15;16;18;20;C1</t>
  </si>
  <si>
    <t>15;16;18;C2</t>
  </si>
  <si>
    <t>8;15;16;18;19;C2</t>
  </si>
  <si>
    <t>1;3;5;6;8;9;10;11;12;13;15;16;17;18;19;21;C1;C2</t>
  </si>
  <si>
    <t>1;2;3;4;5;6;7;8;9;10;11;12;13;14;15;16;17;18;19;21</t>
  </si>
  <si>
    <t>4;13;15;16;18;19;C1</t>
  </si>
  <si>
    <t>4;15;16;18;19;C1</t>
  </si>
  <si>
    <t>4;5;6;15;16;17;18;C2</t>
  </si>
  <si>
    <t>4;5;15;16;17;18;C2</t>
  </si>
  <si>
    <t>6;15;16;18;C1</t>
  </si>
  <si>
    <t>4;5;6;15;16;17;18;C1</t>
  </si>
  <si>
    <t>4;15;16;18;19;C2</t>
  </si>
  <si>
    <t>4;13;15;16;18;19;C2</t>
  </si>
  <si>
    <t>4;6;7;8;9;10;11;12;13;15;16;18;19;21;C1;C2</t>
  </si>
  <si>
    <t>8;15;16;18;19;C1</t>
  </si>
  <si>
    <t>4;15;16;18</t>
  </si>
  <si>
    <t>6;15;16;18</t>
  </si>
  <si>
    <t>5;15;16;17;18</t>
  </si>
  <si>
    <t>4;5;15;16;17;18</t>
  </si>
  <si>
    <t>8;15;16;18;19</t>
  </si>
  <si>
    <t>4;6;7;8;9;10;11;12;13;15;16;18;19;20;C1;C2</t>
  </si>
  <si>
    <t>10;11;12;13;19;C1;C2</t>
  </si>
  <si>
    <t>10;11;12;13;19;C2</t>
  </si>
  <si>
    <t>10;11;12;19;C2</t>
  </si>
  <si>
    <t>10;C1</t>
  </si>
  <si>
    <t>10;11;12;19;C1</t>
  </si>
  <si>
    <t>10;11;12;13;19;C1</t>
  </si>
  <si>
    <t>1;3;5;6;8;9;10;11;12;13;15;16;17;18;19;20;C1;C2</t>
  </si>
  <si>
    <t>1;2;3;5;6;7;8;9;10;11;12;13;14;17</t>
  </si>
  <si>
    <t>1;2;3;4;5;6;7;8;9;10;11;12;13;14;15;16;17;18;19;20</t>
  </si>
  <si>
    <t>10;11;12</t>
  </si>
  <si>
    <t>10;11;12;19</t>
  </si>
  <si>
    <t>PIC- AIRV</t>
  </si>
  <si>
    <t>vis 369</t>
  </si>
  <si>
    <t>zona 1</t>
  </si>
  <si>
    <t>zona 2</t>
  </si>
  <si>
    <t>zona 3</t>
  </si>
  <si>
    <t>zona 4</t>
  </si>
  <si>
    <t>zona 5</t>
  </si>
  <si>
    <t>S Martinho- L. Capela 2</t>
  </si>
  <si>
    <t>VIS 1001</t>
  </si>
  <si>
    <t>S Martinho- L. Capela 1</t>
  </si>
  <si>
    <t>VIS 1000</t>
  </si>
  <si>
    <t>VIS 1004</t>
  </si>
  <si>
    <t>Póvoa-Heróis Lusitanos 4</t>
  </si>
  <si>
    <t>VIS 1002</t>
  </si>
  <si>
    <t>VIS 1003</t>
  </si>
  <si>
    <t>Vis 1002</t>
  </si>
  <si>
    <t>Vis 1003</t>
  </si>
  <si>
    <t>Vis 1004</t>
  </si>
  <si>
    <t>Moselos-Apeadeiro 2</t>
  </si>
  <si>
    <t>Moselos-Estr. Floresta 2</t>
  </si>
  <si>
    <t xml:space="preserve"> 40.668213,  -7.945155</t>
  </si>
  <si>
    <t xml:space="preserve"> 40.668284,  -7.945060</t>
  </si>
  <si>
    <t xml:space="preserve"> 40.699392,  -7.945235</t>
  </si>
  <si>
    <t xml:space="preserve"> 40.698779,  -7.934147</t>
  </si>
  <si>
    <t xml:space="preserve"> 40.678212,  -7.905141</t>
  </si>
  <si>
    <t>6</t>
  </si>
  <si>
    <t>inicio de zona</t>
  </si>
  <si>
    <t>concessão</t>
  </si>
  <si>
    <t>contrato</t>
  </si>
  <si>
    <t>A1</t>
  </si>
  <si>
    <t>São Cosmado</t>
  </si>
  <si>
    <t>Abril 23-30</t>
  </si>
  <si>
    <t>veículos.Km</t>
  </si>
  <si>
    <t>Por dia</t>
  </si>
  <si>
    <t>Por mês</t>
  </si>
  <si>
    <t>DU</t>
  </si>
  <si>
    <t>FERIADOS</t>
  </si>
  <si>
    <t>SABADOS</t>
  </si>
  <si>
    <t>DOMINGOS</t>
  </si>
  <si>
    <t>Total veiculos.Km mês/linha - Versao horrarios Abril 2021</t>
  </si>
  <si>
    <t>parte feito pela Linha 17</t>
  </si>
  <si>
    <t>feito pela linha 21</t>
  </si>
  <si>
    <t>feito pela linha 19</t>
  </si>
  <si>
    <t>feito pela linha 18</t>
  </si>
  <si>
    <t>Total veiculos.Km mês/linha - Versao horrarios Abril 2019</t>
  </si>
  <si>
    <t>Total veiculos.Km mês - pandemia COVID - concelhias</t>
  </si>
  <si>
    <t>Total veiculos.Km mês - antes COVID - concelhias</t>
  </si>
  <si>
    <t>% de oferta mantida</t>
  </si>
  <si>
    <t>REDE CONCELHIA</t>
  </si>
  <si>
    <t>Mês</t>
  </si>
  <si>
    <t>LINHA 1</t>
  </si>
  <si>
    <t>LINHA 2</t>
  </si>
  <si>
    <t>LINHA 3</t>
  </si>
  <si>
    <t>LINHA 4</t>
  </si>
  <si>
    <t>LINHA 5</t>
  </si>
  <si>
    <t>LINHA 6</t>
  </si>
  <si>
    <t>LINHA 7</t>
  </si>
  <si>
    <t>LINHA 8</t>
  </si>
  <si>
    <t>LINHA 9</t>
  </si>
  <si>
    <t>LINHA 10</t>
  </si>
  <si>
    <t>LINHA 11</t>
  </si>
  <si>
    <t>LINHA 12</t>
  </si>
  <si>
    <t>LINHA 13</t>
  </si>
  <si>
    <t>LINHA 14</t>
  </si>
  <si>
    <t>LINHA 15</t>
  </si>
  <si>
    <t>LINHA 16</t>
  </si>
  <si>
    <t>LINHA 17</t>
  </si>
  <si>
    <t>LINHA 18</t>
  </si>
  <si>
    <t>LINHA 19</t>
  </si>
  <si>
    <t>LINHA 20</t>
  </si>
  <si>
    <t>LINHA 21</t>
  </si>
  <si>
    <t>PIC - Rua G4</t>
  </si>
  <si>
    <t>VIS 1011</t>
  </si>
  <si>
    <t>VIS 2005</t>
  </si>
  <si>
    <t>Vis 1005</t>
  </si>
  <si>
    <t>Vis 1006</t>
  </si>
  <si>
    <t>VIS 1007</t>
  </si>
  <si>
    <t>VIS 1008</t>
  </si>
  <si>
    <t>VIS 1009</t>
  </si>
  <si>
    <t>VIS 1010</t>
  </si>
  <si>
    <t>VIS 1012</t>
  </si>
  <si>
    <t>VIS 1013</t>
  </si>
  <si>
    <t>VIS 1014</t>
  </si>
  <si>
    <t>VIS 1015</t>
  </si>
  <si>
    <t>VIS 1016</t>
  </si>
  <si>
    <t>VIS 1017</t>
  </si>
  <si>
    <t>VIS 1018</t>
  </si>
  <si>
    <t>VIS 1019</t>
  </si>
  <si>
    <t>VIS 1020</t>
  </si>
  <si>
    <t>VIS 1021</t>
  </si>
  <si>
    <t>VIS 1022</t>
  </si>
  <si>
    <t>VIS 1023</t>
  </si>
  <si>
    <t>VIS 1024</t>
  </si>
  <si>
    <t>VIS 1025</t>
  </si>
  <si>
    <t>VIS 1026</t>
  </si>
  <si>
    <t>VIS 1027</t>
  </si>
  <si>
    <t>VIS 1028</t>
  </si>
  <si>
    <t>VIS 1029</t>
  </si>
  <si>
    <t>VIS 1030</t>
  </si>
  <si>
    <t>VIS 1031</t>
  </si>
  <si>
    <t>VIS 1032</t>
  </si>
  <si>
    <t>VIS 1033</t>
  </si>
  <si>
    <t>VIS 1034</t>
  </si>
  <si>
    <t>VIS 1035</t>
  </si>
  <si>
    <t>VIS 1036</t>
  </si>
  <si>
    <t>VIS 1037</t>
  </si>
  <si>
    <t>VIS 1038</t>
  </si>
  <si>
    <t>VIS 1039</t>
  </si>
  <si>
    <t>VIS 1040</t>
  </si>
  <si>
    <t>VIS 1041</t>
  </si>
  <si>
    <t>VIS 1042</t>
  </si>
  <si>
    <t>VIS 1043</t>
  </si>
  <si>
    <t>VIS 1044</t>
  </si>
  <si>
    <t>VIS 1045</t>
  </si>
  <si>
    <t>VIS 1046</t>
  </si>
  <si>
    <t>VIS 1047</t>
  </si>
  <si>
    <t>VIS 1048</t>
  </si>
  <si>
    <t>VIS 1049</t>
  </si>
  <si>
    <t>VIS 1050</t>
  </si>
  <si>
    <t>VIS 1051</t>
  </si>
  <si>
    <t>VIS 1052</t>
  </si>
  <si>
    <t>VIS 1053</t>
  </si>
  <si>
    <t>VIS 1054</t>
  </si>
  <si>
    <t>VIS 1055</t>
  </si>
  <si>
    <t>VIS 1056</t>
  </si>
  <si>
    <t>VIS 1057</t>
  </si>
  <si>
    <t>VIS 1058</t>
  </si>
  <si>
    <t>VIS 1059</t>
  </si>
  <si>
    <t>VIS 1060</t>
  </si>
  <si>
    <t>VIS 1061</t>
  </si>
  <si>
    <t>VIS 1062</t>
  </si>
  <si>
    <t>VIS 1063</t>
  </si>
  <si>
    <t>VIS 1064</t>
  </si>
  <si>
    <t>VIS 1065</t>
  </si>
  <si>
    <t>VIS 1066</t>
  </si>
  <si>
    <t>VIS 1067</t>
  </si>
  <si>
    <t>VIS 1068</t>
  </si>
  <si>
    <t>VIS 1069</t>
  </si>
  <si>
    <t>VIS 1070</t>
  </si>
  <si>
    <t>VIS 1071</t>
  </si>
  <si>
    <t>VIS 1072</t>
  </si>
  <si>
    <t>VIS 1073</t>
  </si>
  <si>
    <t>VIS 1074</t>
  </si>
  <si>
    <t>VIS 1075</t>
  </si>
  <si>
    <t>VIS 1076</t>
  </si>
  <si>
    <t>VIS 1077</t>
  </si>
  <si>
    <t>VIS 1078</t>
  </si>
  <si>
    <t>VIS 1079</t>
  </si>
  <si>
    <t>VIS 1080</t>
  </si>
  <si>
    <t>VIS 1081</t>
  </si>
  <si>
    <t>VIS 1082</t>
  </si>
  <si>
    <t>VIS 1083</t>
  </si>
  <si>
    <t>VIS 1084</t>
  </si>
  <si>
    <t>VIS 1085</t>
  </si>
  <si>
    <t>VIS 1086</t>
  </si>
  <si>
    <t>VIS 1087</t>
  </si>
  <si>
    <t>VIS 1088</t>
  </si>
  <si>
    <t>VIS 1089</t>
  </si>
  <si>
    <t>VIS 1090</t>
  </si>
  <si>
    <t>VIS 1091</t>
  </si>
  <si>
    <t>VIS 1092</t>
  </si>
  <si>
    <t>VIS 1093</t>
  </si>
  <si>
    <t>VIS 1094</t>
  </si>
  <si>
    <t>VIS 1095</t>
  </si>
  <si>
    <t>VIS 1096</t>
  </si>
  <si>
    <t>VIS 1097</t>
  </si>
  <si>
    <t>VIS 1098</t>
  </si>
  <si>
    <t>VIS 1099</t>
  </si>
  <si>
    <t>VIS 2000</t>
  </si>
  <si>
    <t>VIS 2001</t>
  </si>
  <si>
    <t>VIS 2002</t>
  </si>
  <si>
    <t>VIS 2003</t>
  </si>
  <si>
    <t>VIS 2004</t>
  </si>
  <si>
    <t>VIS 2006</t>
  </si>
  <si>
    <t>VIS 2007</t>
  </si>
  <si>
    <t>VIS 2008</t>
  </si>
  <si>
    <t>VIS 2009</t>
  </si>
  <si>
    <t>VIS 2010</t>
  </si>
  <si>
    <t>VIS 2011</t>
  </si>
  <si>
    <t>VIS 2012</t>
  </si>
  <si>
    <t>VIS 2013</t>
  </si>
  <si>
    <t>VIS 2014</t>
  </si>
  <si>
    <t>VIS 2015</t>
  </si>
  <si>
    <t>VIS 2016</t>
  </si>
  <si>
    <t>VIS 2017</t>
  </si>
  <si>
    <t>Av Amoreiras 1</t>
  </si>
  <si>
    <t>Pascoal-Manuel Loureiro 2</t>
  </si>
  <si>
    <t>Chãos-Centro 3</t>
  </si>
  <si>
    <t>Chãos-Centro 4</t>
  </si>
  <si>
    <t>Galega - Rua Principal</t>
  </si>
  <si>
    <t>Coimbrões - R. Principal</t>
  </si>
  <si>
    <t>Capitão Leitão</t>
  </si>
  <si>
    <t>Salgueiro</t>
  </si>
  <si>
    <t xml:space="preserve">R. Principal (x) - Silvares </t>
  </si>
  <si>
    <t>R. Carris - Vendas da Moita</t>
  </si>
  <si>
    <t xml:space="preserve"> Quinta da Ribeira</t>
  </si>
  <si>
    <t>CM 1353 - Pisão</t>
  </si>
  <si>
    <t>R. Pedregal - Passos</t>
  </si>
  <si>
    <t>R. Principal - Passos</t>
  </si>
  <si>
    <t>R. Principal (Capela) - Ermida</t>
  </si>
  <si>
    <t>Largo Eira - Junçal</t>
  </si>
  <si>
    <t>R. Principal - Nogueiredo</t>
  </si>
  <si>
    <t>R. Principal - Cavernães</t>
  </si>
  <si>
    <t>R. Encertos - Corredoura</t>
  </si>
  <si>
    <t xml:space="preserve"> R. Principal - Cavada</t>
  </si>
  <si>
    <t>Largo Fonte - Casal</t>
  </si>
  <si>
    <t>R. da Piedade - Casainho</t>
  </si>
  <si>
    <t>R. Principal - Balisque</t>
  </si>
  <si>
    <t>R. Principal - Casaldeiro</t>
  </si>
  <si>
    <t>EM.580 - Bassim</t>
  </si>
  <si>
    <t>EN 229 - Barraca</t>
  </si>
  <si>
    <t>R. Principal - Covelo</t>
  </si>
  <si>
    <t>R. Cantoneiro - Carvalhal</t>
  </si>
  <si>
    <t>EM 585 - Casal Esporão</t>
  </si>
  <si>
    <t>CM 1336 - Figueiredo</t>
  </si>
  <si>
    <t>Sanguinhedo Norte 1</t>
  </si>
  <si>
    <t>Sanguinhedo Norte 2</t>
  </si>
  <si>
    <t>Vouguinha sul 1</t>
  </si>
  <si>
    <t>Vouguinha sul 2</t>
  </si>
  <si>
    <t>Igreja - Sanguinhedo de Côta</t>
  </si>
  <si>
    <t xml:space="preserve">Largo da Carvalha - Nogueira </t>
  </si>
  <si>
    <t>Bairro de Santa Justa - Nogueira</t>
  </si>
  <si>
    <t>Vouguinha</t>
  </si>
  <si>
    <t xml:space="preserve">Silvares </t>
  </si>
  <si>
    <t>Taparrego</t>
  </si>
  <si>
    <t>Macieira</t>
  </si>
  <si>
    <t>Zonho - R. Largo Paciência</t>
  </si>
  <si>
    <t>Rossio - Sanguinhedo de Côta</t>
  </si>
  <si>
    <t>Pontão - Zonho</t>
  </si>
  <si>
    <t>Av. Abelhinhas - Vila de um Santo</t>
  </si>
  <si>
    <t>S. Miguel - Vila de um Santo</t>
  </si>
  <si>
    <t>Largo do Cedro - Almargem</t>
  </si>
  <si>
    <t>Av. Boavista - Almargem</t>
  </si>
  <si>
    <t>R. Valentim das Barbas - Calde</t>
  </si>
  <si>
    <t>Av. Amoreiras -Bombas</t>
  </si>
  <si>
    <t>Av. Salgueiros - Paraduça</t>
  </si>
  <si>
    <t xml:space="preserve">Av. República - Paraduça </t>
  </si>
  <si>
    <t>Sede JF - Póvoa de Calde</t>
  </si>
  <si>
    <t>Largo de St. António - Póvoa de Calde</t>
  </si>
  <si>
    <t>Largo S. Francisco - Várzea de Calde</t>
  </si>
  <si>
    <t>Largo do Cruzeiro  - Várzea de Calde</t>
  </si>
  <si>
    <t>Rua da Escola - Vilar do Monte</t>
  </si>
  <si>
    <t>Av. Emigrantes - Vilar do Monte</t>
  </si>
  <si>
    <t>R. Igreja - Travasso</t>
  </si>
  <si>
    <t>R. Moita - Vila Nova</t>
  </si>
  <si>
    <t>R. da Paz - Casal</t>
  </si>
  <si>
    <t>R. Cabeceiras - Mata</t>
  </si>
  <si>
    <t>VIS 1070 - Estr. Principal - Brufe</t>
  </si>
  <si>
    <t xml:space="preserve">R. Cruzeiro - Cepões </t>
  </si>
  <si>
    <t>R. Santa Bárbara - Igreja</t>
  </si>
  <si>
    <t>Estr. Nogueiras - Nogueira de Baixo</t>
  </si>
  <si>
    <t>Estr. Nogueiras - Nogueira de Cima</t>
  </si>
  <si>
    <t>R. Principal - Canidelo</t>
  </si>
  <si>
    <t>R. São Bernardo - Vila Chã</t>
  </si>
  <si>
    <t>Calçada Carvalha - Aviuges</t>
  </si>
  <si>
    <t>Estr. Santo Amaro - Bertelhe</t>
  </si>
  <si>
    <t xml:space="preserve">R. N. Senhora da Guia (Igreja) - Nelas </t>
  </si>
  <si>
    <t>R. Aeródromo (Escola) - Nelas</t>
  </si>
  <si>
    <t xml:space="preserve">Largo - Covelas </t>
  </si>
  <si>
    <t>Largo Olival - Gumiei</t>
  </si>
  <si>
    <t>Largo Corredoura- Lustosa</t>
  </si>
  <si>
    <t>R. Liberdade - Casal Jusão</t>
  </si>
  <si>
    <t>R. Igreja - Mosteiro</t>
  </si>
  <si>
    <t xml:space="preserve">R. Principal - Lagoínhas </t>
  </si>
  <si>
    <t>R. Principal - Forniçô</t>
  </si>
  <si>
    <t>EM 585 - France (x)</t>
  </si>
  <si>
    <t>R. Principal - Moimenta</t>
  </si>
  <si>
    <t>EM 580 - Lamaçais</t>
  </si>
  <si>
    <t>CM 1341 - Povidal de Cima</t>
  </si>
  <si>
    <t>EM 585 - Outeirinho (x)</t>
  </si>
  <si>
    <t>EM 580 - Quinta Tapada</t>
  </si>
  <si>
    <t>Bairro São Domingos - Guimarães</t>
  </si>
  <si>
    <t>EM580 - Outeiro</t>
  </si>
  <si>
    <t>EM 585 - São Cristóvão</t>
  </si>
  <si>
    <t>EM 585 - Souto do Chão</t>
  </si>
  <si>
    <t>CM 1332 - Travássos</t>
  </si>
  <si>
    <t>R. Principal - Taboadelo</t>
  </si>
  <si>
    <t>R. Direita - Carcavelos</t>
  </si>
  <si>
    <t>R. Principal - Qta. Dos Fortes</t>
  </si>
  <si>
    <t>Estação Funicular 1</t>
  </si>
  <si>
    <t>Estação Funicular 2</t>
  </si>
  <si>
    <t>Mundão-Rua Nascente 2</t>
  </si>
  <si>
    <t>Vil de Souto - Mosteirinho 1</t>
  </si>
  <si>
    <t>Vil de Souto - Mosteirinho 2</t>
  </si>
  <si>
    <t>Estação - Torredeita 1</t>
  </si>
  <si>
    <t>Carqueijal Este 1</t>
  </si>
  <si>
    <t>Carqueijal Norte 2</t>
  </si>
  <si>
    <t>Routar Este 1</t>
  </si>
  <si>
    <t>V. Chã do Monte - Routar 2</t>
  </si>
  <si>
    <t>V Chã Monte-Centro 2</t>
  </si>
  <si>
    <t>V Chã Monte-Sul</t>
  </si>
  <si>
    <t>Boa Aldeia-Este</t>
  </si>
  <si>
    <t>Farminhão Centro</t>
  </si>
  <si>
    <t>Farminhão Sul</t>
  </si>
  <si>
    <t>VIS 658</t>
  </si>
  <si>
    <t>Mosteirinho-Centro 1</t>
  </si>
  <si>
    <t>VIS 660</t>
  </si>
  <si>
    <t>Mosteirinho-Rua Pontes 3</t>
  </si>
  <si>
    <t>VIS 662</t>
  </si>
  <si>
    <t>Torredeita-Rua 13 Maio</t>
  </si>
  <si>
    <t>VIS 668</t>
  </si>
  <si>
    <t>Torredeita-Escola EB1</t>
  </si>
  <si>
    <t>VIS 674</t>
  </si>
  <si>
    <t>Boa Aldeia-R Via Rápida</t>
  </si>
  <si>
    <t>VIS 675</t>
  </si>
  <si>
    <t>Boa Aldeia-J Saraiva 1</t>
  </si>
  <si>
    <t>VIS 678</t>
  </si>
  <si>
    <t>VIS 676</t>
  </si>
  <si>
    <t>VIS 677</t>
  </si>
  <si>
    <t>VIS 679</t>
  </si>
  <si>
    <t>VIS 680</t>
  </si>
  <si>
    <t>VIS 681</t>
  </si>
  <si>
    <t>Boa Aldeia-J Saraiva 2</t>
  </si>
  <si>
    <t>Boa Aldeia-Escola</t>
  </si>
  <si>
    <t>Boa Aldeia-Centro</t>
  </si>
  <si>
    <t>Boa Aldeia-L Sto António</t>
  </si>
  <si>
    <t>Farminhão-Estrada Roda 1</t>
  </si>
  <si>
    <t>Farminhão-Estrada Roda 2</t>
  </si>
  <si>
    <t>VIS 682</t>
  </si>
  <si>
    <t>VIS 683</t>
  </si>
  <si>
    <t>VIS 684</t>
  </si>
  <si>
    <t>VIS 685</t>
  </si>
  <si>
    <t>VIS 686</t>
  </si>
  <si>
    <t>VIS 687</t>
  </si>
  <si>
    <t>VIS 688</t>
  </si>
  <si>
    <t>Farminhão-Est Estação</t>
  </si>
  <si>
    <t>EN337-Real</t>
  </si>
  <si>
    <t>Várzea-Estrada Almas</t>
  </si>
  <si>
    <t>Várzea-Centro</t>
  </si>
  <si>
    <t>Carqueijal</t>
  </si>
  <si>
    <t>Torredeita-Cemitério</t>
  </si>
  <si>
    <t>Escola D Duarte 2</t>
  </si>
  <si>
    <t>VIS 2018</t>
  </si>
  <si>
    <t>VIS 2019</t>
  </si>
  <si>
    <t>VIS 2020</t>
  </si>
  <si>
    <t>Várzea-Estrada Almas 2</t>
  </si>
  <si>
    <t>Várzea-Centro 2</t>
  </si>
  <si>
    <t>Carqueijal 2</t>
  </si>
  <si>
    <t>L11</t>
  </si>
  <si>
    <t>L12</t>
  </si>
  <si>
    <t>sábados</t>
  </si>
  <si>
    <t>domingos</t>
  </si>
  <si>
    <t>Tempo de percurso diário</t>
  </si>
  <si>
    <t>Tempo de percurso diário - Verão</t>
  </si>
  <si>
    <t>Tempo de percurso diário - Inverno</t>
  </si>
  <si>
    <t>47:00</t>
  </si>
  <si>
    <t>50:00</t>
  </si>
  <si>
    <t>38:00</t>
  </si>
  <si>
    <t>44:00</t>
  </si>
  <si>
    <t>310:19</t>
  </si>
  <si>
    <t>142:33</t>
  </si>
  <si>
    <t>87:22</t>
  </si>
  <si>
    <t>Horários a amarelo são os que estão a ser feitos após 2020 devido à Pandemia</t>
  </si>
  <si>
    <t>Horários que deviam estar a ser feitos: todos incluindo os amarelos</t>
  </si>
  <si>
    <t>E*</t>
  </si>
  <si>
    <t>13/19</t>
  </si>
  <si>
    <t>CIRCULAÇÕES</t>
  </si>
  <si>
    <t>KMS MÉDIOS POR CIRCULAÇÃO</t>
  </si>
  <si>
    <t>IDA</t>
  </si>
  <si>
    <t>VOLTA</t>
  </si>
  <si>
    <t>DIAS ÚTEIS</t>
  </si>
  <si>
    <t>DOMINGOS E FERIADOS</t>
  </si>
  <si>
    <t xml:space="preserve">                                                                                                                                   </t>
  </si>
  <si>
    <t xml:space="preserve">COLINA VERDE </t>
  </si>
  <si>
    <t>VIS 3000</t>
  </si>
  <si>
    <t>vis 3003</t>
  </si>
  <si>
    <t>“Avenida D. Luis Loureiro 2”</t>
  </si>
  <si>
    <t>VIS 3002</t>
  </si>
  <si>
    <t xml:space="preserve"> Avenida D. Luis Loureiro 1</t>
  </si>
  <si>
    <t xml:space="preserve"> VIS 3001</t>
  </si>
  <si>
    <t>"O. Barreiros-Principal 2"</t>
  </si>
  <si>
    <t>Mundão- Rua das Aveleiras 1</t>
  </si>
  <si>
    <t>Mundão- Rua das Aveleiras 2</t>
  </si>
  <si>
    <t>4-I</t>
  </si>
  <si>
    <t>4-II</t>
  </si>
  <si>
    <t>12V</t>
  </si>
  <si>
    <t>Linha 12 Variante</t>
  </si>
  <si>
    <t>40.6388736,-7.9167488,13</t>
  </si>
  <si>
    <t>COMV » ORGENS / STO. ESTEVÃO (CIRCUITO 1)</t>
  </si>
  <si>
    <t>COMV » ORGENS / STO. ESTEVÃO (CIRCUITO 2)</t>
  </si>
  <si>
    <t>Linha Circular 1</t>
  </si>
  <si>
    <t>Linha Circular 2</t>
  </si>
  <si>
    <t>LINHA 12- COMV » OLIVEIRA BARREIROS</t>
  </si>
  <si>
    <t xml:space="preserve"> INTERFACE HOSPITAL » QUEIRELA</t>
  </si>
  <si>
    <t>INTERFACE HOSPITAL » LUSTOSA / PIAGET</t>
  </si>
  <si>
    <t>INTERFACE HOSPITAL » OLIVEIRA DE CIMA</t>
  </si>
  <si>
    <t>INTERFACE HOSPITAL » RIBAFEITA(VIA SILG BOD)</t>
  </si>
  <si>
    <t>CÓDIGO PARAGEM</t>
  </si>
  <si>
    <t>LINHA  REGULAR  C1</t>
  </si>
  <si>
    <t>Cristóvão M Figueiredo</t>
  </si>
  <si>
    <t>LINHA  REGULAR  C2</t>
  </si>
  <si>
    <t>COMV » OLIVEIRA BARREIROS</t>
  </si>
  <si>
    <t>LINHA 4-II</t>
  </si>
  <si>
    <t>LINHA 4I</t>
  </si>
  <si>
    <t>HOSPITAL » QUEIRELA</t>
  </si>
  <si>
    <t>HOSPITAL » LUSTOSA / PIAGET</t>
  </si>
  <si>
    <t>HOSPITAL » OLIVEIRA DE CIMA</t>
  </si>
  <si>
    <t>HOSPITAL » RIBAFEITA(VIA SILG BOD)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</si>
</sst>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h:mm;@"/>
    <numFmt numFmtId="165" formatCode="0.000"/>
    <numFmt numFmtId="166" formatCode="h:mm;@"/>
  </numFmts>
  <fonts count="50" x14ac:knownFonts="1">
    <font>
      <sz val="11"/>
      <color theme="1"/>
      <name val="Calibri"/>
      <family val="2"/>
      <scheme val="minor"/>
    </font>
    <font>
      <sz val="11"/>
      <color rgb="FFFF0000"/>
      <name val="Calibri"/>
      <family val="2"/>
      <scheme val="minor"/>
    </font>
    <font>
      <b/>
      <sz val="11"/>
      <color indexed="8"/>
      <name val="Calibri"/>
      <family val="2"/>
      <scheme val="minor"/>
    </font>
    <font>
      <b/>
      <i/>
      <u/>
      <sz val="12"/>
      <name val="Calibri"/>
      <family val="2"/>
    </font>
    <font>
      <b/>
      <sz val="10"/>
      <name val="Calibri"/>
      <family val="2"/>
    </font>
    <font>
      <b/>
      <sz val="12"/>
      <name val="Calibri"/>
      <family val="2"/>
    </font>
    <font>
      <b/>
      <sz val="8"/>
      <name val="Calibri"/>
      <family val="2"/>
    </font>
    <font>
      <sz val="10"/>
      <name val="Calibri"/>
      <family val="2"/>
    </font>
    <font>
      <sz val="11"/>
      <name val="Calibri"/>
      <family val="2"/>
    </font>
    <font>
      <sz val="12"/>
      <name val="Calibri"/>
      <family val="2"/>
    </font>
    <font>
      <sz val="11"/>
      <name val="Calibri"/>
      <family val="2"/>
      <scheme val="minor"/>
    </font>
    <font>
      <b/>
      <sz val="9"/>
      <color indexed="81"/>
      <name val="Tahoma"/>
      <family val="2"/>
    </font>
    <font>
      <sz val="9"/>
      <color indexed="81"/>
      <name val="Tahoma"/>
      <family val="2"/>
    </font>
    <font>
      <b/>
      <sz val="11"/>
      <color theme="1"/>
      <name val="Calibri"/>
      <family val="2"/>
      <scheme val="minor"/>
    </font>
    <font>
      <b/>
      <sz val="11"/>
      <name val="Calibri"/>
      <family val="2"/>
      <scheme val="minor"/>
    </font>
    <font>
      <b/>
      <sz val="12"/>
      <color indexed="8"/>
      <name val="Calibri"/>
      <family val="2"/>
      <scheme val="minor"/>
    </font>
    <font>
      <b/>
      <sz val="11"/>
      <name val="Calibri"/>
      <family val="2"/>
    </font>
    <font>
      <sz val="11"/>
      <color rgb="FFFF0000"/>
      <name val="Calibri"/>
      <family val="2"/>
    </font>
    <font>
      <b/>
      <sz val="11"/>
      <color rgb="FF000000"/>
      <name val="Calibri"/>
      <family val="2"/>
    </font>
    <font>
      <b/>
      <sz val="12"/>
      <color rgb="FFFF0000"/>
      <name val="Calibri"/>
      <family val="2"/>
      <scheme val="minor"/>
    </font>
    <font>
      <sz val="11"/>
      <color indexed="8"/>
      <name val="Calibri"/>
      <family val="2"/>
      <scheme val="minor"/>
    </font>
    <font>
      <sz val="10"/>
      <color indexed="8"/>
      <name val="Arial"/>
      <family val="2"/>
    </font>
    <font>
      <b/>
      <i/>
      <u/>
      <sz val="10"/>
      <name val="Arial"/>
      <family val="2"/>
    </font>
    <font>
      <b/>
      <sz val="10"/>
      <color indexed="8"/>
      <name val="Arial"/>
      <family val="2"/>
    </font>
    <font>
      <b/>
      <sz val="10"/>
      <name val="Arial"/>
      <family val="2"/>
    </font>
    <font>
      <sz val="10"/>
      <name val="Arial"/>
      <family val="2"/>
    </font>
    <font>
      <b/>
      <sz val="11"/>
      <color rgb="FFFF0000"/>
      <name val="Calibri"/>
      <family val="2"/>
      <scheme val="minor"/>
    </font>
    <font>
      <sz val="12"/>
      <color indexed="8"/>
      <name val="Calibri"/>
      <family val="2"/>
      <scheme val="minor"/>
    </font>
    <font>
      <sz val="10"/>
      <color rgb="FFFF0000"/>
      <name val="Arial"/>
      <family val="2"/>
    </font>
    <font>
      <b/>
      <sz val="12"/>
      <name val="Calibri"/>
      <family val="2"/>
      <scheme val="minor"/>
    </font>
    <font>
      <sz val="11"/>
      <color theme="0"/>
      <name val="Calibri"/>
      <family val="2"/>
      <scheme val="minor"/>
    </font>
    <font>
      <sz val="10"/>
      <color theme="0"/>
      <name val="Calibri"/>
      <family val="2"/>
    </font>
    <font>
      <sz val="11"/>
      <color theme="0"/>
      <name val="Calibri"/>
      <family val="2"/>
    </font>
    <font>
      <b/>
      <sz val="11"/>
      <color theme="0"/>
      <name val="Calibri"/>
      <family val="2"/>
      <scheme val="minor"/>
    </font>
    <font>
      <b/>
      <sz val="10"/>
      <color rgb="FFFF0000"/>
      <name val="Calibri"/>
      <family val="2"/>
    </font>
    <font>
      <sz val="12"/>
      <color theme="1"/>
      <name val="Calibri"/>
      <family val="2"/>
      <scheme val="minor"/>
    </font>
    <font>
      <b/>
      <sz val="8"/>
      <color rgb="FFFF0000"/>
      <name val="Calibri"/>
      <family val="2"/>
    </font>
    <font>
      <sz val="10"/>
      <color rgb="FF7030A0"/>
      <name val="Arial"/>
      <family val="2"/>
    </font>
    <font>
      <sz val="12"/>
      <color rgb="FF7030A0"/>
      <name val="Calibri"/>
      <family val="2"/>
      <scheme val="minor"/>
    </font>
    <font>
      <sz val="12"/>
      <name val="Calibri"/>
      <family val="2"/>
      <scheme val="minor"/>
    </font>
    <font>
      <b/>
      <sz val="15"/>
      <color theme="0"/>
      <name val="Calibri"/>
      <family val="2"/>
      <scheme val="minor"/>
    </font>
    <font>
      <b/>
      <sz val="25"/>
      <color theme="0"/>
      <name val="Calibri"/>
      <family val="2"/>
      <scheme val="minor"/>
    </font>
    <font>
      <sz val="8"/>
      <name val="Calibri"/>
      <family val="2"/>
      <scheme val="minor"/>
    </font>
    <font>
      <b/>
      <sz val="11"/>
      <color rgb="FFFF0000"/>
      <name val="Calibri"/>
      <family val="2"/>
    </font>
    <font>
      <sz val="12"/>
      <color rgb="FF1F497D"/>
      <name val="Arial"/>
      <family val="2"/>
    </font>
    <font>
      <b/>
      <sz val="14"/>
      <color theme="1"/>
      <name val="Calibri"/>
      <family val="2"/>
      <scheme val="minor"/>
    </font>
    <font>
      <b/>
      <sz val="16"/>
      <color theme="1"/>
      <name val="Calibri"/>
      <family val="2"/>
      <scheme val="minor"/>
    </font>
    <font>
      <b/>
      <sz val="18"/>
      <color theme="1"/>
      <name val="Calibri"/>
      <family val="2"/>
      <scheme val="minor"/>
    </font>
    <font>
      <sz val="10"/>
      <color indexed="8"/>
      <name val="Calibri"/>
      <family val="2"/>
      <scheme val="minor"/>
    </font>
    <font>
      <b/>
      <sz val="12"/>
      <color theme="1"/>
      <name val="Calibri"/>
      <family val="2"/>
      <scheme val="minor"/>
    </font>
  </fonts>
  <fills count="2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indexed="22"/>
      </patternFill>
    </fill>
    <fill>
      <patternFill patternType="solid">
        <fgColor theme="0"/>
        <bgColor indexed="64"/>
      </patternFill>
    </fill>
    <fill>
      <patternFill patternType="solid">
        <fgColor theme="0" tint="-0.249977111117893"/>
        <bgColor indexed="64"/>
      </patternFill>
    </fill>
    <fill>
      <gradientFill degree="90">
        <stop position="0">
          <color rgb="FF92D050"/>
        </stop>
        <stop position="1">
          <color theme="5" tint="0.40000610370189521"/>
        </stop>
      </gradientFill>
    </fill>
    <fill>
      <patternFill patternType="solid">
        <fgColor rgb="FFFF0000"/>
        <bgColor indexed="64"/>
      </patternFill>
    </fill>
    <fill>
      <patternFill patternType="solid">
        <fgColor rgb="FFFFFF00"/>
        <bgColor indexed="64"/>
      </patternFill>
    </fill>
    <fill>
      <patternFill patternType="solid">
        <fgColor rgb="FF7030A0"/>
        <bgColor indexed="64"/>
      </patternFill>
    </fill>
    <fill>
      <patternFill patternType="solid">
        <fgColor rgb="FFFFC000"/>
        <bgColor rgb="FFFFC000"/>
      </patternFill>
    </fill>
    <fill>
      <patternFill patternType="solid">
        <fgColor rgb="FF92D050"/>
        <bgColor rgb="FF92D050"/>
      </patternFill>
    </fill>
    <fill>
      <patternFill patternType="solid">
        <fgColor rgb="FF00B0F0"/>
        <bgColor rgb="FF00B0F0"/>
      </patternFill>
    </fill>
    <fill>
      <patternFill patternType="solid">
        <fgColor theme="0" tint="-0.34998626667073579"/>
        <bgColor indexed="64"/>
      </patternFill>
    </fill>
    <fill>
      <patternFill patternType="solid">
        <fgColor theme="0" tint="-0.14999847407452621"/>
        <bgColor indexed="64"/>
      </patternFill>
    </fill>
    <fill>
      <patternFill patternType="solid">
        <fgColor rgb="FF00B0F0"/>
      </patternFill>
    </fill>
    <fill>
      <patternFill patternType="solid">
        <fgColor theme="9" tint="-0.249977111117893"/>
        <bgColor indexed="64"/>
      </patternFill>
    </fill>
    <fill>
      <patternFill patternType="solid">
        <fgColor theme="3"/>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7"/>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indexed="64"/>
      </right>
      <top/>
      <bottom style="thin">
        <color indexed="64"/>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diagonal/>
    </border>
    <border>
      <left style="thin">
        <color auto="1"/>
      </left>
      <right/>
      <top/>
      <bottom style="thin">
        <color auto="1"/>
      </bottom>
      <diagonal/>
    </border>
    <border>
      <left style="hair">
        <color auto="1"/>
      </left>
      <right/>
      <top style="hair">
        <color auto="1"/>
      </top>
      <bottom style="hair">
        <color auto="1"/>
      </bottom>
      <diagonal/>
    </border>
    <border>
      <left style="thin">
        <color auto="1"/>
      </left>
      <right/>
      <top style="thin">
        <color auto="1"/>
      </top>
      <bottom/>
      <diagonal/>
    </border>
    <border>
      <left/>
      <right/>
      <top style="thin">
        <color auto="1"/>
      </top>
      <bottom style="thin">
        <color auto="1"/>
      </bottom>
      <diagonal/>
    </border>
  </borders>
  <cellStyleXfs count="2">
    <xf numFmtId="0" fontId="0" fillId="0" borderId="0"/>
    <xf numFmtId="0" fontId="20" fillId="0" borderId="0"/>
  </cellStyleXfs>
  <cellXfs count="351">
    <xf numFmtId="0" fontId="0" fillId="0" borderId="0" xfId="0"/>
    <xf numFmtId="0" fontId="0" fillId="0" borderId="1" xfId="0" applyBorder="1"/>
    <xf numFmtId="0" fontId="0" fillId="2" borderId="1" xfId="0" applyFill="1" applyBorder="1"/>
    <xf numFmtId="0" fontId="0" fillId="0" borderId="2" xfId="0" applyBorder="1"/>
    <xf numFmtId="0" fontId="0" fillId="3" borderId="2" xfId="0" applyFill="1" applyBorder="1" applyAlignment="1">
      <alignment horizontal="center"/>
    </xf>
    <xf numFmtId="0" fontId="0" fillId="0" borderId="0" xfId="0" applyAlignment="1">
      <alignment horizontal="center"/>
    </xf>
    <xf numFmtId="0" fontId="3" fillId="0" borderId="0" xfId="0" applyFont="1" applyAlignment="1">
      <alignment horizontal="left"/>
    </xf>
    <xf numFmtId="0" fontId="4" fillId="0" borderId="0" xfId="0" applyFont="1" applyAlignment="1">
      <alignment horizontal="center"/>
    </xf>
    <xf numFmtId="0" fontId="5" fillId="0" borderId="0" xfId="0" applyFont="1"/>
    <xf numFmtId="0" fontId="6" fillId="0" borderId="0" xfId="0" applyFont="1" applyAlignment="1">
      <alignment horizontal="center" wrapText="1"/>
    </xf>
    <xf numFmtId="0" fontId="7" fillId="0" borderId="0" xfId="0" applyFont="1"/>
    <xf numFmtId="164" fontId="0" fillId="0" borderId="0" xfId="0" applyNumberFormat="1" applyAlignment="1">
      <alignment horizontal="center"/>
    </xf>
    <xf numFmtId="0" fontId="8" fillId="0" borderId="1" xfId="0" applyFont="1" applyBorder="1" applyAlignment="1">
      <alignment horizontal="center"/>
    </xf>
    <xf numFmtId="0" fontId="8" fillId="2" borderId="0" xfId="0" applyFont="1" applyFill="1" applyAlignment="1">
      <alignment horizontal="center"/>
    </xf>
    <xf numFmtId="0" fontId="8" fillId="4" borderId="6" xfId="0" applyFont="1" applyFill="1" applyBorder="1" applyAlignment="1">
      <alignment horizontal="center"/>
    </xf>
    <xf numFmtId="164" fontId="8" fillId="0" borderId="0" xfId="0" applyNumberFormat="1" applyFont="1" applyAlignment="1">
      <alignment horizontal="center"/>
    </xf>
    <xf numFmtId="164" fontId="0" fillId="5" borderId="0" xfId="0" applyNumberFormat="1" applyFill="1" applyAlignment="1">
      <alignment horizontal="center"/>
    </xf>
    <xf numFmtId="0" fontId="8" fillId="0" borderId="0" xfId="0" applyFont="1" applyAlignment="1">
      <alignment horizontal="center"/>
    </xf>
    <xf numFmtId="0" fontId="8" fillId="0" borderId="6" xfId="0" applyFont="1" applyBorder="1" applyAlignment="1">
      <alignment horizontal="center"/>
    </xf>
    <xf numFmtId="0" fontId="7" fillId="5" borderId="0" xfId="0" applyFont="1" applyFill="1"/>
    <xf numFmtId="0" fontId="0" fillId="5" borderId="1" xfId="0" applyFill="1" applyBorder="1" applyAlignment="1">
      <alignment horizontal="center"/>
    </xf>
    <xf numFmtId="0" fontId="0" fillId="2" borderId="0" xfId="0" applyFill="1" applyAlignment="1">
      <alignment horizontal="center"/>
    </xf>
    <xf numFmtId="0" fontId="0" fillId="0" borderId="6" xfId="0" applyBorder="1" applyAlignment="1">
      <alignment horizontal="center"/>
    </xf>
    <xf numFmtId="0" fontId="8" fillId="4" borderId="1" xfId="0" applyFont="1" applyFill="1" applyBorder="1" applyAlignment="1">
      <alignment horizontal="center"/>
    </xf>
    <xf numFmtId="0" fontId="0" fillId="4" borderId="1" xfId="0" applyFill="1" applyBorder="1" applyAlignment="1">
      <alignment horizontal="center"/>
    </xf>
    <xf numFmtId="0" fontId="0" fillId="4" borderId="0" xfId="0" applyFill="1" applyAlignment="1">
      <alignment horizontal="center"/>
    </xf>
    <xf numFmtId="0" fontId="0" fillId="4" borderId="6" xfId="0" applyFill="1" applyBorder="1" applyAlignment="1">
      <alignment horizontal="center"/>
    </xf>
    <xf numFmtId="0" fontId="0" fillId="3" borderId="0" xfId="0" applyFill="1" applyAlignment="1">
      <alignment horizontal="center"/>
    </xf>
    <xf numFmtId="0" fontId="0" fillId="0" borderId="1" xfId="0" applyBorder="1" applyAlignment="1">
      <alignment horizontal="center"/>
    </xf>
    <xf numFmtId="0" fontId="8" fillId="4" borderId="0" xfId="0" applyFont="1" applyFill="1" applyAlignment="1">
      <alignment horizontal="center"/>
    </xf>
    <xf numFmtId="0" fontId="0" fillId="3" borderId="1" xfId="0" applyFill="1" applyBorder="1" applyAlignment="1">
      <alignment horizontal="center"/>
    </xf>
    <xf numFmtId="20" fontId="0" fillId="0" borderId="0" xfId="0" applyNumberFormat="1"/>
    <xf numFmtId="0" fontId="10" fillId="4" borderId="1" xfId="0" applyFont="1" applyFill="1" applyBorder="1" applyAlignment="1">
      <alignment horizontal="center"/>
    </xf>
    <xf numFmtId="0" fontId="10" fillId="4" borderId="6" xfId="0" applyFont="1" applyFill="1" applyBorder="1" applyAlignment="1">
      <alignment horizontal="center"/>
    </xf>
    <xf numFmtId="0" fontId="0" fillId="8" borderId="0" xfId="0" applyFill="1" applyAlignment="1">
      <alignment horizontal="center"/>
    </xf>
    <xf numFmtId="164" fontId="8" fillId="7" borderId="0" xfId="0" applyNumberFormat="1" applyFont="1" applyFill="1" applyAlignment="1">
      <alignment horizontal="center"/>
    </xf>
    <xf numFmtId="0" fontId="10" fillId="0" borderId="1" xfId="0" applyFont="1" applyBorder="1" applyAlignment="1">
      <alignment horizontal="center" vertical="center"/>
    </xf>
    <xf numFmtId="0" fontId="10" fillId="0" borderId="0" xfId="0" applyFont="1" applyAlignment="1">
      <alignment wrapText="1"/>
    </xf>
    <xf numFmtId="0" fontId="13" fillId="0" borderId="1" xfId="0" applyFont="1"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horizontal="center"/>
    </xf>
    <xf numFmtId="0" fontId="0" fillId="9" borderId="1" xfId="0" applyFill="1" applyBorder="1" applyAlignment="1">
      <alignment horizontal="center"/>
    </xf>
    <xf numFmtId="0" fontId="1" fillId="0" borderId="1" xfId="0" applyFont="1" applyBorder="1" applyAlignment="1">
      <alignment horizontal="center" vertical="center"/>
    </xf>
    <xf numFmtId="0" fontId="0" fillId="0" borderId="1" xfId="0" applyBorder="1" applyAlignment="1">
      <alignment horizontal="center" wrapText="1"/>
    </xf>
    <xf numFmtId="0" fontId="10" fillId="0" borderId="0" xfId="0" applyFont="1"/>
    <xf numFmtId="0" fontId="0" fillId="0" borderId="0" xfId="0" applyAlignment="1">
      <alignment vertical="center"/>
    </xf>
    <xf numFmtId="0" fontId="0" fillId="0" borderId="4" xfId="0" applyBorder="1" applyAlignment="1">
      <alignment horizontal="center"/>
    </xf>
    <xf numFmtId="0" fontId="1" fillId="0" borderId="0" xfId="0" applyFont="1"/>
    <xf numFmtId="0" fontId="10" fillId="0" borderId="0" xfId="0" applyFont="1" applyAlignment="1">
      <alignment horizontal="center"/>
    </xf>
    <xf numFmtId="0" fontId="10" fillId="0" borderId="0" xfId="0" applyFont="1" applyAlignment="1">
      <alignment horizontal="center" vertical="center"/>
    </xf>
    <xf numFmtId="0" fontId="8" fillId="0" borderId="5" xfId="0" applyFont="1" applyBorder="1" applyAlignment="1">
      <alignment horizontal="center"/>
    </xf>
    <xf numFmtId="20" fontId="0" fillId="0" borderId="0" xfId="0" applyNumberFormat="1" applyAlignment="1">
      <alignment horizontal="center"/>
    </xf>
    <xf numFmtId="20" fontId="8" fillId="0" borderId="0" xfId="0" applyNumberFormat="1" applyFont="1" applyAlignment="1">
      <alignment horizontal="center"/>
    </xf>
    <xf numFmtId="20" fontId="0" fillId="9" borderId="0" xfId="0" applyNumberFormat="1" applyFill="1" applyAlignment="1">
      <alignment horizontal="center"/>
    </xf>
    <xf numFmtId="0" fontId="0" fillId="0" borderId="1" xfId="0" applyBorder="1" applyAlignment="1">
      <alignment horizontal="left" wrapText="1"/>
    </xf>
    <xf numFmtId="0" fontId="0" fillId="8" borderId="1" xfId="0" applyFill="1" applyBorder="1" applyAlignment="1">
      <alignment horizontal="center"/>
    </xf>
    <xf numFmtId="0" fontId="2" fillId="0" borderId="0" xfId="0" applyFont="1"/>
    <xf numFmtId="0" fontId="0" fillId="4" borderId="2" xfId="0" applyFill="1" applyBorder="1" applyAlignment="1">
      <alignment horizontal="center"/>
    </xf>
    <xf numFmtId="0" fontId="8" fillId="0" borderId="4" xfId="0" applyFont="1" applyBorder="1" applyAlignment="1">
      <alignment horizontal="center"/>
    </xf>
    <xf numFmtId="164" fontId="8" fillId="0" borderId="11" xfId="0" applyNumberFormat="1" applyFont="1" applyBorder="1" applyAlignment="1">
      <alignment horizontal="center"/>
    </xf>
    <xf numFmtId="0" fontId="8" fillId="6" borderId="0" xfId="0" applyFont="1" applyFill="1" applyAlignment="1">
      <alignment horizontal="center"/>
    </xf>
    <xf numFmtId="0" fontId="0" fillId="6" borderId="0" xfId="0" applyFill="1" applyAlignment="1">
      <alignment horizontal="center"/>
    </xf>
    <xf numFmtId="0" fontId="0" fillId="2" borderId="0" xfId="0" applyFill="1"/>
    <xf numFmtId="164" fontId="8" fillId="2" borderId="0" xfId="0" applyNumberFormat="1" applyFont="1" applyFill="1" applyAlignment="1">
      <alignment horizontal="center"/>
    </xf>
    <xf numFmtId="0" fontId="0" fillId="10" borderId="0" xfId="0" applyFill="1"/>
    <xf numFmtId="0" fontId="0" fillId="5" borderId="4" xfId="0" applyFill="1" applyBorder="1" applyAlignment="1">
      <alignment horizontal="center"/>
    </xf>
    <xf numFmtId="0" fontId="1" fillId="0" borderId="6" xfId="0" applyFont="1" applyBorder="1" applyAlignment="1">
      <alignment horizontal="center"/>
    </xf>
    <xf numFmtId="0" fontId="10" fillId="5" borderId="1" xfId="0" applyFont="1" applyFill="1" applyBorder="1" applyAlignment="1">
      <alignment horizontal="center"/>
    </xf>
    <xf numFmtId="0" fontId="0" fillId="7" borderId="1" xfId="0" applyFill="1" applyBorder="1" applyAlignment="1">
      <alignment horizontal="center"/>
    </xf>
    <xf numFmtId="0" fontId="13" fillId="0" borderId="0" xfId="0" applyFont="1" applyAlignment="1">
      <alignment horizontal="center"/>
    </xf>
    <xf numFmtId="0" fontId="0" fillId="11" borderId="0" xfId="0" applyFill="1" applyAlignment="1">
      <alignment horizontal="center"/>
    </xf>
    <xf numFmtId="0" fontId="8" fillId="11" borderId="0" xfId="0" applyFont="1" applyFill="1" applyAlignment="1">
      <alignment horizontal="center"/>
    </xf>
    <xf numFmtId="20" fontId="0" fillId="11" borderId="0" xfId="0" applyNumberFormat="1" applyFill="1" applyAlignment="1">
      <alignment horizontal="center"/>
    </xf>
    <xf numFmtId="20" fontId="8" fillId="11" borderId="0" xfId="0" applyNumberFormat="1" applyFont="1" applyFill="1" applyAlignment="1">
      <alignment horizontal="center"/>
    </xf>
    <xf numFmtId="0" fontId="15" fillId="0" borderId="0" xfId="0" applyFont="1" applyAlignment="1">
      <alignment horizontal="center" vertical="center" wrapText="1" shrinkToFit="1"/>
    </xf>
    <xf numFmtId="0" fontId="0" fillId="9" borderId="0" xfId="0" applyFill="1" applyAlignment="1">
      <alignment horizontal="center"/>
    </xf>
    <xf numFmtId="0" fontId="0" fillId="9" borderId="0" xfId="0" applyFill="1"/>
    <xf numFmtId="20" fontId="10" fillId="11" borderId="0" xfId="0" applyNumberFormat="1" applyFont="1" applyFill="1" applyAlignment="1">
      <alignment horizontal="center"/>
    </xf>
    <xf numFmtId="164" fontId="17" fillId="0" borderId="0" xfId="0" applyNumberFormat="1" applyFont="1" applyAlignment="1">
      <alignment horizontal="center"/>
    </xf>
    <xf numFmtId="164" fontId="0" fillId="4" borderId="0" xfId="0" applyNumberFormat="1" applyFill="1" applyAlignment="1">
      <alignment horizontal="center"/>
    </xf>
    <xf numFmtId="164" fontId="8" fillId="4" borderId="0" xfId="0" applyNumberFormat="1" applyFont="1" applyFill="1" applyAlignment="1">
      <alignment horizontal="center"/>
    </xf>
    <xf numFmtId="164" fontId="6" fillId="0" borderId="0" xfId="0" applyNumberFormat="1" applyFont="1" applyAlignment="1">
      <alignment horizontal="center" wrapText="1"/>
    </xf>
    <xf numFmtId="0" fontId="10" fillId="4" borderId="0" xfId="0" applyFont="1" applyFill="1" applyAlignment="1">
      <alignment horizontal="center"/>
    </xf>
    <xf numFmtId="0" fontId="0" fillId="0" borderId="12" xfId="0" applyBorder="1"/>
    <xf numFmtId="0" fontId="0" fillId="12" borderId="12" xfId="0" applyFill="1" applyBorder="1"/>
    <xf numFmtId="0" fontId="18" fillId="0" borderId="0" xfId="0" applyFont="1"/>
    <xf numFmtId="0" fontId="0" fillId="13" borderId="12" xfId="0" applyFill="1" applyBorder="1" applyAlignment="1">
      <alignment horizontal="center"/>
    </xf>
    <xf numFmtId="0" fontId="0" fillId="0" borderId="12" xfId="0" applyBorder="1" applyAlignment="1">
      <alignment horizontal="left" wrapText="1"/>
    </xf>
    <xf numFmtId="0" fontId="0" fillId="0" borderId="12" xfId="0" applyBorder="1" applyAlignment="1">
      <alignment horizontal="center"/>
    </xf>
    <xf numFmtId="0" fontId="19" fillId="0" borderId="0" xfId="0" applyFont="1" applyAlignment="1">
      <alignment horizontal="center"/>
    </xf>
    <xf numFmtId="0" fontId="21" fillId="0" borderId="0" xfId="1" applyFont="1"/>
    <xf numFmtId="0" fontId="20" fillId="0" borderId="1" xfId="1" applyBorder="1"/>
    <xf numFmtId="0" fontId="20" fillId="2" borderId="1" xfId="1" applyFill="1" applyBorder="1"/>
    <xf numFmtId="0" fontId="22" fillId="0" borderId="0" xfId="1" applyFont="1" applyAlignment="1">
      <alignment horizontal="left"/>
    </xf>
    <xf numFmtId="0" fontId="23" fillId="0" borderId="0" xfId="1" applyFont="1" applyAlignment="1">
      <alignment horizontal="center"/>
    </xf>
    <xf numFmtId="0" fontId="24" fillId="0" borderId="0" xfId="1" applyFont="1" applyAlignment="1">
      <alignment horizontal="center"/>
    </xf>
    <xf numFmtId="0" fontId="24" fillId="0" borderId="0" xfId="1" applyFont="1"/>
    <xf numFmtId="0" fontId="15" fillId="0" borderId="1" xfId="1" applyFont="1" applyBorder="1" applyAlignment="1">
      <alignment horizontal="center" vertical="center" shrinkToFit="1"/>
    </xf>
    <xf numFmtId="0" fontId="25" fillId="5" borderId="0" xfId="1" applyFont="1" applyFill="1"/>
    <xf numFmtId="0" fontId="8" fillId="0" borderId="1" xfId="1" applyFont="1" applyBorder="1" applyAlignment="1">
      <alignment horizontal="center"/>
    </xf>
    <xf numFmtId="0" fontId="20" fillId="0" borderId="1" xfId="1" applyBorder="1" applyAlignment="1">
      <alignment horizontal="center"/>
    </xf>
    <xf numFmtId="0" fontId="25" fillId="0" borderId="0" xfId="1" applyFont="1"/>
    <xf numFmtId="0" fontId="20" fillId="5" borderId="1" xfId="1" applyFill="1" applyBorder="1" applyAlignment="1">
      <alignment horizontal="center"/>
    </xf>
    <xf numFmtId="0" fontId="8" fillId="0" borderId="0" xfId="1" applyFont="1" applyAlignment="1">
      <alignment horizontal="center"/>
    </xf>
    <xf numFmtId="0" fontId="20" fillId="0" borderId="0" xfId="1" applyAlignment="1">
      <alignment horizontal="center"/>
    </xf>
    <xf numFmtId="0" fontId="16" fillId="0" borderId="1" xfId="1" applyFont="1" applyBorder="1" applyAlignment="1">
      <alignment horizontal="center" wrapText="1" shrinkToFit="1"/>
    </xf>
    <xf numFmtId="0" fontId="2" fillId="0" borderId="1" xfId="1" applyFont="1" applyBorder="1" applyAlignment="1">
      <alignment horizontal="left" vertical="center" shrinkToFit="1"/>
    </xf>
    <xf numFmtId="0" fontId="20" fillId="2" borderId="0" xfId="1" applyFill="1" applyAlignment="1">
      <alignment horizontal="center"/>
    </xf>
    <xf numFmtId="0" fontId="8" fillId="2" borderId="0" xfId="1" applyFont="1" applyFill="1" applyAlignment="1">
      <alignment horizontal="center"/>
    </xf>
    <xf numFmtId="164" fontId="20" fillId="6" borderId="13" xfId="1" applyNumberFormat="1" applyFill="1" applyBorder="1" applyAlignment="1">
      <alignment horizontal="center"/>
    </xf>
    <xf numFmtId="0" fontId="8" fillId="6" borderId="13" xfId="1" applyFont="1" applyFill="1" applyBorder="1" applyAlignment="1">
      <alignment horizontal="center"/>
    </xf>
    <xf numFmtId="0" fontId="20" fillId="6" borderId="13" xfId="1" applyFill="1" applyBorder="1" applyAlignment="1">
      <alignment horizontal="center"/>
    </xf>
    <xf numFmtId="164" fontId="20" fillId="6" borderId="14" xfId="1" applyNumberFormat="1" applyFill="1" applyBorder="1" applyAlignment="1">
      <alignment horizontal="center"/>
    </xf>
    <xf numFmtId="0" fontId="8" fillId="6" borderId="14" xfId="1" applyFont="1" applyFill="1" applyBorder="1" applyAlignment="1">
      <alignment horizontal="center"/>
    </xf>
    <xf numFmtId="0" fontId="20" fillId="6" borderId="14" xfId="1" applyFill="1" applyBorder="1" applyAlignment="1">
      <alignment horizontal="center"/>
    </xf>
    <xf numFmtId="164" fontId="20" fillId="6" borderId="15" xfId="1" applyNumberFormat="1" applyFill="1" applyBorder="1" applyAlignment="1">
      <alignment horizontal="center"/>
    </xf>
    <xf numFmtId="0" fontId="8" fillId="6" borderId="15" xfId="1" applyFont="1" applyFill="1" applyBorder="1" applyAlignment="1">
      <alignment horizontal="center"/>
    </xf>
    <xf numFmtId="0" fontId="19" fillId="0" borderId="0" xfId="0" applyFont="1" applyAlignment="1">
      <alignment horizontal="center" vertical="center"/>
    </xf>
    <xf numFmtId="0" fontId="26" fillId="0" borderId="0" xfId="0" applyFont="1" applyAlignment="1">
      <alignment horizontal="center"/>
    </xf>
    <xf numFmtId="0" fontId="8" fillId="6" borderId="6" xfId="0" applyFont="1" applyFill="1" applyBorder="1" applyAlignment="1">
      <alignment horizontal="center"/>
    </xf>
    <xf numFmtId="0" fontId="4" fillId="0" borderId="1" xfId="0" applyFont="1" applyBorder="1" applyAlignment="1">
      <alignment horizontal="center" vertical="center" wrapText="1" shrinkToFit="1"/>
    </xf>
    <xf numFmtId="0" fontId="5" fillId="0" borderId="1" xfId="1" applyFont="1" applyBorder="1" applyAlignment="1">
      <alignment horizontal="center" vertical="center" wrapText="1" shrinkToFit="1"/>
    </xf>
    <xf numFmtId="0" fontId="15" fillId="0" borderId="1" xfId="1" applyFont="1" applyBorder="1" applyAlignment="1">
      <alignment horizontal="left" vertical="center" shrinkToFit="1"/>
    </xf>
    <xf numFmtId="0" fontId="8" fillId="2" borderId="1" xfId="1" applyFont="1" applyFill="1" applyBorder="1" applyAlignment="1">
      <alignment horizontal="center"/>
    </xf>
    <xf numFmtId="0" fontId="28" fillId="0" borderId="0" xfId="1" applyFont="1"/>
    <xf numFmtId="0" fontId="28" fillId="5" borderId="0" xfId="1" applyFont="1" applyFill="1"/>
    <xf numFmtId="164" fontId="20" fillId="6" borderId="11" xfId="1" applyNumberFormat="1" applyFill="1" applyBorder="1" applyAlignment="1">
      <alignment horizontal="center"/>
    </xf>
    <xf numFmtId="0" fontId="8" fillId="6" borderId="11" xfId="1" applyFont="1" applyFill="1" applyBorder="1" applyAlignment="1">
      <alignment horizontal="center"/>
    </xf>
    <xf numFmtId="0" fontId="20" fillId="6" borderId="11" xfId="1" applyFill="1" applyBorder="1" applyAlignment="1">
      <alignment horizontal="center"/>
    </xf>
    <xf numFmtId="164" fontId="20" fillId="6" borderId="0" xfId="1" applyNumberFormat="1" applyFill="1" applyAlignment="1">
      <alignment horizontal="center"/>
    </xf>
    <xf numFmtId="0" fontId="8" fillId="6" borderId="0" xfId="1" applyFont="1" applyFill="1" applyAlignment="1">
      <alignment horizontal="center"/>
    </xf>
    <xf numFmtId="0" fontId="20" fillId="6" borderId="0" xfId="1" applyFill="1" applyAlignment="1">
      <alignment horizontal="center"/>
    </xf>
    <xf numFmtId="164" fontId="8" fillId="9" borderId="0" xfId="0" applyNumberFormat="1" applyFont="1" applyFill="1" applyAlignment="1">
      <alignment horizontal="center"/>
    </xf>
    <xf numFmtId="0" fontId="8" fillId="9" borderId="1" xfId="0" applyFont="1" applyFill="1" applyBorder="1" applyAlignment="1">
      <alignment horizontal="center"/>
    </xf>
    <xf numFmtId="0" fontId="8" fillId="9" borderId="0" xfId="0" applyFont="1" applyFill="1" applyAlignment="1">
      <alignment horizontal="center"/>
    </xf>
    <xf numFmtId="164" fontId="0" fillId="16" borderId="0" xfId="0" applyNumberFormat="1" applyFill="1" applyAlignment="1">
      <alignment horizontal="center"/>
    </xf>
    <xf numFmtId="0" fontId="31" fillId="0" borderId="0" xfId="0" applyFont="1"/>
    <xf numFmtId="0" fontId="30" fillId="0" borderId="0" xfId="0" applyFont="1"/>
    <xf numFmtId="164" fontId="32" fillId="0" borderId="0" xfId="0" applyNumberFormat="1" applyFont="1" applyAlignment="1">
      <alignment horizontal="center"/>
    </xf>
    <xf numFmtId="0" fontId="32" fillId="0" borderId="1" xfId="0" applyFont="1" applyBorder="1" applyAlignment="1">
      <alignment horizontal="center"/>
    </xf>
    <xf numFmtId="0" fontId="30" fillId="0" borderId="1" xfId="0" applyFont="1" applyBorder="1" applyAlignment="1">
      <alignment horizontal="center"/>
    </xf>
    <xf numFmtId="0" fontId="30" fillId="0" borderId="0" xfId="0" applyFont="1" applyAlignment="1">
      <alignment horizontal="center"/>
    </xf>
    <xf numFmtId="20" fontId="30" fillId="0" borderId="0" xfId="0" applyNumberFormat="1" applyFont="1" applyAlignment="1">
      <alignment horizontal="center"/>
    </xf>
    <xf numFmtId="0" fontId="0" fillId="4" borderId="0" xfId="0" applyFill="1"/>
    <xf numFmtId="20" fontId="0" fillId="4" borderId="0" xfId="0" applyNumberFormat="1" applyFill="1" applyAlignment="1">
      <alignment horizontal="center"/>
    </xf>
    <xf numFmtId="20" fontId="0" fillId="4" borderId="0" xfId="0" applyNumberFormat="1" applyFill="1"/>
    <xf numFmtId="0" fontId="9" fillId="4" borderId="0" xfId="0" applyFont="1" applyFill="1" applyAlignment="1">
      <alignment horizontal="center" vertical="center" textRotation="90"/>
    </xf>
    <xf numFmtId="20" fontId="10" fillId="4" borderId="0" xfId="0" applyNumberFormat="1" applyFont="1" applyFill="1" applyAlignment="1">
      <alignment horizontal="center"/>
    </xf>
    <xf numFmtId="20" fontId="8" fillId="4" borderId="0" xfId="0" applyNumberFormat="1" applyFont="1" applyFill="1" applyAlignment="1">
      <alignment horizontal="center"/>
    </xf>
    <xf numFmtId="164" fontId="0" fillId="17" borderId="0" xfId="0" applyNumberFormat="1" applyFill="1" applyAlignment="1">
      <alignment horizontal="center"/>
    </xf>
    <xf numFmtId="0" fontId="7" fillId="4" borderId="0" xfId="0" applyFont="1" applyFill="1"/>
    <xf numFmtId="0" fontId="7" fillId="17" borderId="0" xfId="0" applyFont="1" applyFill="1"/>
    <xf numFmtId="0" fontId="10" fillId="4" borderId="0" xfId="0" applyFont="1" applyFill="1"/>
    <xf numFmtId="0" fontId="30" fillId="5" borderId="1" xfId="0" applyFont="1" applyFill="1" applyBorder="1" applyAlignment="1">
      <alignment horizontal="center"/>
    </xf>
    <xf numFmtId="0" fontId="0" fillId="0" borderId="8" xfId="0" applyBorder="1" applyAlignment="1">
      <alignment wrapText="1"/>
    </xf>
    <xf numFmtId="49" fontId="10" fillId="0" borderId="1" xfId="0" applyNumberFormat="1" applyFont="1" applyBorder="1" applyAlignment="1">
      <alignment horizontal="center" vertical="center"/>
    </xf>
    <xf numFmtId="49" fontId="0" fillId="0" borderId="1" xfId="0" applyNumberFormat="1" applyBorder="1" applyAlignment="1">
      <alignment horizontal="center" vertical="center"/>
    </xf>
    <xf numFmtId="49" fontId="0" fillId="0" borderId="0" xfId="0" applyNumberFormat="1" applyAlignment="1">
      <alignment horizontal="center" vertical="center"/>
    </xf>
    <xf numFmtId="49" fontId="13" fillId="0" borderId="7" xfId="0" applyNumberFormat="1" applyFont="1" applyBorder="1" applyAlignment="1">
      <alignment horizontal="center" vertical="center" wrapText="1"/>
    </xf>
    <xf numFmtId="0" fontId="33" fillId="15" borderId="1" xfId="0" applyFont="1" applyFill="1" applyBorder="1" applyAlignment="1">
      <alignment horizontal="center" vertical="center" wrapText="1"/>
    </xf>
    <xf numFmtId="0" fontId="7" fillId="16" borderId="0" xfId="0" applyFont="1" applyFill="1"/>
    <xf numFmtId="0" fontId="0" fillId="16" borderId="0" xfId="0" applyFill="1"/>
    <xf numFmtId="0" fontId="8" fillId="16" borderId="1" xfId="0" applyFont="1" applyFill="1" applyBorder="1" applyAlignment="1">
      <alignment horizontal="center"/>
    </xf>
    <xf numFmtId="164" fontId="8" fillId="16" borderId="0" xfId="0" applyNumberFormat="1" applyFont="1" applyFill="1" applyAlignment="1">
      <alignment horizontal="center"/>
    </xf>
    <xf numFmtId="0" fontId="8" fillId="4" borderId="2" xfId="0" applyFont="1" applyFill="1" applyBorder="1" applyAlignment="1">
      <alignment horizontal="center"/>
    </xf>
    <xf numFmtId="49" fontId="0" fillId="0" borderId="1" xfId="0" applyNumberFormat="1" applyBorder="1" applyAlignment="1">
      <alignment horizontal="center"/>
    </xf>
    <xf numFmtId="49" fontId="10" fillId="0" borderId="1" xfId="0" applyNumberFormat="1" applyFont="1" applyBorder="1" applyAlignment="1">
      <alignment horizontal="center"/>
    </xf>
    <xf numFmtId="0" fontId="2" fillId="0" borderId="0" xfId="0" applyFont="1" applyAlignment="1">
      <alignment horizontal="center"/>
    </xf>
    <xf numFmtId="0" fontId="2" fillId="0" borderId="17" xfId="0" applyFont="1" applyBorder="1" applyAlignment="1">
      <alignment horizontal="center"/>
    </xf>
    <xf numFmtId="0" fontId="5" fillId="0" borderId="1" xfId="0" applyFont="1" applyBorder="1" applyAlignment="1">
      <alignment horizontal="center"/>
    </xf>
    <xf numFmtId="0" fontId="2" fillId="0" borderId="4" xfId="0" applyFont="1" applyBorder="1" applyAlignment="1">
      <alignment horizontal="center"/>
    </xf>
    <xf numFmtId="164" fontId="0" fillId="0" borderId="11" xfId="0" applyNumberFormat="1" applyBorder="1" applyAlignment="1">
      <alignment horizontal="center"/>
    </xf>
    <xf numFmtId="0" fontId="15" fillId="0" borderId="0" xfId="0" applyFont="1" applyAlignment="1">
      <alignment horizontal="center"/>
    </xf>
    <xf numFmtId="49" fontId="8" fillId="0" borderId="0" xfId="0" applyNumberFormat="1" applyFont="1" applyAlignment="1">
      <alignment horizontal="center"/>
    </xf>
    <xf numFmtId="0" fontId="34" fillId="0" borderId="0" xfId="0" applyFont="1" applyAlignment="1">
      <alignment horizontal="center"/>
    </xf>
    <xf numFmtId="49" fontId="0" fillId="0" borderId="7" xfId="0" applyNumberFormat="1" applyBorder="1" applyAlignment="1">
      <alignment horizontal="center" vertical="center"/>
    </xf>
    <xf numFmtId="165" fontId="21" fillId="0" borderId="0" xfId="1" applyNumberFormat="1" applyFont="1"/>
    <xf numFmtId="0" fontId="20" fillId="6" borderId="18" xfId="1" applyFill="1" applyBorder="1" applyAlignment="1">
      <alignment horizontal="center"/>
    </xf>
    <xf numFmtId="164" fontId="10" fillId="4" borderId="0" xfId="0" applyNumberFormat="1" applyFont="1" applyFill="1" applyAlignment="1">
      <alignment horizontal="center"/>
    </xf>
    <xf numFmtId="164" fontId="10" fillId="0" borderId="0" xfId="0" applyNumberFormat="1" applyFont="1" applyAlignment="1">
      <alignment horizontal="center"/>
    </xf>
    <xf numFmtId="0" fontId="36" fillId="0" borderId="0" xfId="0" applyFont="1" applyAlignment="1">
      <alignment horizontal="center" wrapText="1"/>
    </xf>
    <xf numFmtId="164" fontId="1" fillId="4" borderId="0" xfId="0" applyNumberFormat="1" applyFont="1" applyFill="1" applyAlignment="1">
      <alignment horizontal="center"/>
    </xf>
    <xf numFmtId="164" fontId="17" fillId="4" borderId="0" xfId="0" applyNumberFormat="1" applyFont="1" applyFill="1" applyAlignment="1">
      <alignment horizontal="center"/>
    </xf>
    <xf numFmtId="164" fontId="1" fillId="0" borderId="0" xfId="0" applyNumberFormat="1" applyFont="1"/>
    <xf numFmtId="164" fontId="1" fillId="5" borderId="0" xfId="0" applyNumberFormat="1" applyFont="1" applyFill="1" applyAlignment="1">
      <alignment horizontal="center"/>
    </xf>
    <xf numFmtId="164" fontId="10" fillId="5" borderId="0" xfId="0" applyNumberFormat="1" applyFont="1" applyFill="1" applyAlignment="1">
      <alignment horizontal="center"/>
    </xf>
    <xf numFmtId="0" fontId="29" fillId="0" borderId="0" xfId="0" applyFont="1" applyAlignment="1">
      <alignment horizontal="center"/>
    </xf>
    <xf numFmtId="164" fontId="10" fillId="7" borderId="0" xfId="0" applyNumberFormat="1" applyFont="1" applyFill="1" applyAlignment="1">
      <alignment horizontal="center"/>
    </xf>
    <xf numFmtId="0" fontId="1" fillId="9" borderId="0" xfId="0" applyFont="1" applyFill="1"/>
    <xf numFmtId="0" fontId="14" fillId="0" borderId="0" xfId="0" applyFont="1" applyAlignment="1">
      <alignment horizontal="center"/>
    </xf>
    <xf numFmtId="0" fontId="10" fillId="10" borderId="0" xfId="0" applyFont="1" applyFill="1"/>
    <xf numFmtId="164" fontId="10" fillId="0" borderId="0" xfId="0" applyNumberFormat="1" applyFont="1"/>
    <xf numFmtId="164" fontId="21" fillId="10" borderId="0" xfId="1" applyNumberFormat="1" applyFont="1" applyFill="1" applyAlignment="1">
      <alignment horizontal="center"/>
    </xf>
    <xf numFmtId="164" fontId="25" fillId="10" borderId="0" xfId="1" applyNumberFormat="1" applyFont="1" applyFill="1" applyAlignment="1">
      <alignment horizontal="center"/>
    </xf>
    <xf numFmtId="0" fontId="10" fillId="2" borderId="0" xfId="0" applyFont="1" applyFill="1"/>
    <xf numFmtId="164" fontId="10" fillId="2" borderId="0" xfId="0" applyNumberFormat="1" applyFont="1" applyFill="1" applyAlignment="1">
      <alignment horizontal="center"/>
    </xf>
    <xf numFmtId="164" fontId="10" fillId="2" borderId="0" xfId="0" applyNumberFormat="1" applyFont="1" applyFill="1"/>
    <xf numFmtId="164" fontId="0" fillId="2" borderId="0" xfId="0" applyNumberFormat="1" applyFill="1"/>
    <xf numFmtId="0" fontId="2" fillId="0" borderId="0" xfId="0" applyFont="1" applyAlignment="1">
      <alignment horizontal="left"/>
    </xf>
    <xf numFmtId="0" fontId="2" fillId="0" borderId="3" xfId="0" applyFont="1" applyBorder="1" applyAlignment="1">
      <alignment horizontal="center"/>
    </xf>
    <xf numFmtId="0" fontId="2" fillId="0" borderId="1" xfId="0" applyFont="1" applyBorder="1" applyAlignment="1">
      <alignment horizontal="center" shrinkToFit="1"/>
    </xf>
    <xf numFmtId="0" fontId="0" fillId="0" borderId="0" xfId="0" applyAlignment="1">
      <alignment horizontal="left" wrapText="1"/>
    </xf>
    <xf numFmtId="0" fontId="2" fillId="0" borderId="7" xfId="0" applyFont="1" applyBorder="1" applyAlignment="1">
      <alignment horizontal="left"/>
    </xf>
    <xf numFmtId="0" fontId="2" fillId="0" borderId="16" xfId="0" applyFont="1" applyBorder="1" applyAlignment="1">
      <alignment horizontal="left"/>
    </xf>
    <xf numFmtId="0" fontId="5" fillId="0" borderId="1" xfId="0" applyFont="1" applyBorder="1"/>
    <xf numFmtId="0" fontId="2" fillId="0" borderId="7" xfId="0" applyFont="1" applyBorder="1" applyAlignment="1">
      <alignment horizontal="center"/>
    </xf>
    <xf numFmtId="0" fontId="2" fillId="0" borderId="1" xfId="0" applyFont="1" applyBorder="1" applyAlignment="1">
      <alignment horizontal="center"/>
    </xf>
    <xf numFmtId="0" fontId="8" fillId="0" borderId="11" xfId="0" applyFont="1" applyBorder="1" applyAlignment="1">
      <alignment horizontal="center"/>
    </xf>
    <xf numFmtId="164" fontId="0" fillId="0" borderId="0" xfId="0" applyNumberFormat="1"/>
    <xf numFmtId="0" fontId="15" fillId="0" borderId="1" xfId="0" applyFont="1" applyBorder="1" applyAlignment="1">
      <alignment horizontal="center"/>
    </xf>
    <xf numFmtId="0" fontId="16" fillId="0" borderId="1" xfId="0" applyFont="1" applyBorder="1" applyAlignment="1">
      <alignment horizontal="center" wrapText="1" shrinkToFit="1"/>
    </xf>
    <xf numFmtId="0" fontId="18" fillId="0" borderId="12"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15" fillId="0" borderId="1" xfId="0" applyFont="1" applyBorder="1" applyAlignment="1">
      <alignment horizontal="center" vertical="center" shrinkToFit="1"/>
    </xf>
    <xf numFmtId="0" fontId="15" fillId="0" borderId="1" xfId="0" applyFont="1" applyBorder="1" applyAlignment="1">
      <alignment horizontal="left" vertical="center" shrinkToFit="1"/>
    </xf>
    <xf numFmtId="0" fontId="15" fillId="0" borderId="0" xfId="0" applyFont="1" applyAlignment="1">
      <alignment horizontal="left" vertical="center" shrinkToFit="1"/>
    </xf>
    <xf numFmtId="20" fontId="6" fillId="0" borderId="0" xfId="0" applyNumberFormat="1" applyFont="1" applyAlignment="1">
      <alignment horizontal="center" wrapText="1"/>
    </xf>
    <xf numFmtId="0" fontId="2" fillId="0" borderId="1" xfId="0" applyFont="1" applyBorder="1" applyAlignment="1">
      <alignment horizontal="center" vertical="center" shrinkToFit="1"/>
    </xf>
    <xf numFmtId="0" fontId="5" fillId="0" borderId="1" xfId="0" applyFont="1" applyBorder="1" applyAlignment="1">
      <alignment horizontal="center" vertical="center"/>
    </xf>
    <xf numFmtId="0" fontId="15" fillId="0" borderId="1" xfId="0" applyFont="1" applyBorder="1" applyAlignment="1">
      <alignment horizontal="center" vertical="center" wrapText="1" shrinkToFit="1"/>
    </xf>
    <xf numFmtId="0" fontId="0" fillId="0" borderId="11" xfId="0" applyBorder="1" applyAlignment="1">
      <alignment horizontal="center"/>
    </xf>
    <xf numFmtId="0" fontId="6" fillId="0" borderId="1" xfId="0" applyFont="1" applyBorder="1" applyAlignment="1">
      <alignment horizontal="center" vertical="center" wrapText="1" shrinkToFit="1"/>
    </xf>
    <xf numFmtId="20" fontId="25" fillId="0" borderId="0" xfId="1" applyNumberFormat="1" applyFont="1"/>
    <xf numFmtId="165" fontId="24" fillId="0" borderId="0" xfId="1" applyNumberFormat="1" applyFont="1" applyAlignment="1">
      <alignment horizontal="center"/>
    </xf>
    <xf numFmtId="165" fontId="24" fillId="0" borderId="0" xfId="1" applyNumberFormat="1" applyFont="1" applyAlignment="1">
      <alignment horizontal="center" wrapText="1"/>
    </xf>
    <xf numFmtId="164" fontId="25" fillId="0" borderId="0" xfId="1" applyNumberFormat="1" applyFont="1" applyAlignment="1">
      <alignment horizontal="center"/>
    </xf>
    <xf numFmtId="0" fontId="10" fillId="0" borderId="0" xfId="1" applyFont="1"/>
    <xf numFmtId="0" fontId="14" fillId="0" borderId="0" xfId="1" applyFont="1" applyAlignment="1">
      <alignment horizontal="center" vertical="center"/>
    </xf>
    <xf numFmtId="0" fontId="29" fillId="0" borderId="0" xfId="1" applyFont="1" applyAlignment="1">
      <alignment vertical="center" wrapText="1"/>
    </xf>
    <xf numFmtId="0" fontId="29" fillId="0" borderId="0" xfId="1" applyFont="1"/>
    <xf numFmtId="0" fontId="10" fillId="0" borderId="0" xfId="1" applyFont="1" applyAlignment="1">
      <alignment horizontal="center" vertical="center"/>
    </xf>
    <xf numFmtId="0" fontId="1" fillId="0" borderId="0" xfId="1" applyFont="1" applyAlignment="1">
      <alignment horizontal="center" vertical="center"/>
    </xf>
    <xf numFmtId="0" fontId="26" fillId="0" borderId="0" xfId="1" applyFont="1" applyAlignment="1">
      <alignment horizontal="center" vertical="center"/>
    </xf>
    <xf numFmtId="0" fontId="25" fillId="0" borderId="0" xfId="1" applyFont="1" applyAlignment="1">
      <alignment horizontal="center" vertical="center"/>
    </xf>
    <xf numFmtId="0" fontId="33" fillId="18" borderId="1" xfId="0" applyFont="1" applyFill="1" applyBorder="1" applyAlignment="1">
      <alignment horizontal="center" vertical="center" wrapText="1"/>
    </xf>
    <xf numFmtId="0" fontId="0" fillId="20" borderId="1" xfId="0" applyFill="1" applyBorder="1" applyAlignment="1">
      <alignment horizontal="center" vertical="center"/>
    </xf>
    <xf numFmtId="1" fontId="0" fillId="20" borderId="1" xfId="0" applyNumberFormat="1" applyFill="1" applyBorder="1" applyAlignment="1">
      <alignment vertical="center"/>
    </xf>
    <xf numFmtId="1" fontId="0" fillId="20" borderId="1" xfId="0" applyNumberFormat="1" applyFill="1" applyBorder="1" applyAlignment="1">
      <alignment horizontal="center" vertical="center"/>
    </xf>
    <xf numFmtId="0" fontId="0" fillId="20" borderId="1" xfId="0" applyFill="1" applyBorder="1"/>
    <xf numFmtId="1" fontId="33" fillId="19" borderId="1" xfId="0" applyNumberFormat="1" applyFont="1" applyFill="1" applyBorder="1" applyAlignment="1">
      <alignment horizontal="center" vertical="center"/>
    </xf>
    <xf numFmtId="1" fontId="0" fillId="20" borderId="1" xfId="0" applyNumberFormat="1" applyFill="1" applyBorder="1"/>
    <xf numFmtId="1" fontId="0" fillId="20" borderId="1" xfId="0" applyNumberFormat="1" applyFill="1" applyBorder="1" applyAlignment="1">
      <alignment horizontal="center" vertical="center" wrapText="1"/>
    </xf>
    <xf numFmtId="1" fontId="40" fillId="19" borderId="1" xfId="0" applyNumberFormat="1" applyFont="1" applyFill="1" applyBorder="1" applyAlignment="1">
      <alignment horizontal="center" vertical="center"/>
    </xf>
    <xf numFmtId="10" fontId="40" fillId="19" borderId="1" xfId="0" applyNumberFormat="1" applyFont="1" applyFill="1" applyBorder="1" applyAlignment="1">
      <alignment horizontal="center" vertical="center"/>
    </xf>
    <xf numFmtId="1" fontId="0" fillId="20" borderId="4" xfId="0" applyNumberFormat="1" applyFill="1" applyBorder="1" applyAlignment="1">
      <alignment vertical="center"/>
    </xf>
    <xf numFmtId="1" fontId="0" fillId="20" borderId="5" xfId="0" applyNumberFormat="1" applyFill="1" applyBorder="1" applyAlignment="1">
      <alignment vertical="center"/>
    </xf>
    <xf numFmtId="1" fontId="0" fillId="0" borderId="0" xfId="0" applyNumberFormat="1"/>
    <xf numFmtId="0" fontId="0" fillId="0" borderId="2" xfId="0" applyBorder="1" applyAlignment="1">
      <alignment horizontal="left" wrapText="1"/>
    </xf>
    <xf numFmtId="0" fontId="0" fillId="0" borderId="2" xfId="0" applyBorder="1" applyAlignment="1">
      <alignment horizontal="center"/>
    </xf>
    <xf numFmtId="0" fontId="1" fillId="2" borderId="0" xfId="0" applyFont="1" applyFill="1"/>
    <xf numFmtId="0" fontId="20" fillId="0" borderId="0" xfId="1"/>
    <xf numFmtId="164" fontId="25" fillId="0" borderId="0" xfId="1" applyNumberFormat="1" applyFont="1"/>
    <xf numFmtId="0" fontId="25" fillId="0" borderId="0" xfId="1" applyFont="1" applyAlignment="1">
      <alignment wrapText="1"/>
    </xf>
    <xf numFmtId="166" fontId="0" fillId="0" borderId="0" xfId="0" applyNumberFormat="1"/>
    <xf numFmtId="166" fontId="0" fillId="0" borderId="1" xfId="0" applyNumberFormat="1" applyBorder="1"/>
    <xf numFmtId="20" fontId="0" fillId="0" borderId="1" xfId="0" applyNumberFormat="1" applyBorder="1"/>
    <xf numFmtId="0" fontId="0" fillId="21" borderId="1" xfId="0" applyFill="1" applyBorder="1" applyAlignment="1">
      <alignment horizontal="center"/>
    </xf>
    <xf numFmtId="0" fontId="0" fillId="21" borderId="0" xfId="0" applyFill="1" applyAlignment="1">
      <alignment horizontal="center"/>
    </xf>
    <xf numFmtId="0" fontId="0" fillId="21" borderId="20" xfId="0" applyFill="1" applyBorder="1"/>
    <xf numFmtId="49" fontId="0" fillId="0" borderId="0" xfId="0" applyNumberFormat="1"/>
    <xf numFmtId="0" fontId="8" fillId="22" borderId="1" xfId="0" applyFont="1" applyFill="1" applyBorder="1" applyAlignment="1">
      <alignment horizontal="center"/>
    </xf>
    <xf numFmtId="164" fontId="8" fillId="22" borderId="0" xfId="0" applyNumberFormat="1" applyFont="1" applyFill="1" applyAlignment="1">
      <alignment horizontal="center"/>
    </xf>
    <xf numFmtId="0" fontId="10" fillId="23" borderId="0" xfId="0" applyFont="1" applyFill="1"/>
    <xf numFmtId="0" fontId="16" fillId="0" borderId="0" xfId="0" applyFont="1" applyAlignment="1">
      <alignment horizontal="center"/>
    </xf>
    <xf numFmtId="0" fontId="43" fillId="0" borderId="0" xfId="0" applyFont="1" applyAlignment="1">
      <alignment horizontal="center"/>
    </xf>
    <xf numFmtId="0" fontId="39" fillId="0" borderId="0" xfId="0" applyFont="1"/>
    <xf numFmtId="0" fontId="10" fillId="21" borderId="0" xfId="0" applyFont="1" applyFill="1"/>
    <xf numFmtId="0" fontId="10" fillId="23" borderId="0" xfId="0" applyFont="1" applyFill="1" applyAlignment="1">
      <alignment horizontal="center"/>
    </xf>
    <xf numFmtId="0" fontId="0" fillId="24" borderId="0" xfId="0" applyFill="1"/>
    <xf numFmtId="164" fontId="8" fillId="24" borderId="0" xfId="0" applyNumberFormat="1" applyFont="1" applyFill="1" applyAlignment="1">
      <alignment horizontal="center"/>
    </xf>
    <xf numFmtId="0" fontId="44" fillId="0" borderId="0" xfId="0" applyFont="1" applyAlignment="1">
      <alignment vertical="center" wrapText="1"/>
    </xf>
    <xf numFmtId="0" fontId="13" fillId="0" borderId="0" xfId="0" applyFont="1"/>
    <xf numFmtId="0" fontId="0" fillId="0" borderId="5" xfId="0" applyBorder="1" applyAlignment="1">
      <alignment horizontal="center"/>
    </xf>
    <xf numFmtId="0" fontId="10" fillId="24" borderId="1" xfId="0" applyFont="1" applyFill="1" applyBorder="1" applyAlignment="1">
      <alignment horizontal="center" vertical="center"/>
    </xf>
    <xf numFmtId="0" fontId="46" fillId="0" borderId="0" xfId="0" applyFont="1"/>
    <xf numFmtId="0" fontId="5" fillId="0" borderId="7" xfId="0" applyFont="1" applyBorder="1" applyAlignment="1">
      <alignment horizontal="center"/>
    </xf>
    <xf numFmtId="0" fontId="18" fillId="0" borderId="1" xfId="0" applyFont="1" applyBorder="1" applyAlignment="1">
      <alignment horizontal="center" vertical="center" shrinkToFit="1"/>
    </xf>
    <xf numFmtId="0" fontId="18" fillId="0" borderId="1" xfId="0" applyFont="1" applyBorder="1" applyAlignment="1">
      <alignment horizontal="center" vertical="center" wrapText="1" shrinkToFit="1"/>
    </xf>
    <xf numFmtId="0" fontId="0" fillId="14" borderId="1" xfId="0" applyFill="1" applyBorder="1" applyAlignment="1">
      <alignment horizontal="center"/>
    </xf>
    <xf numFmtId="0" fontId="0" fillId="4" borderId="1" xfId="0" applyFill="1" applyBorder="1" applyAlignment="1">
      <alignment horizontal="center" vertical="center"/>
    </xf>
    <xf numFmtId="0" fontId="8" fillId="4" borderId="1" xfId="0" applyFont="1" applyFill="1" applyBorder="1" applyAlignment="1">
      <alignment horizontal="center" vertical="center"/>
    </xf>
    <xf numFmtId="0" fontId="8" fillId="0" borderId="1" xfId="0" applyFont="1" applyBorder="1" applyAlignment="1">
      <alignment horizontal="center" vertical="center"/>
    </xf>
    <xf numFmtId="0" fontId="0" fillId="0" borderId="1" xfId="0" applyBorder="1" applyAlignment="1">
      <alignment vertical="center"/>
    </xf>
    <xf numFmtId="0" fontId="47" fillId="0" borderId="0" xfId="0" applyFont="1" applyAlignment="1">
      <alignment horizontal="center"/>
    </xf>
    <xf numFmtId="0" fontId="10" fillId="4" borderId="1" xfId="0" applyFont="1" applyFill="1" applyBorder="1" applyAlignment="1">
      <alignment horizontal="center" vertical="center"/>
    </xf>
    <xf numFmtId="0" fontId="8" fillId="6" borderId="1" xfId="0" applyFont="1" applyFill="1" applyBorder="1" applyAlignment="1">
      <alignment horizontal="center" vertical="center"/>
    </xf>
    <xf numFmtId="0" fontId="30" fillId="0" borderId="1" xfId="0" applyFont="1" applyBorder="1" applyAlignment="1">
      <alignment horizontal="center" vertical="center"/>
    </xf>
    <xf numFmtId="0" fontId="45" fillId="0" borderId="0" xfId="0" applyFont="1" applyAlignment="1">
      <alignment wrapText="1"/>
    </xf>
    <xf numFmtId="0" fontId="2" fillId="0" borderId="1" xfId="0" applyFont="1" applyBorder="1" applyAlignment="1">
      <alignment horizontal="left" vertical="center" shrinkToFit="1"/>
    </xf>
    <xf numFmtId="0" fontId="8" fillId="4" borderId="4" xfId="0" applyFont="1" applyFill="1" applyBorder="1" applyAlignment="1">
      <alignment horizontal="center" vertical="center"/>
    </xf>
    <xf numFmtId="0" fontId="8" fillId="4" borderId="6" xfId="0" applyFont="1" applyFill="1" applyBorder="1" applyAlignment="1">
      <alignment horizontal="center" vertical="center"/>
    </xf>
    <xf numFmtId="0" fontId="2" fillId="0" borderId="1" xfId="0" applyFont="1" applyBorder="1" applyAlignment="1">
      <alignment horizontal="center" vertical="center" wrapText="1" shrinkToFit="1"/>
    </xf>
    <xf numFmtId="164" fontId="0" fillId="0" borderId="1" xfId="0" applyNumberFormat="1" applyBorder="1" applyAlignment="1">
      <alignment horizontal="center" vertical="center"/>
    </xf>
    <xf numFmtId="164" fontId="8" fillId="0" borderId="1" xfId="0" applyNumberFormat="1" applyFont="1" applyBorder="1" applyAlignment="1">
      <alignment horizontal="center" vertical="center"/>
    </xf>
    <xf numFmtId="164" fontId="8" fillId="4" borderId="1" xfId="0" applyNumberFormat="1" applyFont="1" applyFill="1" applyBorder="1" applyAlignment="1">
      <alignment horizontal="center" vertical="center"/>
    </xf>
    <xf numFmtId="164" fontId="0" fillId="4" borderId="1" xfId="0" applyNumberFormat="1" applyFill="1" applyBorder="1" applyAlignment="1">
      <alignment horizontal="center" vertical="center"/>
    </xf>
    <xf numFmtId="0" fontId="27" fillId="4" borderId="1" xfId="0" applyFont="1" applyFill="1" applyBorder="1" applyAlignment="1">
      <alignment horizontal="center" vertical="center" shrinkToFit="1"/>
    </xf>
    <xf numFmtId="0" fontId="0" fillId="0" borderId="0" xfId="0" applyAlignment="1">
      <alignment horizontal="center" vertical="center"/>
    </xf>
    <xf numFmtId="0" fontId="18" fillId="0" borderId="12" xfId="0" applyFont="1" applyBorder="1" applyAlignment="1">
      <alignment horizontal="center" vertical="center" shrinkToFit="1"/>
    </xf>
    <xf numFmtId="0" fontId="8" fillId="0" borderId="5" xfId="0" applyFont="1" applyBorder="1" applyAlignment="1">
      <alignment horizontal="center" vertical="center"/>
    </xf>
    <xf numFmtId="0" fontId="0" fillId="0" borderId="5" xfId="0" applyBorder="1" applyAlignment="1">
      <alignment horizontal="center" vertical="center"/>
    </xf>
    <xf numFmtId="0" fontId="20" fillId="0" borderId="0" xfId="1" applyAlignment="1">
      <alignment vertical="center"/>
    </xf>
    <xf numFmtId="0" fontId="48" fillId="0" borderId="0" xfId="1" applyFont="1"/>
    <xf numFmtId="0" fontId="10" fillId="0" borderId="1" xfId="1" applyFont="1" applyBorder="1" applyAlignment="1">
      <alignment horizontal="center" vertical="center"/>
    </xf>
    <xf numFmtId="0" fontId="10" fillId="0" borderId="7" xfId="1" applyFont="1" applyBorder="1" applyAlignment="1">
      <alignment horizontal="center" vertical="center"/>
    </xf>
    <xf numFmtId="0" fontId="10" fillId="4" borderId="7" xfId="1" applyFont="1" applyFill="1" applyBorder="1" applyAlignment="1">
      <alignment horizontal="center" vertical="center"/>
    </xf>
    <xf numFmtId="0" fontId="10" fillId="4" borderId="1" xfId="1" applyFont="1" applyFill="1" applyBorder="1" applyAlignment="1">
      <alignment horizontal="center" vertical="center"/>
    </xf>
    <xf numFmtId="0" fontId="49" fillId="0" borderId="0" xfId="0" applyFont="1"/>
    <xf numFmtId="0" fontId="9" fillId="0" borderId="0" xfId="0" applyFont="1" applyAlignment="1">
      <alignment horizontal="center" vertical="center" textRotation="90"/>
    </xf>
    <xf numFmtId="0" fontId="0" fillId="0" borderId="0" xfId="0"/>
    <xf numFmtId="0" fontId="10" fillId="0" borderId="0" xfId="0" applyFont="1" applyAlignment="1">
      <alignment horizontal="center"/>
    </xf>
    <xf numFmtId="0" fontId="49" fillId="0" borderId="0" xfId="0" applyFont="1" applyAlignment="1">
      <alignment horizontal="center" wrapText="1"/>
    </xf>
    <xf numFmtId="0" fontId="49" fillId="0" borderId="0" xfId="0" applyFont="1" applyAlignment="1">
      <alignment horizontal="center"/>
    </xf>
    <xf numFmtId="0" fontId="29" fillId="0" borderId="0" xfId="0" applyFont="1" applyAlignment="1">
      <alignment horizontal="center"/>
    </xf>
    <xf numFmtId="0" fontId="29" fillId="0" borderId="0" xfId="0" applyFont="1" applyAlignment="1">
      <alignment horizontal="center" wrapText="1"/>
    </xf>
    <xf numFmtId="0" fontId="29" fillId="0" borderId="0" xfId="0" applyFont="1" applyAlignment="1">
      <alignment horizontal="center" vertical="center"/>
    </xf>
    <xf numFmtId="0" fontId="49"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21" fillId="0" borderId="0" xfId="1" applyFont="1" applyAlignment="1">
      <alignment horizontal="center"/>
    </xf>
    <xf numFmtId="0" fontId="37" fillId="0" borderId="0" xfId="1" applyFont="1" applyAlignment="1">
      <alignment horizontal="center"/>
    </xf>
    <xf numFmtId="0" fontId="25" fillId="0" borderId="0" xfId="1" applyFont="1" applyAlignment="1">
      <alignment horizontal="center"/>
    </xf>
    <xf numFmtId="165" fontId="25" fillId="0" borderId="0" xfId="1" applyNumberFormat="1" applyFont="1" applyAlignment="1">
      <alignment horizontal="center"/>
    </xf>
    <xf numFmtId="0" fontId="25" fillId="0" borderId="0" xfId="1" applyFont="1" applyAlignment="1">
      <alignment horizontal="center" vertical="center" textRotation="90"/>
    </xf>
    <xf numFmtId="0" fontId="25" fillId="0" borderId="16" xfId="1" applyFont="1" applyBorder="1" applyAlignment="1">
      <alignment horizontal="center" vertical="center" textRotation="90"/>
    </xf>
    <xf numFmtId="0" fontId="39" fillId="0" borderId="0" xfId="0" applyFont="1" applyAlignment="1">
      <alignment horizontal="center" vertical="center" wrapText="1"/>
    </xf>
    <xf numFmtId="0" fontId="35" fillId="0" borderId="0" xfId="0" applyFont="1" applyAlignment="1">
      <alignment horizontal="center" vertical="center" wrapText="1"/>
    </xf>
    <xf numFmtId="0" fontId="38" fillId="0" borderId="0" xfId="0" applyFont="1" applyAlignment="1">
      <alignment horizontal="center" vertical="center" wrapText="1"/>
    </xf>
    <xf numFmtId="0" fontId="21" fillId="0" borderId="0" xfId="1" applyFont="1"/>
    <xf numFmtId="0" fontId="40" fillId="19" borderId="1" xfId="0" applyFont="1" applyFill="1" applyBorder="1" applyAlignment="1">
      <alignment horizontal="center" vertical="center"/>
    </xf>
    <xf numFmtId="0" fontId="41" fillId="19" borderId="6" xfId="0" applyFont="1" applyFill="1" applyBorder="1" applyAlignment="1">
      <alignment horizontal="center" vertical="center" textRotation="90"/>
    </xf>
    <xf numFmtId="0" fontId="33" fillId="19" borderId="1" xfId="0" applyFont="1" applyFill="1" applyBorder="1" applyAlignment="1">
      <alignment horizontal="center" vertical="center"/>
    </xf>
    <xf numFmtId="0" fontId="40" fillId="19" borderId="7" xfId="0" applyFont="1" applyFill="1" applyBorder="1" applyAlignment="1">
      <alignment horizontal="center" vertical="center" wrapText="1"/>
    </xf>
    <xf numFmtId="0" fontId="40" fillId="19" borderId="20" xfId="0" applyFont="1" applyFill="1" applyBorder="1" applyAlignment="1">
      <alignment horizontal="center" vertical="center" wrapText="1"/>
    </xf>
    <xf numFmtId="0" fontId="40" fillId="19" borderId="8" xfId="0" applyFont="1" applyFill="1" applyBorder="1" applyAlignment="1">
      <alignment horizontal="center" vertical="center" wrapText="1"/>
    </xf>
    <xf numFmtId="0" fontId="40" fillId="18" borderId="7" xfId="0" applyFont="1" applyFill="1" applyBorder="1" applyAlignment="1">
      <alignment horizontal="center" vertical="center"/>
    </xf>
    <xf numFmtId="0" fontId="40" fillId="18" borderId="8" xfId="0" applyFont="1" applyFill="1" applyBorder="1" applyAlignment="1">
      <alignment horizontal="center" vertical="center"/>
    </xf>
    <xf numFmtId="0" fontId="40" fillId="18" borderId="19" xfId="0" applyFont="1" applyFill="1" applyBorder="1" applyAlignment="1">
      <alignment horizontal="center" vertical="center"/>
    </xf>
    <xf numFmtId="0" fontId="40" fillId="18" borderId="11" xfId="0" applyFont="1" applyFill="1" applyBorder="1" applyAlignment="1">
      <alignment horizontal="center" vertical="center"/>
    </xf>
    <xf numFmtId="0" fontId="40" fillId="18" borderId="9" xfId="0" applyFont="1" applyFill="1" applyBorder="1" applyAlignment="1">
      <alignment horizontal="center" vertical="center"/>
    </xf>
    <xf numFmtId="0" fontId="40" fillId="18" borderId="17" xfId="0" applyFont="1" applyFill="1" applyBorder="1" applyAlignment="1">
      <alignment horizontal="center" vertical="center"/>
    </xf>
    <xf numFmtId="0" fontId="40" fillId="18" borderId="3" xfId="0" applyFont="1" applyFill="1" applyBorder="1" applyAlignment="1">
      <alignment horizontal="center" vertical="center"/>
    </xf>
    <xf numFmtId="0" fontId="40" fillId="18" borderId="10" xfId="0" applyFont="1" applyFill="1" applyBorder="1" applyAlignment="1">
      <alignment horizontal="center" vertical="center"/>
    </xf>
    <xf numFmtId="0" fontId="0" fillId="21" borderId="20" xfId="0" applyFill="1" applyBorder="1" applyAlignment="1">
      <alignment horizontal="center"/>
    </xf>
    <xf numFmtId="0" fontId="0" fillId="21" borderId="0" xfId="0" applyFill="1" applyAlignment="1">
      <alignment horizontal="center"/>
    </xf>
    <xf numFmtId="49" fontId="0" fillId="0" borderId="11" xfId="0" applyNumberFormat="1" applyBorder="1" applyAlignment="1">
      <alignment horizontal="center"/>
    </xf>
    <xf numFmtId="0" fontId="0" fillId="21" borderId="0" xfId="0" applyFill="1" applyAlignment="1">
      <alignment horizont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xf>
    <xf numFmtId="0" fontId="0" fillId="0" borderId="1" xfId="0" applyFill="1" applyBorder="1" applyAlignment="1">
      <alignment horizontal="center"/>
    </xf>
    <xf numFmtId="0" fontId="0" fillId="0" borderId="1" xfId="0"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iana.soares\Desktop\....xlsx" TargetMode="External"/><Relationship Id="rId1" Type="http://schemas.openxmlformats.org/officeDocument/2006/relationships/externalLinkPath" Target="/Users/mariana.soares/Deskto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__Autoridades%20dos%20Transportes/01.%20%20Munic&#237;pio%20de%20Viseu%20-%20MUV+STUV/Proposta%20de%20Reestrutura&#231;&#227;o/Hor&#225;rios%20Muv-%20Proposta%20final_2023_07_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ana.soares/Desktop/FICHEIRO%20A%20ENVIAR%20PARA%20A%20CAMAR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laudiaBarros.BERRELHAS/Downloads/V3%2027-05-2019%20HOR&#193;RIOS%20MUV_R24_1%20BERRELHAS%2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ariana.soares/Desktop/parit&#225;ria%202024/LINHA%2013_C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RAGENS CONCELHO"/>
      <sheetName val="Nomes Linhas"/>
      <sheetName val="L1"/>
      <sheetName val="L2"/>
      <sheetName val="L3"/>
      <sheetName val="L4"/>
      <sheetName val="L5"/>
      <sheetName val="L6"/>
      <sheetName val="L7"/>
      <sheetName val="L7 (2)"/>
      <sheetName val="L8"/>
      <sheetName val="L9"/>
      <sheetName val="L10"/>
      <sheetName val="L11"/>
      <sheetName val="L12"/>
      <sheetName val="L13. "/>
      <sheetName val="L13"/>
      <sheetName val="Var L12"/>
      <sheetName val="L13_P"/>
      <sheetName val="L14"/>
      <sheetName val="L15"/>
      <sheetName val="L16"/>
      <sheetName val="L16 (2)"/>
      <sheetName val="L17"/>
      <sheetName val="L18"/>
      <sheetName val="L19. "/>
      <sheetName val="L19 "/>
      <sheetName val="L19"/>
      <sheetName val="L20 mal"/>
      <sheetName val="LC1"/>
      <sheetName val="LC2"/>
      <sheetName val="Folha1"/>
      <sheetName val="Folha2"/>
    </sheetNames>
    <sheetDataSet>
      <sheetData sheetId="0">
        <row r="1">
          <cell r="A1"/>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row>
        <row r="2">
          <cell r="A2" t="str">
            <v>Código</v>
          </cell>
          <cell r="B2" t="str">
            <v>COORDENADAS GPS</v>
          </cell>
          <cell r="C2" t="str">
            <v>NOME PARAGEM</v>
          </cell>
          <cell r="D2" t="str">
            <v>LINHA MUV</v>
          </cell>
          <cell r="E2"/>
          <cell r="F2"/>
          <cell r="G2"/>
          <cell r="H2"/>
          <cell r="I2"/>
          <cell r="J2"/>
          <cell r="K2"/>
          <cell r="L2"/>
          <cell r="M2"/>
          <cell r="N2"/>
          <cell r="O2"/>
          <cell r="P2"/>
          <cell r="Q2"/>
          <cell r="R2"/>
          <cell r="S2"/>
          <cell r="T2"/>
          <cell r="U2"/>
          <cell r="V2"/>
          <cell r="W2"/>
          <cell r="X2"/>
          <cell r="Y2"/>
          <cell r="Z2"/>
          <cell r="AA2"/>
          <cell r="AB2"/>
          <cell r="AC2"/>
          <cell r="AD2"/>
          <cell r="AE2"/>
          <cell r="AF2"/>
          <cell r="AG2"/>
          <cell r="AH2"/>
          <cell r="AI2"/>
          <cell r="AJ2"/>
          <cell r="AK2"/>
          <cell r="AL2"/>
          <cell r="AM2"/>
          <cell r="AN2"/>
          <cell r="AO2"/>
        </row>
        <row r="3">
          <cell r="A3" t="str">
            <v>Vis 001</v>
          </cell>
          <cell r="B3"/>
          <cell r="C3" t="str">
            <v>COMV</v>
          </cell>
          <cell r="D3" t="str">
            <v>1;2;3;5;6;7;8;9;10;11;12;13;14;17;21</v>
          </cell>
          <cell r="E3"/>
          <cell r="F3"/>
          <cell r="G3"/>
          <cell r="H3"/>
          <cell r="I3"/>
          <cell r="J3"/>
          <cell r="K3"/>
          <cell r="L3"/>
          <cell r="M3"/>
          <cell r="N3"/>
          <cell r="O3"/>
          <cell r="P3"/>
          <cell r="Q3"/>
          <cell r="R3"/>
          <cell r="S3"/>
          <cell r="T3"/>
          <cell r="U3"/>
          <cell r="V3"/>
          <cell r="W3"/>
          <cell r="X3"/>
          <cell r="Y3"/>
          <cell r="Z3"/>
          <cell r="AA3"/>
          <cell r="AB3"/>
          <cell r="AC3"/>
          <cell r="AD3"/>
          <cell r="AE3"/>
          <cell r="AF3"/>
          <cell r="AG3"/>
          <cell r="AH3"/>
          <cell r="AI3"/>
          <cell r="AJ3"/>
          <cell r="AK3"/>
          <cell r="AL3"/>
          <cell r="AM3"/>
          <cell r="AN3"/>
          <cell r="AO3"/>
        </row>
        <row r="4">
          <cell r="A4" t="str">
            <v>Vis 002</v>
          </cell>
          <cell r="B4"/>
          <cell r="C4" t="str">
            <v>Interface Hospital</v>
          </cell>
          <cell r="D4" t="str">
            <v>15;16;18;20;C2</v>
          </cell>
        </row>
        <row r="5">
          <cell r="A5" t="str">
            <v>Vis 003</v>
          </cell>
          <cell r="B5" t="str">
            <v xml:space="preserve"> 40.646408,  -7.909641</v>
          </cell>
          <cell r="C5" t="str">
            <v>Quinta D´el Rei</v>
          </cell>
          <cell r="D5" t="str">
            <v>C1</v>
          </cell>
        </row>
        <row r="6">
          <cell r="A6" t="str">
            <v>Vis 004</v>
          </cell>
          <cell r="B6" t="str">
            <v xml:space="preserve"> 40.647482,  -7.916590</v>
          </cell>
          <cell r="C6" t="str">
            <v>Quinta de Jugueiros</v>
          </cell>
          <cell r="D6" t="str">
            <v>C1</v>
          </cell>
        </row>
        <row r="7">
          <cell r="A7" t="str">
            <v>Vis 005</v>
          </cell>
          <cell r="B7" t="str">
            <v xml:space="preserve"> 40.645995,  -7.918706</v>
          </cell>
          <cell r="C7" t="str">
            <v>Residências IPV</v>
          </cell>
          <cell r="D7" t="str">
            <v>C1</v>
          </cell>
        </row>
        <row r="8">
          <cell r="A8" t="str">
            <v>Vis 006</v>
          </cell>
          <cell r="B8" t="str">
            <v xml:space="preserve"> 40.641848,  -7.918056</v>
          </cell>
          <cell r="C8" t="str">
            <v>Rua Nova</v>
          </cell>
          <cell r="D8" t="str">
            <v>C1</v>
          </cell>
        </row>
        <row r="9">
          <cell r="A9" t="str">
            <v>Vis 007</v>
          </cell>
          <cell r="B9" t="str">
            <v xml:space="preserve"> 40.659123,  -7.918876</v>
          </cell>
          <cell r="C9" t="str">
            <v xml:space="preserve"> Alberto Sampaio 2</v>
          </cell>
          <cell r="D9" t="str">
            <v>2;4;14;C1</v>
          </cell>
        </row>
        <row r="10">
          <cell r="A10" t="str">
            <v>Vis 008</v>
          </cell>
          <cell r="B10" t="str">
            <v xml:space="preserve"> 40.658200,  -7.920039</v>
          </cell>
          <cell r="C10" t="str">
            <v>N. S. Fátima-Igreja</v>
          </cell>
          <cell r="D10" t="str">
            <v>C1</v>
          </cell>
        </row>
        <row r="11">
          <cell r="A11" t="str">
            <v>Vis 009</v>
          </cell>
          <cell r="B11" t="str">
            <v xml:space="preserve"> 40.656603,  -7.927933</v>
          </cell>
          <cell r="C11" t="str">
            <v>Monte Belo-J Infância 1</v>
          </cell>
          <cell r="D11" t="str">
            <v>C1</v>
          </cell>
        </row>
        <row r="12">
          <cell r="A12" t="str">
            <v>Vis 010</v>
          </cell>
          <cell r="B12" t="str">
            <v xml:space="preserve"> 40.657811,  -7.927082</v>
          </cell>
          <cell r="C12" t="str">
            <v>Monte Belo-Estádio 1</v>
          </cell>
          <cell r="D12" t="str">
            <v>C1</v>
          </cell>
        </row>
        <row r="13">
          <cell r="A13" t="str">
            <v>Vis 011</v>
          </cell>
          <cell r="B13" t="str">
            <v xml:space="preserve"> 40.659537,  -7.926582</v>
          </cell>
          <cell r="C13" t="str">
            <v>Campo dos Trambelos</v>
          </cell>
          <cell r="D13" t="str">
            <v>C1</v>
          </cell>
        </row>
        <row r="14">
          <cell r="A14" t="str">
            <v>Vis 012</v>
          </cell>
          <cell r="B14" t="str">
            <v xml:space="preserve"> 40.660189,  -7.921028</v>
          </cell>
          <cell r="C14" t="str">
            <v>Balsa 1</v>
          </cell>
          <cell r="D14" t="str">
            <v>C1</v>
          </cell>
        </row>
        <row r="15">
          <cell r="A15" t="str">
            <v>Vis 013</v>
          </cell>
          <cell r="B15" t="str">
            <v xml:space="preserve"> 40.661687,  -7.920191</v>
          </cell>
          <cell r="C15" t="str">
            <v>César Anjo 1</v>
          </cell>
          <cell r="D15" t="str">
            <v>C1</v>
          </cell>
        </row>
        <row r="16">
          <cell r="A16" t="str">
            <v>Vis 014</v>
          </cell>
          <cell r="B16" t="str">
            <v xml:space="preserve"> 40.661570,  -7.917603</v>
          </cell>
          <cell r="C16" t="str">
            <v>Bombeiros Voluntários</v>
          </cell>
          <cell r="D16" t="str">
            <v>C1</v>
          </cell>
        </row>
        <row r="17">
          <cell r="A17" t="str">
            <v>Vis 015</v>
          </cell>
          <cell r="B17" t="str">
            <v xml:space="preserve"> 40.671383,  -7.920214</v>
          </cell>
          <cell r="C17" t="str">
            <v>M Ferreira Figueiredo 1</v>
          </cell>
          <cell r="D17" t="str">
            <v>C1</v>
          </cell>
        </row>
        <row r="18">
          <cell r="A18" t="str">
            <v>Vis 016</v>
          </cell>
          <cell r="B18" t="str">
            <v xml:space="preserve"> 40.671972,  -7.917654</v>
          </cell>
          <cell r="C18" t="str">
            <v>Pedro Henriques 1</v>
          </cell>
          <cell r="D18" t="str">
            <v>C1;C2</v>
          </cell>
        </row>
        <row r="19">
          <cell r="A19" t="str">
            <v>Vis 017</v>
          </cell>
          <cell r="B19" t="str">
            <v xml:space="preserve"> 40.671823,  -7.918614</v>
          </cell>
          <cell r="C19" t="str">
            <v>Pedro Henriques 2</v>
          </cell>
          <cell r="D19" t="str">
            <v>C2</v>
          </cell>
        </row>
        <row r="20">
          <cell r="A20" t="str">
            <v>Vis 018</v>
          </cell>
          <cell r="B20" t="str">
            <v xml:space="preserve"> 40.661889,  -7.909377</v>
          </cell>
          <cell r="C20" t="str">
            <v>Porta dos Cavaleiros 1</v>
          </cell>
          <cell r="D20" t="str">
            <v>C1</v>
          </cell>
        </row>
        <row r="21">
          <cell r="A21" t="str">
            <v>Vis 019</v>
          </cell>
          <cell r="B21" t="str">
            <v xml:space="preserve"> 40.656493,  -7.906679</v>
          </cell>
          <cell r="C21" t="str">
            <v>5 de Outubro 1</v>
          </cell>
          <cell r="D21" t="str">
            <v>C1</v>
          </cell>
        </row>
        <row r="22">
          <cell r="A22" t="str">
            <v>Vis 020</v>
          </cell>
          <cell r="B22" t="str">
            <v xml:space="preserve"> 40.651317,  -7.920197</v>
          </cell>
          <cell r="C22" t="str">
            <v>Nuno Alvares Pereira</v>
          </cell>
          <cell r="D22" t="str">
            <v>C1</v>
          </cell>
        </row>
        <row r="23">
          <cell r="A23" t="str">
            <v>Vis 021</v>
          </cell>
          <cell r="B23" t="str">
            <v xml:space="preserve"> 40.652811,  -7.920005</v>
          </cell>
          <cell r="C23" t="str">
            <v>Escola João de Barros 1</v>
          </cell>
          <cell r="D23" t="str">
            <v>C1</v>
          </cell>
        </row>
        <row r="24">
          <cell r="A24" t="str">
            <v>Vis 022</v>
          </cell>
          <cell r="B24" t="str">
            <v xml:space="preserve"> 40.652883,  -7.922521</v>
          </cell>
          <cell r="C24" t="str">
            <v>Manuel Silva Almeida 1</v>
          </cell>
          <cell r="D24" t="str">
            <v>C1</v>
          </cell>
        </row>
        <row r="25">
          <cell r="A25" t="str">
            <v>Vis 023</v>
          </cell>
          <cell r="B25" t="str">
            <v xml:space="preserve"> 40.652935,  -7.912411</v>
          </cell>
          <cell r="C25" t="str">
            <v>10 de Junho-Cemitério 1</v>
          </cell>
          <cell r="D25" t="str">
            <v>C1</v>
          </cell>
        </row>
        <row r="26">
          <cell r="A26" t="str">
            <v>Vis 024</v>
          </cell>
          <cell r="B26" t="str">
            <v xml:space="preserve"> 40.652969,  -7.911517</v>
          </cell>
          <cell r="C26" t="str">
            <v>10 de Junho-Cemitério 2</v>
          </cell>
          <cell r="D26" t="str">
            <v>C2</v>
          </cell>
        </row>
        <row r="27">
          <cell r="A27" t="str">
            <v>Vis 025</v>
          </cell>
          <cell r="B27" t="str">
            <v xml:space="preserve"> 40.652610,  -7.922827</v>
          </cell>
          <cell r="C27" t="str">
            <v>Manuel Silva Almeida 2</v>
          </cell>
          <cell r="D27" t="str">
            <v>C2</v>
          </cell>
        </row>
        <row r="28">
          <cell r="A28" t="str">
            <v>Vis 026</v>
          </cell>
          <cell r="B28" t="str">
            <v xml:space="preserve"> 40.652833,  -7.920289</v>
          </cell>
          <cell r="C28" t="str">
            <v>Escola João de Barros 2</v>
          </cell>
          <cell r="D28" t="str">
            <v>C2</v>
          </cell>
        </row>
        <row r="29">
          <cell r="A29" t="str">
            <v>Vis 027</v>
          </cell>
          <cell r="B29" t="str">
            <v xml:space="preserve"> 40.653214,  -7.917621</v>
          </cell>
          <cell r="C29" t="str">
            <v>António Esteves Correia</v>
          </cell>
          <cell r="D29" t="str">
            <v>C2</v>
          </cell>
        </row>
        <row r="30">
          <cell r="A30" t="str">
            <v>Vis 028</v>
          </cell>
          <cell r="B30" t="str">
            <v xml:space="preserve"> 40.655672,  -7.909891</v>
          </cell>
          <cell r="C30" t="str">
            <v>Dr Azeredo Perdigão 2</v>
          </cell>
          <cell r="D30" t="str">
            <v>C2</v>
          </cell>
        </row>
        <row r="31">
          <cell r="A31" t="str">
            <v>Vis 029</v>
          </cell>
          <cell r="B31" t="str">
            <v xml:space="preserve"> 40.653387,  -7.908449</v>
          </cell>
          <cell r="C31" t="str">
            <v>Monsenhor Celso T Silva</v>
          </cell>
          <cell r="D31" t="str">
            <v>C2</v>
          </cell>
        </row>
        <row r="32">
          <cell r="A32" t="str">
            <v>Vis 030</v>
          </cell>
          <cell r="B32" t="str">
            <v xml:space="preserve"> 40.653144,  -7.906838</v>
          </cell>
          <cell r="C32" t="str">
            <v>Universidade Católica</v>
          </cell>
          <cell r="D32" t="str">
            <v>C2</v>
          </cell>
        </row>
        <row r="33">
          <cell r="A33" t="str">
            <v>Vis 031</v>
          </cell>
          <cell r="B33" t="str">
            <v xml:space="preserve"> 40.656745,  -7.907953</v>
          </cell>
          <cell r="C33" t="str">
            <v>5 de Outubro 2</v>
          </cell>
          <cell r="D33" t="str">
            <v>C2</v>
          </cell>
        </row>
        <row r="34">
          <cell r="A34" t="str">
            <v>Vis 032</v>
          </cell>
          <cell r="B34" t="str">
            <v xml:space="preserve"> 40.662438,  -7.909709</v>
          </cell>
          <cell r="C34" t="str">
            <v>Porta dos Cavaleiros 2</v>
          </cell>
          <cell r="D34" t="str">
            <v>C2</v>
          </cell>
        </row>
        <row r="35">
          <cell r="A35" t="str">
            <v>Vis 033</v>
          </cell>
          <cell r="B35" t="str">
            <v xml:space="preserve"> 40.663687,  -7.910889</v>
          </cell>
          <cell r="C35" t="str">
            <v>Feira de S Mateus 1</v>
          </cell>
          <cell r="D35" t="str">
            <v>C2</v>
          </cell>
        </row>
        <row r="36">
          <cell r="A36" t="str">
            <v>Vis 034</v>
          </cell>
          <cell r="B36" t="str">
            <v xml:space="preserve"> 40.671568,  -7.920095</v>
          </cell>
          <cell r="C36" t="str">
            <v>M Ferreira Figueiredo 2</v>
          </cell>
          <cell r="D36" t="str">
            <v>C2</v>
          </cell>
        </row>
        <row r="37">
          <cell r="A37" t="str">
            <v>Vis 035</v>
          </cell>
          <cell r="B37" t="str">
            <v xml:space="preserve"> 40.668655,  -7.919090</v>
          </cell>
          <cell r="C37" t="str">
            <v>Avenida Europa</v>
          </cell>
          <cell r="D37" t="str">
            <v>C2</v>
          </cell>
        </row>
        <row r="38">
          <cell r="A38" t="str">
            <v>Vis 036</v>
          </cell>
          <cell r="B38" t="str">
            <v xml:space="preserve"> 40.661509,  -7.920691</v>
          </cell>
          <cell r="C38" t="str">
            <v>César Anjo 2</v>
          </cell>
          <cell r="D38" t="str">
            <v>C2</v>
          </cell>
        </row>
        <row r="39">
          <cell r="A39" t="str">
            <v>Vis 037</v>
          </cell>
          <cell r="B39" t="str">
            <v xml:space="preserve"> 40.660332,  -7.921032</v>
          </cell>
          <cell r="C39" t="str">
            <v>Balsa 2</v>
          </cell>
          <cell r="D39" t="str">
            <v>C2</v>
          </cell>
        </row>
        <row r="40">
          <cell r="A40" t="str">
            <v>Vis 038</v>
          </cell>
          <cell r="B40" t="str">
            <v xml:space="preserve"> 40.659890,  -7.926082</v>
          </cell>
          <cell r="C40" t="str">
            <v xml:space="preserve"> Cidade Aveiro</v>
          </cell>
          <cell r="D40" t="str">
            <v>C2</v>
          </cell>
        </row>
        <row r="41">
          <cell r="A41" t="str">
            <v>Vis 039</v>
          </cell>
          <cell r="B41" t="str">
            <v xml:space="preserve"> 40.657914,  -7.927199</v>
          </cell>
          <cell r="C41" t="str">
            <v>Monte Belo-Estádio 2</v>
          </cell>
          <cell r="D41" t="str">
            <v>C2</v>
          </cell>
        </row>
        <row r="42">
          <cell r="A42" t="str">
            <v>Vis 040</v>
          </cell>
          <cell r="B42" t="str">
            <v xml:space="preserve"> 40.656585,  -7.928116</v>
          </cell>
          <cell r="C42" t="str">
            <v>Monte Belo-J Infância 2</v>
          </cell>
          <cell r="D42" t="str">
            <v>C2</v>
          </cell>
        </row>
        <row r="43">
          <cell r="A43" t="str">
            <v>Vis 041</v>
          </cell>
          <cell r="B43" t="str">
            <v xml:space="preserve"> 40.656571,  -7.920538</v>
          </cell>
          <cell r="C43" t="str">
            <v>Engrácia Carrilho-Igreja</v>
          </cell>
          <cell r="D43" t="str">
            <v>C2</v>
          </cell>
        </row>
        <row r="44">
          <cell r="A44" t="str">
            <v>Vis 042</v>
          </cell>
          <cell r="B44" t="str">
            <v xml:space="preserve"> 40.658180,  -7.920048</v>
          </cell>
          <cell r="C44" t="str">
            <v>Colégio Imac Conceição</v>
          </cell>
          <cell r="D44" t="str">
            <v>C2</v>
          </cell>
        </row>
        <row r="45">
          <cell r="A45" t="str">
            <v>Vis 043</v>
          </cell>
          <cell r="B45" t="str">
            <v xml:space="preserve"> 40.644670,  -7.923472</v>
          </cell>
          <cell r="C45" t="str">
            <v>Reg Infantaria-IPV 3</v>
          </cell>
          <cell r="D45" t="str">
            <v>C2</v>
          </cell>
        </row>
        <row r="46">
          <cell r="A46" t="str">
            <v>Vis 044</v>
          </cell>
          <cell r="B46" t="str">
            <v xml:space="preserve"> 40.646680,  -7.912509</v>
          </cell>
          <cell r="C46" t="str">
            <v>Quinta da Alagoa</v>
          </cell>
          <cell r="D46" t="str">
            <v>C2</v>
          </cell>
        </row>
        <row r="47">
          <cell r="A47" t="str">
            <v>Vis 045</v>
          </cell>
          <cell r="B47" t="str">
            <v xml:space="preserve"> 40.644217,  -7.913063</v>
          </cell>
          <cell r="C47" t="str">
            <v>Q Alagoa-C Comercial</v>
          </cell>
          <cell r="D47" t="str">
            <v>C2</v>
          </cell>
        </row>
        <row r="48">
          <cell r="A48" t="str">
            <v>Vis 046</v>
          </cell>
          <cell r="B48" t="str">
            <v xml:space="preserve"> 40.645744,  -7.909010</v>
          </cell>
          <cell r="C48" t="str">
            <v>Escola Aquilino Ribeiro</v>
          </cell>
          <cell r="D48" t="str">
            <v>12;C2</v>
          </cell>
        </row>
        <row r="49">
          <cell r="A49" t="str">
            <v>Vis 047</v>
          </cell>
          <cell r="B49" t="str">
            <v xml:space="preserve"> 40.656213,  -7.914239</v>
          </cell>
          <cell r="C49" t="str">
            <v>Rossio 1</v>
          </cell>
          <cell r="D49" t="str">
            <v>4;6;7;8;9;10;11;12;13;15;16;18;19;20;21;C1;C2</v>
          </cell>
        </row>
        <row r="50">
          <cell r="A50" t="str">
            <v>Vis 048</v>
          </cell>
          <cell r="B50" t="str">
            <v xml:space="preserve"> 40.656145,  -7.914081</v>
          </cell>
          <cell r="C50" t="str">
            <v>Rossio 2</v>
          </cell>
          <cell r="D50" t="str">
            <v>1;3;5;6;8;9;10;11;12;13;15;16;17;18;19;20;21;C1;C2</v>
          </cell>
        </row>
        <row r="51">
          <cell r="A51" t="str">
            <v>Vis 049</v>
          </cell>
          <cell r="B51" t="str">
            <v xml:space="preserve"> 40.655985,  -7.912575</v>
          </cell>
          <cell r="C51" t="str">
            <v>Alves Martins</v>
          </cell>
          <cell r="D51" t="str">
            <v>1;3;5;6;7;9;17;C2</v>
          </cell>
        </row>
        <row r="52">
          <cell r="A52" t="str">
            <v>Vis 050</v>
          </cell>
          <cell r="B52" t="str">
            <v xml:space="preserve"> 40.656632,  -7.912392</v>
          </cell>
          <cell r="C52" t="str">
            <v>General Humberto Delgado</v>
          </cell>
          <cell r="D52" t="str">
            <v>1;3;5;6;7;9;17;C1</v>
          </cell>
        </row>
        <row r="53">
          <cell r="A53" t="str">
            <v>Vis 051</v>
          </cell>
          <cell r="B53" t="str">
            <v xml:space="preserve"> 40.656385,  -7.909579</v>
          </cell>
          <cell r="C53" t="str">
            <v>D António A Martins 1</v>
          </cell>
          <cell r="D53">
            <v>6</v>
          </cell>
        </row>
        <row r="54">
          <cell r="A54" t="str">
            <v>Vis 052</v>
          </cell>
          <cell r="B54" t="str">
            <v xml:space="preserve"> 40.657660,  -7.909950</v>
          </cell>
          <cell r="C54" t="str">
            <v>S Cristina-Cap S Pereira</v>
          </cell>
          <cell r="D54" t="str">
            <v>1;3;5;6;7;17;C2</v>
          </cell>
        </row>
        <row r="55">
          <cell r="A55" t="str">
            <v>Vis 053</v>
          </cell>
          <cell r="B55" t="str">
            <v xml:space="preserve"> 40.657736,  -7.910015</v>
          </cell>
          <cell r="C55" t="str">
            <v>Cap S Pereira-S Cristina</v>
          </cell>
          <cell r="D55" t="str">
            <v>1;3;5;6;7;17;C1</v>
          </cell>
        </row>
        <row r="56">
          <cell r="A56" t="str">
            <v>Vis 054</v>
          </cell>
          <cell r="B56" t="str">
            <v xml:space="preserve"> 40.659405,  -7.907466</v>
          </cell>
          <cell r="C56" t="str">
            <v>Cap S Pereira-Fontelo</v>
          </cell>
          <cell r="D56" t="str">
            <v>1;3;5;6;7;17;C2</v>
          </cell>
        </row>
        <row r="57">
          <cell r="A57" t="str">
            <v>Vis 055</v>
          </cell>
          <cell r="B57" t="str">
            <v xml:space="preserve"> 40.659035,  -7.908139</v>
          </cell>
          <cell r="C57" t="str">
            <v>Capitão Silva Pereira</v>
          </cell>
          <cell r="D57" t="str">
            <v>1;3;5;6;7;17;C1</v>
          </cell>
        </row>
        <row r="58">
          <cell r="A58" t="str">
            <v>Vis 056</v>
          </cell>
          <cell r="B58" t="str">
            <v xml:space="preserve"> 40.660617,  -7.908127</v>
          </cell>
          <cell r="C58" t="str">
            <v>Largo Santo António</v>
          </cell>
          <cell r="D58" t="str">
            <v>3;5;6;17;C2</v>
          </cell>
        </row>
        <row r="59">
          <cell r="A59" t="str">
            <v>Vis 058</v>
          </cell>
          <cell r="B59" t="str">
            <v xml:space="preserve"> 40.663248,  -7.910430</v>
          </cell>
          <cell r="C59" t="str">
            <v>Casa da Ribeira</v>
          </cell>
          <cell r="D59" t="str">
            <v>3;5;6;17</v>
          </cell>
        </row>
        <row r="60">
          <cell r="A60" t="str">
            <v>Vis 059</v>
          </cell>
          <cell r="B60" t="str">
            <v xml:space="preserve"> 40.663212,  -7.910552</v>
          </cell>
          <cell r="C60" t="str">
            <v>Feira de S. Mateus 2</v>
          </cell>
          <cell r="D60" t="str">
            <v>3;5;6;7;17;C1</v>
          </cell>
        </row>
        <row r="61">
          <cell r="A61" t="str">
            <v>Vis 060</v>
          </cell>
          <cell r="B61" t="str">
            <v xml:space="preserve"> 40.666018,  -7.913206</v>
          </cell>
          <cell r="C61" t="str">
            <v>Cava de Viriato 1</v>
          </cell>
          <cell r="D61" t="str">
            <v>4;5;6;15;16;17;18;20;C2</v>
          </cell>
        </row>
        <row r="62">
          <cell r="A62" t="str">
            <v>Vis 061</v>
          </cell>
          <cell r="B62" t="str">
            <v xml:space="preserve"> 40.665889,  -7.913368</v>
          </cell>
          <cell r="C62" t="str">
            <v>Cava de Viriato 2</v>
          </cell>
          <cell r="D62" t="str">
            <v>4;5;6;15;16;17;18;20;C1</v>
          </cell>
        </row>
        <row r="63">
          <cell r="A63" t="str">
            <v>Vis 062</v>
          </cell>
          <cell r="B63" t="str">
            <v xml:space="preserve"> 40.668229,  -7.915667</v>
          </cell>
          <cell r="C63" t="str">
            <v>Av Bélgica-Alf Miguel 1</v>
          </cell>
          <cell r="D63" t="str">
            <v>4;5;15;16;17;18;20;C2</v>
          </cell>
        </row>
        <row r="64">
          <cell r="A64" t="str">
            <v>Vis 063</v>
          </cell>
          <cell r="B64" t="str">
            <v xml:space="preserve"> 40.668452,  -7.916073</v>
          </cell>
          <cell r="C64" t="str">
            <v>Av Bélgica-Alf Miguel 2</v>
          </cell>
          <cell r="D64" t="str">
            <v>4;5;15;16;17;18;20</v>
          </cell>
        </row>
        <row r="65">
          <cell r="A65" t="str">
            <v>Vis 064</v>
          </cell>
          <cell r="B65" t="str">
            <v xml:space="preserve"> 40.670291,  -7.918028</v>
          </cell>
          <cell r="C65" t="str">
            <v>Avenida Bélgica 1</v>
          </cell>
          <cell r="D65" t="str">
            <v>4;5;15;16;17;18;20</v>
          </cell>
        </row>
        <row r="66">
          <cell r="A66" t="str">
            <v>Vis 065</v>
          </cell>
          <cell r="B66" t="str">
            <v xml:space="preserve"> 40.670403,  -7.917955</v>
          </cell>
          <cell r="C66" t="str">
            <v>Avenida Bélgica 2</v>
          </cell>
          <cell r="D66" t="str">
            <v>4;5;15;16;17;18;20;C2</v>
          </cell>
        </row>
        <row r="67">
          <cell r="A67" t="str">
            <v>Vis 066</v>
          </cell>
          <cell r="B67" t="str">
            <v xml:space="preserve"> 40.672560,  -7.920169</v>
          </cell>
          <cell r="C67" t="str">
            <v>Avenida Bélgica 3</v>
          </cell>
          <cell r="D67" t="str">
            <v>4;5;15;16;17;18;20</v>
          </cell>
        </row>
        <row r="68">
          <cell r="A68" t="str">
            <v>Vis 067</v>
          </cell>
          <cell r="B68" t="str">
            <v xml:space="preserve"> 40.672628,  -7.920566</v>
          </cell>
          <cell r="C68" t="str">
            <v>Avenida Bélgica 4</v>
          </cell>
          <cell r="D68" t="str">
            <v>4;5;15;16;17;18;20</v>
          </cell>
        </row>
        <row r="69">
          <cell r="A69" t="str">
            <v>Vis 068</v>
          </cell>
          <cell r="B69" t="str">
            <v xml:space="preserve"> 40.674470,  -7.922646</v>
          </cell>
          <cell r="C69" t="str">
            <v>Av Bélgica-Sta Amélia 1</v>
          </cell>
          <cell r="D69" t="str">
            <v>4;5;15;16;17;18;20</v>
          </cell>
        </row>
        <row r="70">
          <cell r="A70" t="str">
            <v>Vis 069</v>
          </cell>
          <cell r="B70" t="str">
            <v xml:space="preserve"> 40.674666,  -7.922428</v>
          </cell>
          <cell r="C70" t="str">
            <v>Av Bélgica-Sta Amélia 2</v>
          </cell>
          <cell r="D70" t="str">
            <v>4;5;15;16;17;18;20</v>
          </cell>
        </row>
        <row r="71">
          <cell r="A71" t="str">
            <v>Vis 071</v>
          </cell>
          <cell r="B71" t="str">
            <v xml:space="preserve"> 40.678020,  -7.921627</v>
          </cell>
          <cell r="C71" t="str">
            <v>Abraveses-Igreja 2</v>
          </cell>
          <cell r="D71" t="str">
            <v>5;15;16;17;18;20</v>
          </cell>
        </row>
        <row r="72">
          <cell r="A72" t="str">
            <v>Vis 072</v>
          </cell>
          <cell r="B72" t="str">
            <v xml:space="preserve"> 40.679807,  -7.920631</v>
          </cell>
          <cell r="C72" t="str">
            <v>Abraveses-Correios 2</v>
          </cell>
          <cell r="D72" t="str">
            <v>5;15;16;17;18;20</v>
          </cell>
        </row>
        <row r="73">
          <cell r="A73" t="str">
            <v>Vis 073</v>
          </cell>
          <cell r="B73" t="str">
            <v xml:space="preserve"> 40.680050,  -7.920085</v>
          </cell>
          <cell r="C73" t="str">
            <v>Abraveses-Correios 1</v>
          </cell>
          <cell r="D73" t="str">
            <v>5;15;16;17;18;20</v>
          </cell>
        </row>
        <row r="74">
          <cell r="A74" t="str">
            <v>Vis 074</v>
          </cell>
          <cell r="B74" t="str">
            <v xml:space="preserve"> 40.682148,  -7.918799</v>
          </cell>
          <cell r="C74" t="str">
            <v>Abraveses-Hospital 1</v>
          </cell>
          <cell r="D74" t="str">
            <v>5;15;16;17;18;20</v>
          </cell>
        </row>
        <row r="75">
          <cell r="A75" t="str">
            <v>Vis 075</v>
          </cell>
          <cell r="B75" t="str">
            <v xml:space="preserve"> 40.682436,  -7.918777</v>
          </cell>
          <cell r="C75" t="str">
            <v>Abraveses-Hospital 2</v>
          </cell>
          <cell r="D75" t="str">
            <v>5;15;16;17;18;20</v>
          </cell>
        </row>
        <row r="76">
          <cell r="A76" t="str">
            <v>Vis 076</v>
          </cell>
          <cell r="B76" t="str">
            <v xml:space="preserve"> 40.684861,  -7.917432</v>
          </cell>
          <cell r="C76" t="str">
            <v>TCor Silva Simões 1</v>
          </cell>
          <cell r="D76" t="str">
            <v>5;17</v>
          </cell>
        </row>
        <row r="77">
          <cell r="A77" t="str">
            <v>Vis 077</v>
          </cell>
          <cell r="B77" t="str">
            <v xml:space="preserve"> 40.684896,  -7.917198</v>
          </cell>
          <cell r="C77" t="str">
            <v>TCor Silva Simões 2</v>
          </cell>
          <cell r="D77" t="str">
            <v>5;17</v>
          </cell>
        </row>
        <row r="78">
          <cell r="A78" t="str">
            <v>Vis 078</v>
          </cell>
          <cell r="B78" t="str">
            <v xml:space="preserve"> 40.686577,  -7.916363</v>
          </cell>
          <cell r="C78" t="str">
            <v>Tcor S Simões-Barrosa</v>
          </cell>
          <cell r="D78" t="str">
            <v>5;17</v>
          </cell>
        </row>
        <row r="79">
          <cell r="A79" t="str">
            <v>Vis 079</v>
          </cell>
          <cell r="B79" t="str">
            <v xml:space="preserve"> 40.688334,  -7.915316</v>
          </cell>
          <cell r="C79" t="str">
            <v>Tcor S Simões-Cumieira 1</v>
          </cell>
          <cell r="D79" t="str">
            <v>5;17</v>
          </cell>
        </row>
        <row r="80">
          <cell r="A80" t="str">
            <v>Vis 080</v>
          </cell>
          <cell r="B80" t="str">
            <v>40.68829, -7.91518</v>
          </cell>
          <cell r="C80" t="str">
            <v>Tcor S Simões-Cumieira 2</v>
          </cell>
          <cell r="D80" t="str">
            <v>5;17</v>
          </cell>
        </row>
        <row r="81">
          <cell r="A81" t="str">
            <v>Vis 081</v>
          </cell>
          <cell r="B81" t="str">
            <v>40.69023, -7.91405</v>
          </cell>
          <cell r="C81" t="str">
            <v>Tcor S Simões-Cimalha 1</v>
          </cell>
          <cell r="D81" t="str">
            <v>5;17</v>
          </cell>
        </row>
        <row r="82">
          <cell r="A82" t="str">
            <v>Vis 082</v>
          </cell>
          <cell r="B82" t="str">
            <v xml:space="preserve"> 40.690807,  -7.913847</v>
          </cell>
          <cell r="C82" t="str">
            <v>Tcor S Simões-Cimalha 2</v>
          </cell>
          <cell r="D82" t="str">
            <v>5;17</v>
          </cell>
        </row>
        <row r="83">
          <cell r="A83" t="str">
            <v>Vis 083</v>
          </cell>
          <cell r="B83" t="str">
            <v xml:space="preserve"> 40.694259,  -7.911845</v>
          </cell>
          <cell r="C83" t="str">
            <v>EN2-IP5</v>
          </cell>
          <cell r="D83" t="str">
            <v>5;17</v>
          </cell>
        </row>
        <row r="84">
          <cell r="A84" t="str">
            <v>Vis 084</v>
          </cell>
          <cell r="B84" t="str">
            <v xml:space="preserve"> 40.694251,  -7.911401</v>
          </cell>
          <cell r="C84" t="str">
            <v>EN2-Moure Madalena</v>
          </cell>
          <cell r="D84" t="str">
            <v>5;17</v>
          </cell>
        </row>
        <row r="85">
          <cell r="A85" t="str">
            <v>Vis 085</v>
          </cell>
          <cell r="B85" t="str">
            <v xml:space="preserve"> 40.697950,  -7.911158</v>
          </cell>
          <cell r="C85" t="str">
            <v>Expocenter</v>
          </cell>
          <cell r="D85" t="str">
            <v>17</v>
          </cell>
        </row>
        <row r="86">
          <cell r="A86" t="str">
            <v>Vis 086</v>
          </cell>
          <cell r="B86" t="str">
            <v xml:space="preserve"> 40.700558,  -7.911387</v>
          </cell>
          <cell r="C86" t="str">
            <v>EN2-Campo 1</v>
          </cell>
          <cell r="D86" t="str">
            <v>17</v>
          </cell>
        </row>
        <row r="87">
          <cell r="A87" t="str">
            <v>Vis 087</v>
          </cell>
          <cell r="B87" t="str">
            <v xml:space="preserve"> 40.700617,  -7.911245</v>
          </cell>
          <cell r="C87" t="str">
            <v>EN2-Campo 2</v>
          </cell>
          <cell r="D87" t="str">
            <v>17</v>
          </cell>
        </row>
        <row r="88">
          <cell r="A88" t="str">
            <v>Vis 088</v>
          </cell>
          <cell r="B88" t="str">
            <v xml:space="preserve"> 40.702974,  -7.911569</v>
          </cell>
          <cell r="C88" t="str">
            <v>EN2-Rua Bouça 1</v>
          </cell>
          <cell r="D88" t="str">
            <v>17</v>
          </cell>
        </row>
        <row r="89">
          <cell r="A89" t="str">
            <v>Vis 089</v>
          </cell>
          <cell r="B89" t="str">
            <v xml:space="preserve"> 40.703653,  -7.911239</v>
          </cell>
          <cell r="C89" t="str">
            <v>EN2-Rua Bouça 2</v>
          </cell>
          <cell r="D89" t="str">
            <v>16;17</v>
          </cell>
        </row>
        <row r="90">
          <cell r="A90" t="str">
            <v>Vis 090</v>
          </cell>
          <cell r="B90" t="str">
            <v xml:space="preserve"> 40.706065,  -7.910699</v>
          </cell>
          <cell r="C90" t="str">
            <v>EN2-Bassar 1</v>
          </cell>
          <cell r="D90" t="str">
            <v>17</v>
          </cell>
        </row>
        <row r="91">
          <cell r="A91" t="str">
            <v>Vis 091</v>
          </cell>
          <cell r="B91" t="str">
            <v xml:space="preserve"> 40.706237,  -7.910594</v>
          </cell>
          <cell r="C91" t="str">
            <v>EN2-Bassar 2</v>
          </cell>
          <cell r="D91" t="str">
            <v>16;17</v>
          </cell>
        </row>
        <row r="92">
          <cell r="A92" t="str">
            <v>Vis 092</v>
          </cell>
          <cell r="B92" t="str">
            <v>40.708472,-7.912604</v>
          </cell>
          <cell r="C92" t="str">
            <v>EN2-Aeródromo</v>
          </cell>
          <cell r="D92" t="str">
            <v>16;17</v>
          </cell>
        </row>
        <row r="93">
          <cell r="A93" t="str">
            <v>Vis 093</v>
          </cell>
          <cell r="B93" t="str">
            <v>40.710796,-7.908851</v>
          </cell>
          <cell r="C93" t="str">
            <v>Campo-Rua Barbeito 1</v>
          </cell>
          <cell r="D93" t="str">
            <v>17</v>
          </cell>
        </row>
        <row r="94">
          <cell r="A94" t="str">
            <v>Vis 094</v>
          </cell>
          <cell r="B94" t="str">
            <v xml:space="preserve"> 40.710739,  -7.908781</v>
          </cell>
          <cell r="C94" t="str">
            <v>Campo-Rua Barbeito 2</v>
          </cell>
          <cell r="D94" t="str">
            <v>17</v>
          </cell>
        </row>
        <row r="95">
          <cell r="A95" t="str">
            <v>Vis 095</v>
          </cell>
          <cell r="B95" t="str">
            <v xml:space="preserve"> 40.712600,  -7.906390</v>
          </cell>
          <cell r="C95" t="str">
            <v>Campo-Bairro Norad</v>
          </cell>
          <cell r="D95" t="str">
            <v>17</v>
          </cell>
        </row>
        <row r="96">
          <cell r="A96" t="str">
            <v>Vis 096</v>
          </cell>
          <cell r="B96" t="str">
            <v>40.712226,-7.904572</v>
          </cell>
          <cell r="C96" t="str">
            <v>Bairro Norad</v>
          </cell>
          <cell r="D96" t="str">
            <v>17</v>
          </cell>
        </row>
        <row r="97">
          <cell r="A97" t="str">
            <v>Vis 097</v>
          </cell>
          <cell r="B97" t="str">
            <v xml:space="preserve"> 40.694377,  -7.908724</v>
          </cell>
          <cell r="C97" t="str">
            <v>M Madalena-R Principal 1</v>
          </cell>
          <cell r="D97" t="str">
            <v>5;17</v>
          </cell>
        </row>
        <row r="98">
          <cell r="A98" t="str">
            <v>Vis 098</v>
          </cell>
          <cell r="B98" t="str">
            <v>40.69444, -7.90866</v>
          </cell>
          <cell r="C98" t="str">
            <v>M Madalena-R Principal 2</v>
          </cell>
          <cell r="D98" t="str">
            <v>5;17</v>
          </cell>
        </row>
        <row r="99">
          <cell r="A99" t="str">
            <v>Vis 099</v>
          </cell>
          <cell r="B99" t="str">
            <v>40.69685, -7.90651</v>
          </cell>
          <cell r="C99" t="str">
            <v>Moure Madalena-Igreja 1</v>
          </cell>
          <cell r="D99" t="str">
            <v>5;17</v>
          </cell>
        </row>
        <row r="100">
          <cell r="A100" t="str">
            <v>Vis 100</v>
          </cell>
          <cell r="B100" t="str">
            <v>40.69681, -7.9066</v>
          </cell>
          <cell r="C100" t="str">
            <v>Moure Madalena-Igreja 2</v>
          </cell>
          <cell r="D100" t="str">
            <v>5;17</v>
          </cell>
        </row>
        <row r="101">
          <cell r="A101" t="str">
            <v>Vis 101</v>
          </cell>
          <cell r="B101" t="str">
            <v xml:space="preserve"> 40.698249,  -7.906183</v>
          </cell>
          <cell r="C101" t="str">
            <v>Moure Madalena-R Capela</v>
          </cell>
          <cell r="D101" t="str">
            <v>5;17</v>
          </cell>
        </row>
        <row r="102">
          <cell r="A102" t="str">
            <v>Vis 102</v>
          </cell>
          <cell r="B102" t="str">
            <v xml:space="preserve"> 40.672645,  -7.914911</v>
          </cell>
          <cell r="C102" t="str">
            <v>Escola Viriato 1</v>
          </cell>
          <cell r="D102" t="str">
            <v>6;15;16;18;20</v>
          </cell>
        </row>
        <row r="103">
          <cell r="A103" t="str">
            <v>Vis 103</v>
          </cell>
          <cell r="B103" t="str">
            <v xml:space="preserve"> 40.672509,  -7.915101</v>
          </cell>
          <cell r="C103" t="str">
            <v>Escola Viriato 2</v>
          </cell>
          <cell r="D103" t="str">
            <v>6;15;16;18;20;C1</v>
          </cell>
        </row>
        <row r="104">
          <cell r="A104" t="str">
            <v>Vis 104</v>
          </cell>
          <cell r="B104" t="str">
            <v xml:space="preserve"> 40.675783,  -7.915438</v>
          </cell>
          <cell r="C104" t="str">
            <v>Abraveses-Pr Lameiras 1</v>
          </cell>
          <cell r="D104" t="str">
            <v>6;15;16;18;20</v>
          </cell>
        </row>
        <row r="105">
          <cell r="A105" t="str">
            <v>Vis 105</v>
          </cell>
          <cell r="B105" t="str">
            <v xml:space="preserve"> 40.675713,  -7.915626</v>
          </cell>
          <cell r="C105" t="str">
            <v>Abraveses-Pr Lameiras 2</v>
          </cell>
          <cell r="D105" t="str">
            <v>6;15;16;18;20</v>
          </cell>
        </row>
        <row r="106">
          <cell r="A106" t="str">
            <v>Vis 106</v>
          </cell>
          <cell r="B106" t="str">
            <v xml:space="preserve"> 40.677924,  -7.916418</v>
          </cell>
          <cell r="C106" t="str">
            <v>Abraveses-Rua Eirinha 1</v>
          </cell>
          <cell r="D106" t="str">
            <v>6;15;16;18;20</v>
          </cell>
        </row>
        <row r="107">
          <cell r="A107" t="str">
            <v>Vis 107</v>
          </cell>
          <cell r="B107" t="str">
            <v xml:space="preserve"> 40.677548,  -7.916197</v>
          </cell>
          <cell r="C107" t="str">
            <v>Abraveses-Rua Eirinha 2</v>
          </cell>
          <cell r="D107" t="str">
            <v>6;15;16;18;20</v>
          </cell>
        </row>
        <row r="108">
          <cell r="A108" t="str">
            <v>Vis 108</v>
          </cell>
          <cell r="B108" t="str">
            <v xml:space="preserve"> 40.679604,  -7.916030</v>
          </cell>
          <cell r="C108" t="str">
            <v>Estrada V-Esc A Perdigão</v>
          </cell>
          <cell r="D108">
            <v>6</v>
          </cell>
        </row>
        <row r="109">
          <cell r="A109" t="str">
            <v>Vis 109</v>
          </cell>
          <cell r="B109" t="str">
            <v>igual à VIS 308</v>
          </cell>
          <cell r="C109" t="str">
            <v>Esc Azeredo Perdigão 1</v>
          </cell>
          <cell r="D109"/>
        </row>
        <row r="110">
          <cell r="A110" t="str">
            <v>Vis 110</v>
          </cell>
          <cell r="B110" t="str">
            <v xml:space="preserve"> 40.679211,  -7.914750</v>
          </cell>
          <cell r="C110" t="str">
            <v>Esc Azeredo Perdigão 3</v>
          </cell>
          <cell r="D110" t="str">
            <v>6;15;16;18;20</v>
          </cell>
        </row>
        <row r="111">
          <cell r="A111" t="str">
            <v>Vis 111</v>
          </cell>
          <cell r="B111" t="str">
            <v xml:space="preserve"> 40.677648,  -7.909664</v>
          </cell>
          <cell r="C111" t="str">
            <v>R. Esc. Preparatória 1</v>
          </cell>
          <cell r="D111">
            <v>6</v>
          </cell>
        </row>
        <row r="112">
          <cell r="A112" t="str">
            <v>Vis 112</v>
          </cell>
          <cell r="B112" t="str">
            <v xml:space="preserve"> 40.677706,  -7.909833</v>
          </cell>
          <cell r="C112" t="str">
            <v>R. Esc. Preparatória 2</v>
          </cell>
          <cell r="D112">
            <v>6</v>
          </cell>
        </row>
        <row r="113">
          <cell r="A113" t="str">
            <v>Vis 113</v>
          </cell>
          <cell r="B113" t="str">
            <v xml:space="preserve"> 40.675172,  -7.907317</v>
          </cell>
          <cell r="C113" t="str">
            <v>Póvoa-Bairro Lusitano 1</v>
          </cell>
          <cell r="D113">
            <v>6</v>
          </cell>
        </row>
        <row r="114">
          <cell r="A114" t="str">
            <v>Vis 114</v>
          </cell>
          <cell r="B114" t="str">
            <v xml:space="preserve"> 40.675224,  -7.907219</v>
          </cell>
          <cell r="C114" t="str">
            <v>Póvoa-Bairro Lusitano 2</v>
          </cell>
          <cell r="D114">
            <v>6</v>
          </cell>
        </row>
        <row r="115">
          <cell r="A115" t="str">
            <v>Vis 115</v>
          </cell>
          <cell r="B115" t="str">
            <v xml:space="preserve"> 40.677032,  -7.905627</v>
          </cell>
          <cell r="C115" t="str">
            <v>Póvoa-Heróis Lusitanos 1</v>
          </cell>
          <cell r="D115">
            <v>6</v>
          </cell>
        </row>
        <row r="116">
          <cell r="A116" t="str">
            <v>Vis 116</v>
          </cell>
          <cell r="B116" t="str">
            <v xml:space="preserve"> 40.677075,  -7.905713</v>
          </cell>
          <cell r="C116" t="str">
            <v>Póvoa-Heróis Lusitanos 2</v>
          </cell>
          <cell r="D116">
            <v>6</v>
          </cell>
        </row>
        <row r="117">
          <cell r="A117" t="str">
            <v>Vis 117</v>
          </cell>
          <cell r="B117" t="str">
            <v xml:space="preserve"> 40.678490,  -7.905148</v>
          </cell>
          <cell r="C117" t="str">
            <v>Póvoa-Heróis Lusitanos 3</v>
          </cell>
          <cell r="D117">
            <v>6</v>
          </cell>
        </row>
        <row r="118">
          <cell r="A118" t="str">
            <v>Vis 118</v>
          </cell>
          <cell r="B118" t="str">
            <v xml:space="preserve"> 40.680756,  -7.905154</v>
          </cell>
          <cell r="C118" t="str">
            <v>Póvoa-Av Pintor 1</v>
          </cell>
          <cell r="D118">
            <v>6</v>
          </cell>
        </row>
        <row r="119">
          <cell r="A119" t="str">
            <v>Vis 119</v>
          </cell>
          <cell r="B119" t="str">
            <v xml:space="preserve"> 40.680726,  -7.905245</v>
          </cell>
          <cell r="C119" t="str">
            <v>Póvoa-Av Pintor 2</v>
          </cell>
          <cell r="D119">
            <v>6</v>
          </cell>
        </row>
        <row r="120">
          <cell r="A120" t="str">
            <v>Vis 120</v>
          </cell>
          <cell r="B120" t="str">
            <v xml:space="preserve"> 40.684221,  -7.904034</v>
          </cell>
          <cell r="C120" t="str">
            <v>Travessa do Pintor 1</v>
          </cell>
          <cell r="D120">
            <v>6</v>
          </cell>
        </row>
        <row r="121">
          <cell r="A121" t="str">
            <v>Vis 121</v>
          </cell>
          <cell r="B121" t="str">
            <v xml:space="preserve"> 40.684323,  -7.904071</v>
          </cell>
          <cell r="C121" t="str">
            <v>Travessa do Pintor 2</v>
          </cell>
          <cell r="D121">
            <v>6</v>
          </cell>
        </row>
        <row r="122">
          <cell r="A122" t="str">
            <v>Vis 122</v>
          </cell>
          <cell r="B122" t="str">
            <v xml:space="preserve"> 40.686230,  -7.903267</v>
          </cell>
          <cell r="C122" t="str">
            <v>Alto do Pintor 1</v>
          </cell>
          <cell r="D122">
            <v>6</v>
          </cell>
        </row>
        <row r="123">
          <cell r="A123" t="str">
            <v>Vis 123</v>
          </cell>
          <cell r="B123" t="str">
            <v xml:space="preserve"> 40.686498,  -7.903278</v>
          </cell>
          <cell r="C123" t="str">
            <v>Alto do Pintor 2</v>
          </cell>
          <cell r="D123">
            <v>6</v>
          </cell>
        </row>
        <row r="124">
          <cell r="A124" t="str">
            <v>Vis 124</v>
          </cell>
          <cell r="B124" t="str">
            <v xml:space="preserve"> 40.689727,  -7.900030</v>
          </cell>
          <cell r="C124" t="str">
            <v>Bairro Pereiro 1</v>
          </cell>
          <cell r="D124">
            <v>6</v>
          </cell>
        </row>
        <row r="125">
          <cell r="A125" t="str">
            <v>Vis 125</v>
          </cell>
          <cell r="B125" t="str">
            <v xml:space="preserve"> 40.689799,  -7.900182</v>
          </cell>
          <cell r="C125" t="str">
            <v>Bairro Pereiro 2</v>
          </cell>
          <cell r="D125">
            <v>6</v>
          </cell>
        </row>
        <row r="126">
          <cell r="A126" t="str">
            <v>Vis 126</v>
          </cell>
          <cell r="B126" t="str">
            <v xml:space="preserve"> 40.693378,  -7.899120</v>
          </cell>
          <cell r="C126" t="str">
            <v>Estrada Campo Aviação 1</v>
          </cell>
          <cell r="D126">
            <v>6</v>
          </cell>
        </row>
        <row r="127">
          <cell r="A127" t="str">
            <v>Vis 127</v>
          </cell>
          <cell r="B127" t="str">
            <v xml:space="preserve"> 40.693484,  -7.898978</v>
          </cell>
          <cell r="C127" t="str">
            <v>Estrada Campo Aviação 2</v>
          </cell>
          <cell r="D127">
            <v>6</v>
          </cell>
        </row>
        <row r="128">
          <cell r="A128" t="str">
            <v>Vis 128</v>
          </cell>
          <cell r="B128" t="str">
            <v xml:space="preserve"> 40.698270,  -7.896322</v>
          </cell>
          <cell r="C128" t="str">
            <v>Moure Carvalhal 1</v>
          </cell>
          <cell r="D128">
            <v>6</v>
          </cell>
        </row>
        <row r="129">
          <cell r="A129" t="str">
            <v>Vis 129</v>
          </cell>
          <cell r="B129" t="str">
            <v xml:space="preserve"> 40.698330,  -7.896336</v>
          </cell>
          <cell r="C129" t="str">
            <v>Moure Carvalhal 2</v>
          </cell>
          <cell r="D129">
            <v>6</v>
          </cell>
        </row>
        <row r="130">
          <cell r="A130" t="str">
            <v>Vis 130</v>
          </cell>
          <cell r="B130" t="str">
            <v xml:space="preserve"> 40.700857,  -7.894008</v>
          </cell>
          <cell r="C130" t="str">
            <v>Moure Carvalhal-Centro 1</v>
          </cell>
          <cell r="D130">
            <v>6</v>
          </cell>
        </row>
        <row r="131">
          <cell r="A131" t="str">
            <v>Vis 131</v>
          </cell>
          <cell r="B131" t="str">
            <v xml:space="preserve"> 40.700975,  -7.894216</v>
          </cell>
          <cell r="C131" t="str">
            <v>Moure Carvalhal-Centro 2</v>
          </cell>
          <cell r="D131">
            <v>6</v>
          </cell>
        </row>
        <row r="132">
          <cell r="A132" t="str">
            <v>Vis 132</v>
          </cell>
          <cell r="B132" t="str">
            <v xml:space="preserve"> 40.659281,  -7.914792</v>
          </cell>
          <cell r="C132" t="str">
            <v>Segurança Social 2</v>
          </cell>
          <cell r="D132" t="str">
            <v>1;2;3;4;5;6;7;8;9;10;11;12;13;14;15;16;17;18;19;20;21</v>
          </cell>
        </row>
        <row r="133">
          <cell r="A133" t="str">
            <v>Vis 133</v>
          </cell>
          <cell r="B133" t="str">
            <v xml:space="preserve"> 40.659058,  -7.914846</v>
          </cell>
          <cell r="C133" t="str">
            <v>Segurança Social 1</v>
          </cell>
          <cell r="D133" t="str">
            <v>1;2;3;4;5;6;7;8;9;10;11;12;13;14;15;16;17;18;19;20;21</v>
          </cell>
        </row>
        <row r="134">
          <cell r="A134" t="str">
            <v>Vis 134</v>
          </cell>
          <cell r="B134" t="str">
            <v xml:space="preserve"> 40.661562,  -7.915328</v>
          </cell>
          <cell r="C134" t="str">
            <v>COMV 1</v>
          </cell>
          <cell r="D134" t="str">
            <v>4;13;15;16;18;19;20;C1</v>
          </cell>
        </row>
        <row r="135">
          <cell r="A135" t="str">
            <v>Vis 135</v>
          </cell>
          <cell r="B135" t="str">
            <v xml:space="preserve"> 40.661774,  -7.915571</v>
          </cell>
          <cell r="C135" t="str">
            <v>COMV 2</v>
          </cell>
          <cell r="D135" t="str">
            <v>4;13;15;16;18;19;20;C2</v>
          </cell>
        </row>
        <row r="136">
          <cell r="A136" t="str">
            <v>Vis 136</v>
          </cell>
          <cell r="B136" t="str">
            <v xml:space="preserve"> 40.664076,  -7.915913</v>
          </cell>
          <cell r="C136" t="str">
            <v>Fonte Cibernética 1</v>
          </cell>
          <cell r="D136" t="str">
            <v>4;15;16;18;19;20;C2</v>
          </cell>
        </row>
        <row r="137">
          <cell r="A137" t="str">
            <v>Vis 137</v>
          </cell>
          <cell r="B137" t="str">
            <v xml:space="preserve"> 40.664151,  -7.915741</v>
          </cell>
          <cell r="C137" t="str">
            <v>Fonte Cibernética 2</v>
          </cell>
          <cell r="D137" t="str">
            <v>4;15;16;18;19;20;C1</v>
          </cell>
        </row>
        <row r="138">
          <cell r="A138" t="str">
            <v>Vis 138</v>
          </cell>
          <cell r="B138" t="str">
            <v xml:space="preserve"> 40.677605,  -7.925474</v>
          </cell>
          <cell r="C138" t="str">
            <v>Abraveses-GNR 1</v>
          </cell>
          <cell r="D138" t="str">
            <v>15;16;18;20</v>
          </cell>
        </row>
        <row r="139">
          <cell r="A139" t="str">
            <v>Vis 139</v>
          </cell>
          <cell r="B139" t="str">
            <v xml:space="preserve"> 40.677638,  -7.925835</v>
          </cell>
          <cell r="C139" t="str">
            <v>Abraveses-GNR 2</v>
          </cell>
          <cell r="D139" t="str">
            <v>15;16;18;20</v>
          </cell>
        </row>
        <row r="140">
          <cell r="A140" t="str">
            <v>Vis 140</v>
          </cell>
          <cell r="B140" t="str">
            <v xml:space="preserve"> 40.682762,  -7.926903</v>
          </cell>
          <cell r="C140" t="str">
            <v>Abraveses-Ribeira Mide 1</v>
          </cell>
          <cell r="D140" t="str">
            <v>15;16;18;20</v>
          </cell>
        </row>
        <row r="141">
          <cell r="A141" t="str">
            <v>Vis 141</v>
          </cell>
          <cell r="B141" t="str">
            <v xml:space="preserve"> 40.682839,  -7.927217</v>
          </cell>
          <cell r="C141" t="str">
            <v>Abraveses-Ribeira Mide 2</v>
          </cell>
          <cell r="D141" t="str">
            <v>15;16;18;20</v>
          </cell>
        </row>
        <row r="142">
          <cell r="A142" t="str">
            <v>Vis 142</v>
          </cell>
          <cell r="B142" t="str">
            <v xml:space="preserve"> 40.688397,  -7.927512</v>
          </cell>
          <cell r="C142" t="str">
            <v>EN16-Pascoal 1</v>
          </cell>
          <cell r="D142" t="str">
            <v>16;20</v>
          </cell>
        </row>
        <row r="143">
          <cell r="A143" t="str">
            <v>Vis 143</v>
          </cell>
          <cell r="B143" t="str">
            <v xml:space="preserve"> 40.691646,  -7.927824</v>
          </cell>
          <cell r="C143" t="str">
            <v>IP5-Pascoal</v>
          </cell>
          <cell r="D143" t="str">
            <v>16;20</v>
          </cell>
        </row>
        <row r="144">
          <cell r="A144" t="str">
            <v>Vis 144</v>
          </cell>
          <cell r="B144" t="str">
            <v xml:space="preserve"> 40.692280,  -7.928207</v>
          </cell>
          <cell r="C144" t="str">
            <v>Pascoal-IP5</v>
          </cell>
          <cell r="D144" t="str">
            <v>16;20</v>
          </cell>
        </row>
        <row r="145">
          <cell r="A145" t="str">
            <v>Vis 145</v>
          </cell>
          <cell r="B145" t="str">
            <v xml:space="preserve"> 40.697545,  -7.932534</v>
          </cell>
          <cell r="C145" t="str">
            <v>EN16-Campo-Abraveses</v>
          </cell>
          <cell r="D145" t="str">
            <v>15;16;18;20</v>
          </cell>
        </row>
        <row r="146">
          <cell r="A146" t="str">
            <v>Vis 146</v>
          </cell>
          <cell r="B146" t="str">
            <v xml:space="preserve"> 40.697939,  -7.932242</v>
          </cell>
          <cell r="C146" t="str">
            <v>EN16-Abraveses-Campo</v>
          </cell>
          <cell r="D146" t="str">
            <v>15;16;18;20</v>
          </cell>
        </row>
        <row r="147">
          <cell r="A147" t="str">
            <v>Vis 147</v>
          </cell>
          <cell r="B147" t="str">
            <v xml:space="preserve"> 40.700016,  -7.931077</v>
          </cell>
          <cell r="C147" t="str">
            <v>N S Fátima-Liberdade 1</v>
          </cell>
          <cell r="D147" t="str">
            <v>15;16;18</v>
          </cell>
        </row>
        <row r="148">
          <cell r="A148" t="str">
            <v>Vis 148</v>
          </cell>
          <cell r="B148" t="str">
            <v xml:space="preserve"> 40.699934,  -7.930136</v>
          </cell>
          <cell r="C148" t="str">
            <v>N S Fátima-Esperança 1</v>
          </cell>
          <cell r="D148" t="str">
            <v>15;16;18</v>
          </cell>
        </row>
        <row r="149">
          <cell r="A149" t="str">
            <v>Vis 149</v>
          </cell>
          <cell r="B149" t="str">
            <v xml:space="preserve"> 40.701716,  -7.930096</v>
          </cell>
          <cell r="C149" t="str">
            <v>N S Fátima-Liberdade 2</v>
          </cell>
          <cell r="D149" t="str">
            <v>15;16;18</v>
          </cell>
        </row>
        <row r="150">
          <cell r="A150" t="str">
            <v>Vis 150</v>
          </cell>
          <cell r="B150" t="str">
            <v xml:space="preserve"> 40.701560,  -7.929964</v>
          </cell>
          <cell r="C150" t="str">
            <v>N S Fátima-Esperança 2</v>
          </cell>
          <cell r="D150" t="str">
            <v>15;16;18</v>
          </cell>
        </row>
        <row r="151">
          <cell r="A151" t="str">
            <v>Vis 151</v>
          </cell>
          <cell r="B151" t="str">
            <v xml:space="preserve"> 40.702749,  -7.926415</v>
          </cell>
          <cell r="C151" t="str">
            <v>Campo-Est Liberdade 1</v>
          </cell>
          <cell r="D151" t="str">
            <v>15;16;18</v>
          </cell>
        </row>
        <row r="152">
          <cell r="A152" t="str">
            <v>Vis 152</v>
          </cell>
          <cell r="B152" t="str">
            <v xml:space="preserve"> 40.702806,  -7.926807</v>
          </cell>
          <cell r="C152" t="str">
            <v>Campo-Est Liberdade 2</v>
          </cell>
          <cell r="D152" t="str">
            <v>15;16;18</v>
          </cell>
        </row>
        <row r="153">
          <cell r="A153" t="str">
            <v>Vis 153</v>
          </cell>
          <cell r="B153" t="str">
            <v xml:space="preserve"> 40.703076,  -7.923790</v>
          </cell>
          <cell r="C153" t="str">
            <v>Escola Jean Piaget</v>
          </cell>
          <cell r="D153" t="str">
            <v>15;16;18</v>
          </cell>
        </row>
        <row r="154">
          <cell r="A154" t="str">
            <v>Vis 154</v>
          </cell>
          <cell r="B154" t="str">
            <v xml:space="preserve"> 40.703679,  -7.922884</v>
          </cell>
          <cell r="C154" t="str">
            <v>Estab Prisional 1</v>
          </cell>
          <cell r="D154" t="str">
            <v>15;16;18</v>
          </cell>
        </row>
        <row r="155">
          <cell r="A155" t="str">
            <v>Vis 155</v>
          </cell>
          <cell r="B155" t="str">
            <v xml:space="preserve"> 40.703703,  -7.922622</v>
          </cell>
          <cell r="C155" t="str">
            <v>Estab Prisional 2</v>
          </cell>
          <cell r="D155" t="str">
            <v>15;16;18</v>
          </cell>
        </row>
        <row r="156">
          <cell r="A156" t="str">
            <v>Vis 156</v>
          </cell>
          <cell r="B156" t="str">
            <v xml:space="preserve"> 40.705806,  -7.919286</v>
          </cell>
          <cell r="C156" t="str">
            <v>Campo-Cemitério 1</v>
          </cell>
          <cell r="D156" t="str">
            <v>15;16;18</v>
          </cell>
        </row>
        <row r="157">
          <cell r="A157" t="str">
            <v>Vis 157</v>
          </cell>
          <cell r="B157" t="str">
            <v xml:space="preserve"> 40.706069,  -7.918940</v>
          </cell>
          <cell r="C157" t="str">
            <v>Campo-Cemitério 2</v>
          </cell>
          <cell r="D157" t="str">
            <v>15;16;18</v>
          </cell>
        </row>
        <row r="158">
          <cell r="A158" t="str">
            <v>Vis 158</v>
          </cell>
          <cell r="B158" t="str">
            <v xml:space="preserve"> 40.707307,  -7.915725</v>
          </cell>
          <cell r="C158" t="str">
            <v>Campo-L Fonte da Igreja</v>
          </cell>
          <cell r="D158" t="str">
            <v>15;16;18</v>
          </cell>
        </row>
        <row r="159">
          <cell r="A159" t="str">
            <v>Vis 159</v>
          </cell>
          <cell r="B159" t="str">
            <v xml:space="preserve"> 40.678140,  -7.923127</v>
          </cell>
          <cell r="C159" t="str">
            <v>Ten Cor Silva Simões 3</v>
          </cell>
          <cell r="D159" t="str">
            <v>5;15;16;17;18;20</v>
          </cell>
        </row>
        <row r="160">
          <cell r="A160" t="str">
            <v>Vis 160</v>
          </cell>
          <cell r="B160" t="str">
            <v xml:space="preserve"> 40.675091,  -7.899768</v>
          </cell>
          <cell r="C160" t="str">
            <v>Caminho Santiago 1</v>
          </cell>
          <cell r="D160">
            <v>3</v>
          </cell>
        </row>
        <row r="161">
          <cell r="A161" t="str">
            <v>Vis 161</v>
          </cell>
          <cell r="B161" t="str">
            <v xml:space="preserve"> 40.677658,  -7.898785</v>
          </cell>
          <cell r="C161" t="str">
            <v>Cemitério Santiago</v>
          </cell>
          <cell r="D161">
            <v>3</v>
          </cell>
        </row>
        <row r="162">
          <cell r="A162" t="str">
            <v>Vis 162</v>
          </cell>
          <cell r="B162" t="str">
            <v xml:space="preserve"> 40.656058,  -7.909988</v>
          </cell>
          <cell r="C162" t="str">
            <v>Dr Azeredo Perdigão 1</v>
          </cell>
          <cell r="D162" t="str">
            <v>9;C1</v>
          </cell>
        </row>
        <row r="163">
          <cell r="A163" t="str">
            <v>Vis 163</v>
          </cell>
          <cell r="B163" t="str">
            <v xml:space="preserve"> 40.656385,  -7.909579</v>
          </cell>
          <cell r="C163" t="str">
            <v>D António A Martins 2</v>
          </cell>
          <cell r="D163" t="str">
            <v>9</v>
          </cell>
        </row>
        <row r="164">
          <cell r="A164" t="str">
            <v>Vis 165</v>
          </cell>
          <cell r="B164" t="str">
            <v xml:space="preserve"> 40.665340,  -7.906847</v>
          </cell>
          <cell r="C164" t="str">
            <v>Cidade Salamanca 1</v>
          </cell>
          <cell r="D164">
            <v>3</v>
          </cell>
        </row>
        <row r="165">
          <cell r="A165" t="str">
            <v>Vis 166</v>
          </cell>
          <cell r="B165" t="str">
            <v xml:space="preserve"> 40.665340,  -7.907175</v>
          </cell>
          <cell r="C165" t="str">
            <v>Cidade Salamanca 2</v>
          </cell>
          <cell r="D165">
            <v>3</v>
          </cell>
        </row>
        <row r="166">
          <cell r="A166" t="str">
            <v>Vis 167</v>
          </cell>
          <cell r="B166" t="str">
            <v xml:space="preserve"> 40.672063,  -7.898532</v>
          </cell>
          <cell r="C166" t="str">
            <v>Cemitério Esculca 1</v>
          </cell>
          <cell r="D166">
            <v>3</v>
          </cell>
        </row>
        <row r="167">
          <cell r="A167" t="str">
            <v>Vis 168</v>
          </cell>
          <cell r="B167" t="str">
            <v xml:space="preserve"> 40.672476,  -7.898914</v>
          </cell>
          <cell r="C167" t="str">
            <v>Cemitério Esculca 2</v>
          </cell>
          <cell r="D167">
            <v>3</v>
          </cell>
        </row>
        <row r="168">
          <cell r="A168" t="str">
            <v>Vis 169</v>
          </cell>
          <cell r="B168" t="str">
            <v xml:space="preserve"> 40.675124,  -7.899665</v>
          </cell>
          <cell r="C168" t="str">
            <v>Caminho Santiago 2</v>
          </cell>
          <cell r="D168">
            <v>3</v>
          </cell>
        </row>
        <row r="169">
          <cell r="A169" t="str">
            <v>Vis 170</v>
          </cell>
          <cell r="B169" t="str">
            <v xml:space="preserve"> 40.673102,  -7.902196</v>
          </cell>
          <cell r="C169" t="str">
            <v>Av Nova Santiago 1</v>
          </cell>
          <cell r="D169">
            <v>3</v>
          </cell>
        </row>
        <row r="170">
          <cell r="A170" t="str">
            <v>Vis 171</v>
          </cell>
          <cell r="B170" t="str">
            <v xml:space="preserve"> 40.672898,  -7.902816</v>
          </cell>
          <cell r="C170" t="str">
            <v>Av Nova Santiago-Igreja</v>
          </cell>
          <cell r="D170">
            <v>3</v>
          </cell>
        </row>
        <row r="171">
          <cell r="A171" t="str">
            <v>Vis 172</v>
          </cell>
          <cell r="B171" t="str">
            <v xml:space="preserve"> 40.672419,  -7.904449</v>
          </cell>
          <cell r="C171" t="str">
            <v>Av Nova Santiago 2</v>
          </cell>
          <cell r="D171">
            <v>3</v>
          </cell>
        </row>
        <row r="172">
          <cell r="A172" t="str">
            <v>Vis 173</v>
          </cell>
          <cell r="B172" t="str">
            <v xml:space="preserve"> 40.672713,  -7.908229</v>
          </cell>
          <cell r="C172" t="str">
            <v>Heróis Lusitanos</v>
          </cell>
          <cell r="D172">
            <v>3</v>
          </cell>
        </row>
        <row r="173">
          <cell r="A173" t="str">
            <v>Vis 174</v>
          </cell>
          <cell r="B173" t="str">
            <v xml:space="preserve"> 40.671508,  -7.910123</v>
          </cell>
          <cell r="C173" t="str">
            <v>S José-Heróis Lusitanos</v>
          </cell>
          <cell r="D173">
            <v>3</v>
          </cell>
        </row>
        <row r="174">
          <cell r="A174" t="str">
            <v>Vis 175</v>
          </cell>
          <cell r="B174" t="str">
            <v xml:space="preserve"> 40.670839,  -7.907527</v>
          </cell>
          <cell r="C174" t="str">
            <v>Santiago-Rua Coval</v>
          </cell>
          <cell r="D174">
            <v>3</v>
          </cell>
        </row>
        <row r="175">
          <cell r="A175" t="str">
            <v>Vis 176</v>
          </cell>
          <cell r="B175" t="str">
            <v xml:space="preserve"> 40.709071,  -7.913559</v>
          </cell>
          <cell r="C175" t="str">
            <v>Campo-Aeródromo</v>
          </cell>
          <cell r="D175" t="str">
            <v>16;17</v>
          </cell>
        </row>
        <row r="176">
          <cell r="A176" t="str">
            <v>Vis 177</v>
          </cell>
          <cell r="B176" t="str">
            <v xml:space="preserve"> 40.715207,  -7.913077</v>
          </cell>
          <cell r="C176" t="str">
            <v>EN2 Campo-Bindurão 1</v>
          </cell>
          <cell r="D176" t="str">
            <v>16;17</v>
          </cell>
        </row>
        <row r="177">
          <cell r="A177" t="str">
            <v>Vis 178</v>
          </cell>
          <cell r="B177" t="str">
            <v xml:space="preserve"> 40.715099,  -7.912948</v>
          </cell>
          <cell r="C177" t="str">
            <v>EN2 Campo-Bindurão 2</v>
          </cell>
          <cell r="D177" t="str">
            <v>16</v>
          </cell>
        </row>
        <row r="178">
          <cell r="A178" t="str">
            <v>Vis 179</v>
          </cell>
          <cell r="B178" t="str">
            <v xml:space="preserve"> 40.728462,  -7.909341</v>
          </cell>
          <cell r="C178" t="str">
            <v>EN2-Muna 1</v>
          </cell>
          <cell r="D178" t="str">
            <v>16;17</v>
          </cell>
        </row>
        <row r="179">
          <cell r="A179" t="str">
            <v>Vis 180</v>
          </cell>
          <cell r="B179" t="str">
            <v xml:space="preserve"> 40.728377,  -7.909211</v>
          </cell>
          <cell r="C179" t="str">
            <v>EN2-Muna 2</v>
          </cell>
          <cell r="D179" t="str">
            <v>16</v>
          </cell>
        </row>
        <row r="180">
          <cell r="A180" t="str">
            <v>Vis 181</v>
          </cell>
          <cell r="B180" t="str">
            <v xml:space="preserve"> 40.670717,  -7.895613</v>
          </cell>
          <cell r="C180" t="str">
            <v>Esculca-Largo S Pedro 1</v>
          </cell>
          <cell r="D180">
            <v>3</v>
          </cell>
        </row>
        <row r="181">
          <cell r="A181" t="str">
            <v>Vis 182</v>
          </cell>
          <cell r="B181" t="str">
            <v xml:space="preserve"> 40.670831,  -7.895470</v>
          </cell>
          <cell r="C181" t="str">
            <v>Esculca-Largo S Pedro 2</v>
          </cell>
          <cell r="D181">
            <v>3</v>
          </cell>
        </row>
        <row r="182">
          <cell r="A182" t="str">
            <v>Vis 183</v>
          </cell>
          <cell r="B182" t="str">
            <v xml:space="preserve"> 40.670799,  -7.891464</v>
          </cell>
          <cell r="C182" t="str">
            <v>Esculca- Rua Capela</v>
          </cell>
          <cell r="D182">
            <v>3</v>
          </cell>
        </row>
        <row r="183">
          <cell r="A183" t="str">
            <v>Vis 184</v>
          </cell>
          <cell r="B183" t="str">
            <v xml:space="preserve"> 40.670559,  -7.889147</v>
          </cell>
          <cell r="C183" t="str">
            <v>Esculca-EN229</v>
          </cell>
          <cell r="D183">
            <v>3</v>
          </cell>
        </row>
        <row r="184">
          <cell r="A184" t="str">
            <v>Vis 185</v>
          </cell>
          <cell r="B184" t="str">
            <v xml:space="preserve"> 40.670702,  -7.889240</v>
          </cell>
          <cell r="C184" t="str">
            <v>EN229-Esculca</v>
          </cell>
          <cell r="D184">
            <v>3</v>
          </cell>
        </row>
        <row r="185">
          <cell r="A185" t="str">
            <v>Vis 186</v>
          </cell>
          <cell r="B185" t="str">
            <v xml:space="preserve"> 40.670511,  -7.888672</v>
          </cell>
          <cell r="C185" t="str">
            <v>Bairro S João Carreira</v>
          </cell>
          <cell r="D185" t="str">
            <v>3;7</v>
          </cell>
        </row>
        <row r="186">
          <cell r="A186" t="str">
            <v>Vis 187</v>
          </cell>
          <cell r="B186" t="str">
            <v xml:space="preserve"> 40.671214,  -7.887213</v>
          </cell>
          <cell r="C186" t="str">
            <v>Travassós-Fundadores 1</v>
          </cell>
          <cell r="D186">
            <v>3</v>
          </cell>
        </row>
        <row r="187">
          <cell r="A187" t="str">
            <v>Vis 188</v>
          </cell>
          <cell r="B187" t="str">
            <v xml:space="preserve"> 40.671885,  -7.886035</v>
          </cell>
          <cell r="C187" t="str">
            <v>Travassós-Sta Bárbara 1</v>
          </cell>
          <cell r="D187">
            <v>3</v>
          </cell>
        </row>
        <row r="188">
          <cell r="A188" t="str">
            <v>Vis 189</v>
          </cell>
          <cell r="B188" t="str">
            <v xml:space="preserve"> 40.672144,  -7.883262</v>
          </cell>
          <cell r="C188" t="str">
            <v>Travassós-Sta Bárbara 2</v>
          </cell>
          <cell r="D188">
            <v>3</v>
          </cell>
        </row>
        <row r="189">
          <cell r="A189" t="str">
            <v>Vis 190</v>
          </cell>
          <cell r="B189" t="str">
            <v xml:space="preserve"> 40.671817,  -7.881574</v>
          </cell>
          <cell r="C189" t="str">
            <v>Travassós-Rua Escola 1</v>
          </cell>
          <cell r="D189">
            <v>3</v>
          </cell>
        </row>
        <row r="190">
          <cell r="A190" t="str">
            <v>Vis 191</v>
          </cell>
          <cell r="B190" t="str">
            <v>paragem já não faz parte do MUV</v>
          </cell>
          <cell r="C190" t="str">
            <v>Travassós-Rua Escola 2</v>
          </cell>
          <cell r="D190"/>
        </row>
        <row r="191">
          <cell r="A191" t="str">
            <v>Vis 192</v>
          </cell>
          <cell r="B191" t="str">
            <v xml:space="preserve"> 40.671701,  -7.879377</v>
          </cell>
          <cell r="C191" t="str">
            <v>Travassós-Maj R Loureiro</v>
          </cell>
          <cell r="D191">
            <v>3</v>
          </cell>
        </row>
        <row r="192">
          <cell r="A192" t="str">
            <v>Vis 193</v>
          </cell>
          <cell r="B192" t="str">
            <v xml:space="preserve"> 40.673286,  -7.873678</v>
          </cell>
          <cell r="C192" t="str">
            <v>Travassós-Largo Rêbolo</v>
          </cell>
          <cell r="D192">
            <v>3</v>
          </cell>
        </row>
        <row r="193">
          <cell r="A193" t="str">
            <v>Vis 194</v>
          </cell>
          <cell r="B193" t="str">
            <v xml:space="preserve"> 40.674229,  -7.871459</v>
          </cell>
          <cell r="C193" t="str">
            <v>Travassós-Rua Floresta</v>
          </cell>
          <cell r="D193">
            <v>3</v>
          </cell>
        </row>
        <row r="194">
          <cell r="A194" t="str">
            <v>Vis 195</v>
          </cell>
          <cell r="B194" t="str">
            <v xml:space="preserve"> 40.734566,  -7.908228</v>
          </cell>
          <cell r="C194" t="str">
            <v>EN2-Bigas</v>
          </cell>
          <cell r="D194" t="str">
            <v>17</v>
          </cell>
        </row>
        <row r="195">
          <cell r="A195" t="str">
            <v>Vis 196</v>
          </cell>
          <cell r="B195" t="str">
            <v xml:space="preserve"> 40.739004,  -7.907931</v>
          </cell>
          <cell r="C195" t="str">
            <v>EN2-Casal 1</v>
          </cell>
          <cell r="D195" t="str">
            <v>17</v>
          </cell>
        </row>
        <row r="196">
          <cell r="A196" t="str">
            <v>Vis 199</v>
          </cell>
          <cell r="B196" t="str">
            <v xml:space="preserve"> 40.743762,  -7.905789</v>
          </cell>
          <cell r="C196" t="str">
            <v>EN2-Bigas Centro 2</v>
          </cell>
          <cell r="D196" t="str">
            <v>17</v>
          </cell>
        </row>
        <row r="197">
          <cell r="A197" t="str">
            <v>Vis 200</v>
          </cell>
          <cell r="B197" t="str">
            <v xml:space="preserve"> 40.740637,  -7.898974</v>
          </cell>
          <cell r="C197" t="str">
            <v>Quintãs</v>
          </cell>
          <cell r="D197" t="str">
            <v>17</v>
          </cell>
        </row>
        <row r="198">
          <cell r="A198" t="str">
            <v>Vis 201</v>
          </cell>
          <cell r="B198" t="str">
            <v xml:space="preserve"> 40.739370,  -7.896172</v>
          </cell>
          <cell r="C198" t="str">
            <v>Lageosa</v>
          </cell>
          <cell r="D198" t="str">
            <v>17</v>
          </cell>
        </row>
        <row r="199">
          <cell r="A199" t="str">
            <v>Vis 202</v>
          </cell>
          <cell r="B199" t="str">
            <v xml:space="preserve"> 40.736131,  -7.893801</v>
          </cell>
          <cell r="C199" t="str">
            <v>Fermentelos</v>
          </cell>
          <cell r="D199" t="str">
            <v>17</v>
          </cell>
        </row>
        <row r="200">
          <cell r="A200" t="str">
            <v>Vis 203</v>
          </cell>
          <cell r="B200" t="str">
            <v xml:space="preserve"> 40.733613,  -7.891433</v>
          </cell>
          <cell r="C200" t="str">
            <v>Folgosa</v>
          </cell>
          <cell r="D200" t="str">
            <v>17</v>
          </cell>
        </row>
        <row r="201">
          <cell r="A201" t="str">
            <v>Vis 204</v>
          </cell>
          <cell r="B201" t="str">
            <v xml:space="preserve"> 40.729146,  -7.891407</v>
          </cell>
          <cell r="C201" t="str">
            <v>Est St António-Aeródromo</v>
          </cell>
          <cell r="D201" t="str">
            <v>17</v>
          </cell>
        </row>
        <row r="202">
          <cell r="A202" t="str">
            <v>Vis 205</v>
          </cell>
          <cell r="B202" t="str">
            <v xml:space="preserve"> 40.722695,  -7.890781</v>
          </cell>
          <cell r="C202" t="str">
            <v>Aeródromo</v>
          </cell>
          <cell r="D202" t="str">
            <v>17</v>
          </cell>
        </row>
        <row r="203">
          <cell r="A203" t="str">
            <v>Vis 206</v>
          </cell>
          <cell r="B203" t="str">
            <v xml:space="preserve"> 40.714589,  -7.904367</v>
          </cell>
          <cell r="C203" t="str">
            <v>Campo-Rua Barbeito 3</v>
          </cell>
          <cell r="D203" t="str">
            <v>17</v>
          </cell>
        </row>
        <row r="204">
          <cell r="A204" t="str">
            <v>Vis 207</v>
          </cell>
          <cell r="B204" t="str">
            <v xml:space="preserve"> 40.653733,  -7.916013</v>
          </cell>
          <cell r="C204" t="str">
            <v>25 Abril-Liceu 1</v>
          </cell>
          <cell r="D204" t="str">
            <v>10;11;12;13;19;21;C1;C2</v>
          </cell>
        </row>
        <row r="205">
          <cell r="A205" t="str">
            <v>Vis 208</v>
          </cell>
          <cell r="B205" t="str">
            <v xml:space="preserve"> 40.653866,  -7.915709</v>
          </cell>
          <cell r="C205" t="str">
            <v>25 Abril-Liceu 2</v>
          </cell>
          <cell r="D205" t="str">
            <v>10;11;12;13;19;21;C1;C2</v>
          </cell>
        </row>
        <row r="206">
          <cell r="A206" t="str">
            <v>Vis 209</v>
          </cell>
          <cell r="B206" t="str">
            <v xml:space="preserve"> 40.650371,  -7.918719</v>
          </cell>
          <cell r="C206" t="str">
            <v>25 Abril-Paulo VI</v>
          </cell>
          <cell r="D206" t="str">
            <v>10;11;12;13;19;21;C2</v>
          </cell>
        </row>
        <row r="207">
          <cell r="A207" t="str">
            <v>Vis 210</v>
          </cell>
          <cell r="B207" t="str">
            <v xml:space="preserve"> 40.650440,  -7.918447</v>
          </cell>
          <cell r="C207" t="str">
            <v>Paulo VI-25 Abril</v>
          </cell>
          <cell r="D207" t="str">
            <v>10;11;12;13;19;21;C1</v>
          </cell>
        </row>
        <row r="208">
          <cell r="A208" t="str">
            <v>Vis 211</v>
          </cell>
          <cell r="B208" t="str">
            <v xml:space="preserve"> 40.647830,  -7.920763</v>
          </cell>
          <cell r="C208" t="str">
            <v>Reg Infantaria</v>
          </cell>
          <cell r="D208" t="str">
            <v>10;11;12;13;19;21;C2</v>
          </cell>
        </row>
        <row r="209">
          <cell r="A209" t="str">
            <v>Vis 212</v>
          </cell>
          <cell r="B209" t="str">
            <v xml:space="preserve"> 40.647572,  -7.920597</v>
          </cell>
          <cell r="C209" t="str">
            <v>Reg Infantaria-IPV 2</v>
          </cell>
          <cell r="D209" t="str">
            <v>10;11;12;13;19;21;C1</v>
          </cell>
        </row>
        <row r="210">
          <cell r="A210" t="str">
            <v>Vis 213</v>
          </cell>
          <cell r="B210" t="str">
            <v xml:space="preserve"> 40.644778,  -7.923078</v>
          </cell>
          <cell r="C210" t="str">
            <v>Reg Infantaria-IPV 1</v>
          </cell>
          <cell r="D210" t="str">
            <v>10;11;12;13;19;21;C1</v>
          </cell>
        </row>
        <row r="211">
          <cell r="A211" t="str">
            <v>Vis 214</v>
          </cell>
          <cell r="B211" t="str">
            <v xml:space="preserve"> 40.642368,  -7.920309</v>
          </cell>
          <cell r="C211" t="str">
            <v>C Politécnica-Escola</v>
          </cell>
          <cell r="D211" t="str">
            <v>10;11;12;13;19;21;C2</v>
          </cell>
        </row>
        <row r="212">
          <cell r="A212" t="str">
            <v>Vis 215</v>
          </cell>
          <cell r="B212" t="str">
            <v xml:space="preserve"> 40.642870,  -7.920631</v>
          </cell>
          <cell r="C212" t="str">
            <v>Cidade Politécnica-IPV</v>
          </cell>
          <cell r="D212" t="str">
            <v>10;11;12;13;19;21;C1</v>
          </cell>
        </row>
        <row r="213">
          <cell r="A213" t="str">
            <v>Vis 217</v>
          </cell>
          <cell r="B213" t="str">
            <v xml:space="preserve"> 40.641674,  -7.917270</v>
          </cell>
          <cell r="C213" t="str">
            <v>Madre Rita de Jesus 1</v>
          </cell>
          <cell r="D213" t="str">
            <v>10;11;12;19;21;C2</v>
          </cell>
        </row>
        <row r="214">
          <cell r="A214" t="str">
            <v>Vis 218</v>
          </cell>
          <cell r="B214" t="str">
            <v xml:space="preserve"> 40.642529,  -7.916609</v>
          </cell>
          <cell r="C214" t="str">
            <v>M Rita Jesus-Escola 1</v>
          </cell>
          <cell r="D214" t="str">
            <v>10;11;12;19;21;C2</v>
          </cell>
          <cell r="E214"/>
          <cell r="F214"/>
          <cell r="G214"/>
          <cell r="H214"/>
          <cell r="I214"/>
          <cell r="J214"/>
          <cell r="K214"/>
          <cell r="L214"/>
          <cell r="M214"/>
          <cell r="N214"/>
          <cell r="O214"/>
          <cell r="P214"/>
          <cell r="Q214"/>
          <cell r="R214"/>
          <cell r="S214"/>
          <cell r="T214"/>
          <cell r="U214"/>
          <cell r="V214"/>
          <cell r="W214"/>
          <cell r="X214"/>
          <cell r="Y214"/>
          <cell r="Z214"/>
          <cell r="AA214"/>
          <cell r="AB214"/>
          <cell r="AC214"/>
          <cell r="AD214"/>
          <cell r="AE214"/>
          <cell r="AF214"/>
          <cell r="AG214"/>
          <cell r="AH214"/>
          <cell r="AI214"/>
          <cell r="AJ214"/>
          <cell r="AK214"/>
          <cell r="AL214"/>
          <cell r="AM214"/>
          <cell r="AN214"/>
          <cell r="AO214"/>
        </row>
        <row r="215">
          <cell r="A215" t="str">
            <v>Vis 219</v>
          </cell>
          <cell r="B215" t="str">
            <v xml:space="preserve"> 40.642732,  -7.916606</v>
          </cell>
          <cell r="C215" t="str">
            <v>M Rita Jesus-Escola 2</v>
          </cell>
          <cell r="D215" t="str">
            <v>10;11;12;19;21</v>
          </cell>
        </row>
        <row r="216">
          <cell r="A216" t="str">
            <v>Vis 220</v>
          </cell>
          <cell r="B216" t="str">
            <v xml:space="preserve"> 40.641720,  -7.917366</v>
          </cell>
          <cell r="C216" t="str">
            <v>Madre Rita de Jesus 2</v>
          </cell>
          <cell r="D216" t="str">
            <v>10;11;12;19;21</v>
          </cell>
        </row>
        <row r="217">
          <cell r="A217" t="str">
            <v>Vis 221</v>
          </cell>
          <cell r="B217" t="str">
            <v xml:space="preserve"> 40.644985,  -7.915072</v>
          </cell>
          <cell r="C217" t="str">
            <v>M Rita Jesus-C Saúde</v>
          </cell>
          <cell r="D217" t="str">
            <v>10;11;12;19;21;C2</v>
          </cell>
        </row>
        <row r="218">
          <cell r="A218" t="str">
            <v>Vis 222</v>
          </cell>
          <cell r="B218" t="str">
            <v xml:space="preserve"> 40.646349,  -7.914362</v>
          </cell>
          <cell r="C218" t="str">
            <v>M R Jesus-Int V Fontes</v>
          </cell>
          <cell r="D218" t="str">
            <v>10;11;12;19;21;C2</v>
          </cell>
        </row>
        <row r="219">
          <cell r="A219" t="str">
            <v>Vis 223</v>
          </cell>
          <cell r="B219" t="str">
            <v xml:space="preserve"> 40.647166,  -7.912720</v>
          </cell>
          <cell r="C219" t="str">
            <v>Quinta do Galo 1</v>
          </cell>
          <cell r="D219" t="str">
            <v>10;11;12;19;21;C2</v>
          </cell>
        </row>
        <row r="220">
          <cell r="A220" t="str">
            <v>Vis 224</v>
          </cell>
          <cell r="B220" t="str">
            <v xml:space="preserve"> 40.647255,  -7.912799</v>
          </cell>
          <cell r="C220" t="str">
            <v>Quinta do Galo 2</v>
          </cell>
          <cell r="D220" t="str">
            <v>10;11;12;19;21;C1</v>
          </cell>
        </row>
        <row r="221">
          <cell r="A221" t="str">
            <v>Vis 225</v>
          </cell>
          <cell r="B221" t="str">
            <v xml:space="preserve"> 40.648181,  -7.911785</v>
          </cell>
          <cell r="C221" t="str">
            <v>Dr Alexandre Alves 1</v>
          </cell>
          <cell r="D221" t="str">
            <v>11;12</v>
          </cell>
        </row>
        <row r="222">
          <cell r="A222" t="str">
            <v>Vis 226</v>
          </cell>
          <cell r="B222" t="str">
            <v xml:space="preserve"> 40.648002,  -7.911350</v>
          </cell>
          <cell r="C222" t="str">
            <v>Dr Alexandre Alves 2</v>
          </cell>
          <cell r="D222" t="str">
            <v>11;12</v>
          </cell>
        </row>
        <row r="223">
          <cell r="A223" t="str">
            <v>Vis 227</v>
          </cell>
          <cell r="B223" t="str">
            <v xml:space="preserve"> 40.645013,  -7.909978</v>
          </cell>
          <cell r="C223" t="str">
            <v>Dr A Alves-C Comercial 1</v>
          </cell>
          <cell r="D223" t="str">
            <v>10;21;C1</v>
          </cell>
        </row>
        <row r="224">
          <cell r="A224" t="str">
            <v>Vis 228</v>
          </cell>
          <cell r="B224" t="str">
            <v xml:space="preserve"> 40.644190,  -7.910060</v>
          </cell>
          <cell r="C224" t="str">
            <v>Dr A Alves-C Comercial 2</v>
          </cell>
          <cell r="D224" t="str">
            <v>10;21</v>
          </cell>
        </row>
        <row r="225">
          <cell r="A225" t="str">
            <v>Vis 229</v>
          </cell>
          <cell r="B225" t="str">
            <v xml:space="preserve"> 40.642679,  -7.909748</v>
          </cell>
          <cell r="C225" t="str">
            <v>Escola Sup Agrária 1</v>
          </cell>
          <cell r="D225" t="str">
            <v>10;11;12;21</v>
          </cell>
        </row>
        <row r="226">
          <cell r="A226" t="str">
            <v>Vis 230</v>
          </cell>
          <cell r="B226" t="str">
            <v xml:space="preserve"> 40.642719,  -7.909417</v>
          </cell>
          <cell r="C226" t="str">
            <v>Escola Sup Agrária 2</v>
          </cell>
          <cell r="D226" t="str">
            <v>10;11;12;21</v>
          </cell>
        </row>
        <row r="227">
          <cell r="A227" t="str">
            <v>Vis 231</v>
          </cell>
          <cell r="B227" t="str">
            <v xml:space="preserve"> 40.637138,  -7.908356</v>
          </cell>
          <cell r="C227" t="str">
            <v>Est Nelas-Q Atalaia 1</v>
          </cell>
          <cell r="D227" t="str">
            <v>10;11;12;21</v>
          </cell>
        </row>
        <row r="228">
          <cell r="A228" t="str">
            <v>Vis 232</v>
          </cell>
          <cell r="B228" t="str">
            <v xml:space="preserve"> 40.637244,  -7.908071</v>
          </cell>
          <cell r="C228" t="str">
            <v>Est Nelas-Q Atalaia 2</v>
          </cell>
          <cell r="D228" t="str">
            <v>10;11;12;21</v>
          </cell>
        </row>
        <row r="229">
          <cell r="A229" t="str">
            <v>Vis 233</v>
          </cell>
          <cell r="B229" t="str">
            <v xml:space="preserve"> 40.632844,  -7.905782</v>
          </cell>
          <cell r="C229" t="str">
            <v>Estrada PIC-UDACA</v>
          </cell>
          <cell r="D229" t="str">
            <v>11;12</v>
          </cell>
        </row>
        <row r="230">
          <cell r="A230" t="str">
            <v>Vis 234</v>
          </cell>
          <cell r="B230" t="str">
            <v xml:space="preserve"> 40.632835,  -7.906062</v>
          </cell>
          <cell r="C230" t="str">
            <v>Estrada PIC-Misericórdia</v>
          </cell>
          <cell r="D230" t="str">
            <v>11;12</v>
          </cell>
        </row>
        <row r="231">
          <cell r="A231" t="str">
            <v>Vis 235</v>
          </cell>
          <cell r="B231" t="str">
            <v xml:space="preserve"> 40.623389,  -7.900288</v>
          </cell>
          <cell r="C231" t="str">
            <v>S João Lourosa-Av Soito</v>
          </cell>
          <cell r="D231" t="str">
            <v>12</v>
          </cell>
        </row>
        <row r="232">
          <cell r="A232" t="str">
            <v>Vis 236</v>
          </cell>
          <cell r="B232" t="str">
            <v xml:space="preserve"> 40.619935,  -7.899056</v>
          </cell>
          <cell r="C232" t="str">
            <v>Lourosa Cima-Centro</v>
          </cell>
          <cell r="D232" t="str">
            <v>12</v>
          </cell>
        </row>
        <row r="233">
          <cell r="A233" t="str">
            <v>Vis 237</v>
          </cell>
          <cell r="B233" t="str">
            <v xml:space="preserve"> 40.616904,  -7.902041</v>
          </cell>
          <cell r="C233" t="str">
            <v>Lourosa Cima-Escola 1</v>
          </cell>
          <cell r="D233" t="str">
            <v>12</v>
          </cell>
        </row>
        <row r="234">
          <cell r="A234" t="str">
            <v>Vis 238</v>
          </cell>
          <cell r="B234" t="str">
            <v xml:space="preserve"> 40.616907,  -7.901925</v>
          </cell>
          <cell r="C234" t="str">
            <v>Lourosa Cima-Escola 2</v>
          </cell>
          <cell r="D234" t="str">
            <v>12</v>
          </cell>
        </row>
        <row r="235">
          <cell r="A235" t="str">
            <v>Vis 239</v>
          </cell>
          <cell r="B235" t="str">
            <v xml:space="preserve"> 40.614515,  -7.904786</v>
          </cell>
          <cell r="C235" t="str">
            <v>S João Lourosa-Escola 1</v>
          </cell>
          <cell r="D235" t="str">
            <v>12</v>
          </cell>
        </row>
        <row r="236">
          <cell r="A236" t="str">
            <v>Vis 240</v>
          </cell>
          <cell r="B236" t="str">
            <v xml:space="preserve"> 40.614464,  -7.904720</v>
          </cell>
          <cell r="C236" t="str">
            <v>S João Lourosa-Escola 2</v>
          </cell>
          <cell r="D236" t="str">
            <v>12</v>
          </cell>
        </row>
        <row r="237">
          <cell r="A237" t="str">
            <v>Vis 241</v>
          </cell>
          <cell r="B237" t="str">
            <v xml:space="preserve"> 40.612528,  -7.905630</v>
          </cell>
          <cell r="C237" t="str">
            <v>S João Lourosa-Centro</v>
          </cell>
          <cell r="D237" t="str">
            <v>12</v>
          </cell>
        </row>
        <row r="238">
          <cell r="A238" t="str">
            <v>Vis 242</v>
          </cell>
          <cell r="B238" t="str">
            <v xml:space="preserve"> 40.611589,  -7.912098</v>
          </cell>
          <cell r="C238" t="str">
            <v>S J Lourosa-J Paulo II 1</v>
          </cell>
          <cell r="D238" t="str">
            <v>12</v>
          </cell>
        </row>
        <row r="239">
          <cell r="A239" t="str">
            <v>Vis 243</v>
          </cell>
          <cell r="B239" t="str">
            <v xml:space="preserve"> 40.611642,  -7.911338</v>
          </cell>
          <cell r="C239" t="str">
            <v>S J Lourosa-J Paulo II 2</v>
          </cell>
          <cell r="D239" t="str">
            <v>12</v>
          </cell>
        </row>
        <row r="240">
          <cell r="A240" t="str">
            <v>Vis 244</v>
          </cell>
          <cell r="B240" t="str">
            <v xml:space="preserve"> 40.611257,  -7.914607</v>
          </cell>
          <cell r="C240" t="str">
            <v>S J Lourosa-Est Munic 1</v>
          </cell>
          <cell r="D240" t="str">
            <v>12</v>
          </cell>
        </row>
        <row r="241">
          <cell r="A241" t="str">
            <v>Vis 245</v>
          </cell>
          <cell r="B241" t="str">
            <v xml:space="preserve"> 40.611218,  -7.914331</v>
          </cell>
          <cell r="C241" t="str">
            <v>S J Lourosa-Est Munic 2</v>
          </cell>
          <cell r="D241" t="str">
            <v>12</v>
          </cell>
        </row>
        <row r="242">
          <cell r="A242" t="str">
            <v>Vis 246</v>
          </cell>
          <cell r="B242" t="str">
            <v xml:space="preserve"> 40.611223,  -7.919903</v>
          </cell>
          <cell r="C242" t="str">
            <v>S J Lourosa-Cooperat 1</v>
          </cell>
          <cell r="D242" t="str">
            <v>12</v>
          </cell>
        </row>
        <row r="243">
          <cell r="A243" t="str">
            <v>Vis 247</v>
          </cell>
          <cell r="B243" t="str">
            <v xml:space="preserve"> 40.611318,  -7.919876</v>
          </cell>
          <cell r="C243" t="str">
            <v>S J Lourosa-Cooperat 2</v>
          </cell>
          <cell r="D243" t="str">
            <v>12</v>
          </cell>
        </row>
        <row r="244">
          <cell r="A244" t="str">
            <v>Vis 248</v>
          </cell>
          <cell r="B244" t="str">
            <v xml:space="preserve"> 40.605364,  -7.924321</v>
          </cell>
          <cell r="C244" t="str">
            <v>Reta Oliv Barreiros 1</v>
          </cell>
          <cell r="D244" t="str">
            <v>12;21</v>
          </cell>
        </row>
        <row r="245">
          <cell r="A245" t="str">
            <v>Vis 249</v>
          </cell>
          <cell r="B245" t="str">
            <v xml:space="preserve"> 40.605482,  -7.924390</v>
          </cell>
          <cell r="C245" t="str">
            <v>Reta Oliv Barreiros 2</v>
          </cell>
          <cell r="D245" t="str">
            <v>12;21</v>
          </cell>
        </row>
        <row r="246">
          <cell r="A246" t="str">
            <v>Vis 250</v>
          </cell>
          <cell r="B246" t="str">
            <v xml:space="preserve"> 40.602647,  -7.927691</v>
          </cell>
          <cell r="C246" t="str">
            <v>Reta Oliv Barreiros 3</v>
          </cell>
          <cell r="D246" t="str">
            <v>12;21</v>
          </cell>
        </row>
        <row r="247">
          <cell r="A247" t="str">
            <v>Vis 251</v>
          </cell>
          <cell r="B247" t="str">
            <v xml:space="preserve"> 40.602595,  -7.927953</v>
          </cell>
          <cell r="C247" t="str">
            <v>Reta Oliv Barreiros 4</v>
          </cell>
          <cell r="D247" t="str">
            <v>12;21</v>
          </cell>
        </row>
        <row r="248">
          <cell r="A248" t="str">
            <v>Vis 252</v>
          </cell>
          <cell r="B248" t="str">
            <v xml:space="preserve"> 40.598466,  -7.925948</v>
          </cell>
          <cell r="C248" t="str">
            <v>EN231-Oliveira Barreiros</v>
          </cell>
          <cell r="D248" t="str">
            <v>12</v>
          </cell>
        </row>
        <row r="249">
          <cell r="A249" t="str">
            <v>Vis 253</v>
          </cell>
          <cell r="B249" t="str">
            <v xml:space="preserve"> 40.597014,  -7.925373</v>
          </cell>
          <cell r="C249" t="str">
            <v>Oliv Barreiros-Capela</v>
          </cell>
          <cell r="D249" t="str">
            <v>12</v>
          </cell>
        </row>
        <row r="250">
          <cell r="A250" t="str">
            <v>Vis 254</v>
          </cell>
          <cell r="B250" t="str">
            <v xml:space="preserve"> 40.596031,  -7.924705</v>
          </cell>
          <cell r="C250" t="str">
            <v>Oliv Barreiros-Principal</v>
          </cell>
          <cell r="D250" t="str">
            <v>12</v>
          </cell>
        </row>
        <row r="251">
          <cell r="A251" t="str">
            <v>Vis 255</v>
          </cell>
          <cell r="B251" t="str">
            <v xml:space="preserve"> 40.614046,  -7.900301</v>
          </cell>
          <cell r="C251" t="str">
            <v>Lourosa Baixo-Principal</v>
          </cell>
          <cell r="D251" t="str">
            <v>12</v>
          </cell>
        </row>
        <row r="252">
          <cell r="A252" t="str">
            <v>Vis 256</v>
          </cell>
          <cell r="B252" t="str">
            <v xml:space="preserve"> 40.614412,  -7.897303</v>
          </cell>
          <cell r="C252" t="str">
            <v>Lourosa Baixo-Centro</v>
          </cell>
          <cell r="D252" t="str">
            <v>12</v>
          </cell>
        </row>
        <row r="253">
          <cell r="A253" t="str">
            <v>Vis 257</v>
          </cell>
          <cell r="B253" t="str">
            <v xml:space="preserve"> 40.614468,  -7.894891</v>
          </cell>
          <cell r="C253" t="str">
            <v>Lourosa Baixo-B S José</v>
          </cell>
          <cell r="D253" t="str">
            <v>12</v>
          </cell>
        </row>
        <row r="254">
          <cell r="A254" t="str">
            <v>Vis 258</v>
          </cell>
          <cell r="B254" t="str">
            <v xml:space="preserve"> 40.698893,  -7.933908</v>
          </cell>
          <cell r="C254" t="str">
            <v>Moselos-Estrada Floresta</v>
          </cell>
          <cell r="D254" t="str">
            <v>15;18;20</v>
          </cell>
        </row>
        <row r="255">
          <cell r="A255" t="str">
            <v>Vis 259</v>
          </cell>
          <cell r="B255" t="str">
            <v xml:space="preserve"> 40.703062,  -7.948036</v>
          </cell>
          <cell r="C255" t="str">
            <v>Moselos-Bairro Areeiro 1</v>
          </cell>
          <cell r="D255" t="str">
            <v>15;18;20</v>
          </cell>
        </row>
        <row r="256">
          <cell r="A256" t="str">
            <v>Vis 260</v>
          </cell>
          <cell r="B256" t="str">
            <v xml:space="preserve"> 40.711052,  -7.953671</v>
          </cell>
          <cell r="C256" t="str">
            <v>Travanca-Ribeira 1</v>
          </cell>
          <cell r="D256" t="str">
            <v>15;18;20</v>
          </cell>
        </row>
        <row r="257">
          <cell r="A257" t="str">
            <v>Vis 261</v>
          </cell>
          <cell r="B257" t="str">
            <v>40.714230,-7.961065</v>
          </cell>
          <cell r="C257" t="str">
            <v>Travanca-Apeadeiro 1</v>
          </cell>
          <cell r="D257" t="str">
            <v>15;18;20</v>
          </cell>
        </row>
        <row r="258">
          <cell r="A258" t="str">
            <v>Vis 262</v>
          </cell>
          <cell r="B258" t="str">
            <v xml:space="preserve"> 40.715167,  -7.965143</v>
          </cell>
          <cell r="C258" t="str">
            <v>EN16-Travanca 1</v>
          </cell>
          <cell r="D258" t="str">
            <v>15;20</v>
          </cell>
        </row>
        <row r="259">
          <cell r="A259" t="str">
            <v>Vis 263</v>
          </cell>
          <cell r="B259" t="str">
            <v xml:space="preserve"> 40.714842,  -7.975147</v>
          </cell>
          <cell r="C259" t="str">
            <v>Oliveira Baixo-Rua Vales</v>
          </cell>
          <cell r="D259" t="str">
            <v>20</v>
          </cell>
        </row>
        <row r="260">
          <cell r="A260" t="str">
            <v>Vis 264</v>
          </cell>
          <cell r="B260" t="str">
            <v xml:space="preserve"> 40.716256,  -7.979931</v>
          </cell>
          <cell r="C260" t="str">
            <v>Oliveira Baixo-Centro 1</v>
          </cell>
          <cell r="D260" t="str">
            <v>20</v>
          </cell>
        </row>
        <row r="261">
          <cell r="A261" t="str">
            <v>Vis 265</v>
          </cell>
          <cell r="B261" t="str">
            <v xml:space="preserve"> 40.718419,  -7.983279</v>
          </cell>
          <cell r="C261" t="str">
            <v>Oliveira Baixo-ARDC 1</v>
          </cell>
          <cell r="D261" t="str">
            <v>18;20</v>
          </cell>
        </row>
        <row r="262">
          <cell r="A262" t="str">
            <v>Vis 266</v>
          </cell>
          <cell r="B262" t="str">
            <v>40.726050,-7.993781</v>
          </cell>
          <cell r="C262" t="str">
            <v>Bodiosa V-R Figueiredo 1</v>
          </cell>
          <cell r="D262" t="str">
            <v>20</v>
          </cell>
        </row>
        <row r="263">
          <cell r="A263" t="str">
            <v>Vis 267</v>
          </cell>
          <cell r="B263" t="str">
            <v xml:space="preserve"> 40.730217,  -7.995539</v>
          </cell>
          <cell r="C263" t="str">
            <v>EN16-Bodiosa Velha 1</v>
          </cell>
          <cell r="D263" t="str">
            <v>20</v>
          </cell>
        </row>
        <row r="264">
          <cell r="A264" t="str">
            <v>Vis 268</v>
          </cell>
          <cell r="B264" t="str">
            <v xml:space="preserve"> 40.737012, -7.999279</v>
          </cell>
          <cell r="C264" t="str">
            <v>Casal-Conde F Magalhães</v>
          </cell>
          <cell r="D264" t="str">
            <v>20</v>
          </cell>
        </row>
        <row r="265">
          <cell r="A265" t="str">
            <v>Vis 269</v>
          </cell>
          <cell r="B265" t="str">
            <v xml:space="preserve"> 40.747435, -8.002132°</v>
          </cell>
          <cell r="C265" t="str">
            <v>Gumiei-Capela St António</v>
          </cell>
          <cell r="D265" t="str">
            <v>20</v>
          </cell>
        </row>
        <row r="266">
          <cell r="A266" t="str">
            <v>Vis 270</v>
          </cell>
          <cell r="B266" t="str">
            <v>40.745687,-8.003062</v>
          </cell>
          <cell r="C266" t="str">
            <v>Gumiei-Centro 1</v>
          </cell>
          <cell r="D266" t="str">
            <v>20</v>
          </cell>
        </row>
        <row r="267">
          <cell r="A267" t="str">
            <v>Vis 271</v>
          </cell>
          <cell r="B267" t="str">
            <v>40.749536,-7.998830</v>
          </cell>
          <cell r="C267" t="str">
            <v>Gumiei-Rua Lajes</v>
          </cell>
          <cell r="D267" t="str">
            <v>20</v>
          </cell>
        </row>
        <row r="268">
          <cell r="A268" t="str">
            <v>Vis 272</v>
          </cell>
          <cell r="B268" t="str">
            <v>40.749988,-7.995901</v>
          </cell>
          <cell r="C268" t="str">
            <v>Gumiei-Ribafeita</v>
          </cell>
          <cell r="D268" t="str">
            <v>20</v>
          </cell>
        </row>
        <row r="269">
          <cell r="A269" t="str">
            <v>Vis 273</v>
          </cell>
          <cell r="B269" t="str">
            <v xml:space="preserve"> 40.751196,  -7.986986</v>
          </cell>
          <cell r="C269" t="str">
            <v>Ribafeita-L Barreirinha</v>
          </cell>
          <cell r="D269" t="str">
            <v>20</v>
          </cell>
        </row>
        <row r="270">
          <cell r="A270" t="str">
            <v>Vis 274</v>
          </cell>
          <cell r="B270" t="str">
            <v>40.751699,-7.984807</v>
          </cell>
          <cell r="C270" t="str">
            <v>Ribafeita-Largo Eirô 1</v>
          </cell>
          <cell r="D270" t="str">
            <v>20</v>
          </cell>
        </row>
        <row r="271">
          <cell r="A271" t="str">
            <v>Vis 275</v>
          </cell>
          <cell r="B271" t="str">
            <v>40.753130,-7.983775</v>
          </cell>
          <cell r="C271" t="str">
            <v>Ribafeita-L Cortinhal</v>
          </cell>
          <cell r="D271" t="str">
            <v>20</v>
          </cell>
        </row>
        <row r="272">
          <cell r="A272" t="str">
            <v>Vis 276</v>
          </cell>
          <cell r="B272" t="str">
            <v xml:space="preserve"> 40.754948,  -7.981949</v>
          </cell>
          <cell r="C272" t="str">
            <v>Ribafeita-Seganhos</v>
          </cell>
          <cell r="D272" t="str">
            <v>20</v>
          </cell>
        </row>
        <row r="273">
          <cell r="A273" t="str">
            <v>Vis 277</v>
          </cell>
          <cell r="B273" t="str">
            <v xml:space="preserve"> 40.754537, -7.974567</v>
          </cell>
          <cell r="C273" t="str">
            <v>Seganhos-Lustosa</v>
          </cell>
          <cell r="D273" t="str">
            <v>20</v>
          </cell>
        </row>
        <row r="274">
          <cell r="A274" t="str">
            <v>Vis 278</v>
          </cell>
          <cell r="B274" t="str">
            <v xml:space="preserve"> 40.754699,  -7.978219</v>
          </cell>
          <cell r="C274" t="str">
            <v>Seganhos</v>
          </cell>
          <cell r="D274" t="str">
            <v>20</v>
          </cell>
        </row>
        <row r="275">
          <cell r="A275" t="str">
            <v>Vis 279</v>
          </cell>
          <cell r="B275" t="str">
            <v xml:space="preserve"> 40.748166,  -7.993774</v>
          </cell>
          <cell r="C275" t="str">
            <v>Casal 2</v>
          </cell>
          <cell r="D275" t="str">
            <v>20</v>
          </cell>
        </row>
        <row r="276">
          <cell r="A276" t="str">
            <v>Vis 280</v>
          </cell>
          <cell r="B276" t="str">
            <v xml:space="preserve"> 40.744191,  -7.992828</v>
          </cell>
          <cell r="C276" t="str">
            <v>Casal-Capela</v>
          </cell>
          <cell r="D276" t="str">
            <v>20</v>
          </cell>
        </row>
        <row r="277">
          <cell r="A277" t="str">
            <v>Vis 281</v>
          </cell>
          <cell r="B277" t="str">
            <v xml:space="preserve"> 40.742959,  -7.994472</v>
          </cell>
          <cell r="C277" t="str">
            <v>Casal-Centro 1</v>
          </cell>
          <cell r="D277" t="str">
            <v>20</v>
          </cell>
        </row>
        <row r="278">
          <cell r="A278" t="str">
            <v>Vis 282</v>
          </cell>
          <cell r="B278" t="str">
            <v xml:space="preserve"> 40.736087,  -7.999625</v>
          </cell>
          <cell r="C278" t="str">
            <v>EN16-Ribafeita</v>
          </cell>
          <cell r="D278" t="str">
            <v>20</v>
          </cell>
        </row>
        <row r="279">
          <cell r="A279" t="str">
            <v>Vis 283</v>
          </cell>
          <cell r="B279" t="str">
            <v xml:space="preserve"> 40.730232,  -7.995681</v>
          </cell>
          <cell r="C279" t="str">
            <v>EN16-Bodiosa Velha 2</v>
          </cell>
          <cell r="D279" t="str">
            <v>20</v>
          </cell>
        </row>
        <row r="280">
          <cell r="A280" t="str">
            <v>Vis 284</v>
          </cell>
          <cell r="B280" t="str">
            <v xml:space="preserve"> 40.726053,  -7.993909</v>
          </cell>
          <cell r="C280" t="str">
            <v>Bodiosa V-R Figueiredo 2</v>
          </cell>
          <cell r="D280" t="str">
            <v>20</v>
          </cell>
        </row>
        <row r="281">
          <cell r="A281" t="str">
            <v>Vis 285</v>
          </cell>
          <cell r="B281" t="str">
            <v xml:space="preserve"> 40.722494,  -7.992455</v>
          </cell>
          <cell r="C281" t="str">
            <v>EN16-Bodiosa Nova</v>
          </cell>
          <cell r="D281" t="str">
            <v>20</v>
          </cell>
        </row>
        <row r="282">
          <cell r="A282" t="str">
            <v>Vis 286</v>
          </cell>
          <cell r="B282" t="str">
            <v xml:space="preserve"> 40.718488,  -7.983629</v>
          </cell>
          <cell r="C282" t="str">
            <v>Oliveira Baixo-ARDC 2</v>
          </cell>
          <cell r="D282" t="str">
            <v>20</v>
          </cell>
        </row>
        <row r="283">
          <cell r="A283" t="str">
            <v>Vis 287</v>
          </cell>
          <cell r="B283" t="str">
            <v xml:space="preserve"> 40.717682,  -7.987914</v>
          </cell>
          <cell r="C283" t="str">
            <v>Oliv Baixo-R Estação 1</v>
          </cell>
          <cell r="D283" t="str">
            <v>20</v>
          </cell>
        </row>
        <row r="284">
          <cell r="A284" t="str">
            <v>Vis 288</v>
          </cell>
          <cell r="B284" t="str">
            <v>40.717625,-7.987916</v>
          </cell>
          <cell r="C284" t="str">
            <v>Oliv Baixo-R Estação 2</v>
          </cell>
          <cell r="D284" t="str">
            <v>20</v>
          </cell>
        </row>
        <row r="285">
          <cell r="A285" t="str">
            <v>Vis 289</v>
          </cell>
          <cell r="B285" t="str">
            <v xml:space="preserve"> 40.716869,  -7.999087</v>
          </cell>
          <cell r="C285" t="str">
            <v>Bodiosa Nova-Rua Ponte 1</v>
          </cell>
          <cell r="D285" t="str">
            <v>20</v>
          </cell>
        </row>
        <row r="286">
          <cell r="A286" t="str">
            <v>Vis 290</v>
          </cell>
          <cell r="B286" t="str">
            <v xml:space="preserve"> 40.716829,  -7.999015</v>
          </cell>
          <cell r="C286" t="str">
            <v>Bodiosa Nova-Rua Ponte 2</v>
          </cell>
          <cell r="D286" t="str">
            <v>20</v>
          </cell>
        </row>
        <row r="287">
          <cell r="A287" t="str">
            <v>Vis 291</v>
          </cell>
          <cell r="B287" t="str">
            <v xml:space="preserve"> 40.712651,  -8.006564</v>
          </cell>
          <cell r="C287" t="str">
            <v>Silgueiros-Rua Martinela</v>
          </cell>
          <cell r="D287" t="str">
            <v>20</v>
          </cell>
        </row>
        <row r="288">
          <cell r="A288" t="str">
            <v>Vis 292</v>
          </cell>
          <cell r="B288" t="str">
            <v xml:space="preserve"> 40.714017,  -8.008526</v>
          </cell>
          <cell r="C288" t="str">
            <v>Aval-Capela St Marinha 1</v>
          </cell>
          <cell r="D288" t="str">
            <v>20</v>
          </cell>
        </row>
        <row r="289">
          <cell r="A289" t="str">
            <v>Vis 293</v>
          </cell>
          <cell r="B289" t="str">
            <v xml:space="preserve"> 40.711243,  -8.000491</v>
          </cell>
          <cell r="C289" t="str">
            <v>Pereiras-Rua Cavadas</v>
          </cell>
          <cell r="D289" t="str">
            <v>20</v>
          </cell>
        </row>
        <row r="290">
          <cell r="A290" t="str">
            <v>Vis 294</v>
          </cell>
          <cell r="B290" t="str">
            <v xml:space="preserve"> 40.711126,  -7.997229</v>
          </cell>
          <cell r="C290" t="str">
            <v>Pereiras-Av São João 1</v>
          </cell>
          <cell r="D290" t="str">
            <v>20</v>
          </cell>
        </row>
        <row r="291">
          <cell r="A291" t="str">
            <v>Vis 295</v>
          </cell>
          <cell r="B291" t="str">
            <v xml:space="preserve"> 40.712217,  -7.995476</v>
          </cell>
          <cell r="C291" t="str">
            <v>Pereiras-Largo São João</v>
          </cell>
          <cell r="D291" t="str">
            <v>20</v>
          </cell>
        </row>
        <row r="292">
          <cell r="A292" t="str">
            <v>Vis 296</v>
          </cell>
          <cell r="B292" t="str">
            <v xml:space="preserve"> 40.714000,  -7.993858</v>
          </cell>
          <cell r="C292" t="str">
            <v>Pereiras-Av São João 2</v>
          </cell>
          <cell r="D292" t="str">
            <v>20</v>
          </cell>
        </row>
        <row r="293">
          <cell r="A293" t="str">
            <v>Vis 297</v>
          </cell>
          <cell r="B293" t="str">
            <v xml:space="preserve"> 40.715833,  -7.979744</v>
          </cell>
          <cell r="C293" t="str">
            <v>Oliveira Baixo-Centro 2</v>
          </cell>
          <cell r="D293" t="str">
            <v>18;20</v>
          </cell>
        </row>
        <row r="294">
          <cell r="A294" t="str">
            <v>Vis 298</v>
          </cell>
          <cell r="B294" t="str">
            <v xml:space="preserve"> 40.714986,  -7.970846</v>
          </cell>
          <cell r="C294" t="str">
            <v>EN16-Queirela 1</v>
          </cell>
          <cell r="D294" t="str">
            <v>18;20</v>
          </cell>
        </row>
        <row r="295">
          <cell r="A295" t="str">
            <v>Vis 299</v>
          </cell>
          <cell r="B295" t="str">
            <v xml:space="preserve"> 40.714811,  -7.970347</v>
          </cell>
          <cell r="C295" t="str">
            <v>EN16-Queirela 2</v>
          </cell>
          <cell r="D295" t="str">
            <v>15</v>
          </cell>
        </row>
        <row r="296">
          <cell r="A296" t="str">
            <v>Vis 300</v>
          </cell>
          <cell r="B296" t="str">
            <v xml:space="preserve"> 40.714979,  -7.964567</v>
          </cell>
          <cell r="C296" t="str">
            <v>EN16-Travanca 2</v>
          </cell>
          <cell r="D296" t="str">
            <v>15;18;20</v>
          </cell>
        </row>
        <row r="297">
          <cell r="A297" t="str">
            <v>Vis 301</v>
          </cell>
          <cell r="B297" t="str">
            <v xml:space="preserve"> 40.713668,  -7.960481</v>
          </cell>
          <cell r="C297" t="str">
            <v>Travanca-Apeadeiro 2</v>
          </cell>
          <cell r="D297" t="str">
            <v>15;18;20</v>
          </cell>
        </row>
        <row r="298">
          <cell r="A298" t="str">
            <v>Vis 302</v>
          </cell>
          <cell r="B298" t="str">
            <v xml:space="preserve"> 40.710815,  -7.953581</v>
          </cell>
          <cell r="C298" t="str">
            <v>Travanca-Ribeira 2</v>
          </cell>
          <cell r="D298" t="str">
            <v>15;18;20</v>
          </cell>
        </row>
        <row r="299">
          <cell r="A299" t="str">
            <v>Vis 303</v>
          </cell>
          <cell r="B299" t="str">
            <v xml:space="preserve"> 40.702935,  -7.948120</v>
          </cell>
          <cell r="C299" t="str">
            <v>Moselos-Bairro Areeiro 2</v>
          </cell>
          <cell r="D299" t="str">
            <v>15;18;20</v>
          </cell>
        </row>
        <row r="300">
          <cell r="A300" t="str">
            <v>Vis 304</v>
          </cell>
          <cell r="B300" t="str">
            <v xml:space="preserve"> 40.699280,  -7.945310</v>
          </cell>
          <cell r="C300" t="str">
            <v>Moselos-Apeadeiro</v>
          </cell>
          <cell r="D300" t="str">
            <v>15;18;20</v>
          </cell>
        </row>
        <row r="301">
          <cell r="A301" t="str">
            <v>Vis 305</v>
          </cell>
          <cell r="B301" t="str">
            <v xml:space="preserve"> 40.697428,  -7.942043</v>
          </cell>
          <cell r="C301" t="str">
            <v>Moselos-Centro 1</v>
          </cell>
          <cell r="D301" t="str">
            <v>15;18;20</v>
          </cell>
        </row>
        <row r="302">
          <cell r="A302" t="str">
            <v>Vis 306</v>
          </cell>
          <cell r="B302" t="str">
            <v xml:space="preserve"> 40.698038,  -7.938733</v>
          </cell>
          <cell r="C302" t="str">
            <v>Moselos-M S Sebastião 1</v>
          </cell>
          <cell r="D302" t="str">
            <v>15;18;20</v>
          </cell>
        </row>
        <row r="303">
          <cell r="A303" t="str">
            <v>Vis 307</v>
          </cell>
          <cell r="B303" t="str">
            <v xml:space="preserve"> 40.698090,  -7.938489</v>
          </cell>
          <cell r="C303" t="str">
            <v>Moselos-M S Sebastião 2</v>
          </cell>
          <cell r="D303" t="str">
            <v>15;18;20</v>
          </cell>
        </row>
        <row r="304">
          <cell r="A304" t="str">
            <v>Vis 308</v>
          </cell>
          <cell r="B304" t="str">
            <v xml:space="preserve"> 40.679424,  -7.914817</v>
          </cell>
          <cell r="C304" t="str">
            <v>Esc. Azeredo Perdigão 2</v>
          </cell>
          <cell r="D304" t="str">
            <v>6;15;16;18;20</v>
          </cell>
        </row>
        <row r="305">
          <cell r="A305" t="str">
            <v>Vis 309</v>
          </cell>
          <cell r="B305" t="str">
            <v xml:space="preserve"> 40.710577,  -8.002268</v>
          </cell>
          <cell r="C305" t="str">
            <v>Bodiosa Nova-Silgueiros</v>
          </cell>
          <cell r="D305" t="str">
            <v>20</v>
          </cell>
        </row>
        <row r="306">
          <cell r="A306" t="str">
            <v>Vis 310</v>
          </cell>
          <cell r="B306" t="str">
            <v xml:space="preserve"> 40.710396,  -8.002159</v>
          </cell>
          <cell r="C306" t="str">
            <v>Pereiras-Rua Carvalhal</v>
          </cell>
          <cell r="D306" t="str">
            <v>20</v>
          </cell>
          <cell r="E306"/>
          <cell r="F306"/>
          <cell r="G306"/>
          <cell r="H306"/>
          <cell r="I306"/>
          <cell r="J306"/>
          <cell r="K306"/>
          <cell r="L306"/>
          <cell r="M306"/>
          <cell r="N306"/>
          <cell r="O306"/>
          <cell r="P306"/>
          <cell r="Q306"/>
          <cell r="R306"/>
          <cell r="S306"/>
          <cell r="T306"/>
          <cell r="U306"/>
          <cell r="V306"/>
          <cell r="W306"/>
          <cell r="X306"/>
          <cell r="Y306"/>
          <cell r="Z306"/>
          <cell r="AA306"/>
          <cell r="AB306"/>
          <cell r="AC306"/>
          <cell r="AD306"/>
          <cell r="AE306"/>
          <cell r="AF306"/>
          <cell r="AG306"/>
          <cell r="AH306"/>
          <cell r="AI306"/>
          <cell r="AJ306"/>
          <cell r="AK306"/>
          <cell r="AL306"/>
          <cell r="AM306"/>
          <cell r="AN306"/>
          <cell r="AO306"/>
        </row>
        <row r="307">
          <cell r="A307" t="str">
            <v>Vis 311</v>
          </cell>
          <cell r="B307" t="str">
            <v xml:space="preserve"> 40.733612,  -7.911370</v>
          </cell>
          <cell r="C307" t="str">
            <v>Paçô-Estrada Municipal 1</v>
          </cell>
          <cell r="D307" t="str">
            <v>16</v>
          </cell>
        </row>
        <row r="308">
          <cell r="A308" t="str">
            <v>Vis 312</v>
          </cell>
          <cell r="B308" t="str">
            <v xml:space="preserve"> 40.738936,  -7.916025</v>
          </cell>
          <cell r="C308" t="str">
            <v>Paçô-Centro</v>
          </cell>
          <cell r="D308" t="str">
            <v>16</v>
          </cell>
        </row>
        <row r="309">
          <cell r="A309" t="str">
            <v>Vis 313</v>
          </cell>
          <cell r="B309" t="str">
            <v>40.748244,-7.960000</v>
          </cell>
          <cell r="C309" t="str">
            <v>Lustosa-Seganhos 1</v>
          </cell>
          <cell r="D309" t="str">
            <v>16</v>
          </cell>
        </row>
        <row r="310">
          <cell r="A310" t="str">
            <v>Vis 314</v>
          </cell>
          <cell r="B310" t="str">
            <v xml:space="preserve"> 40.744536,  -7.956243</v>
          </cell>
          <cell r="C310" t="str">
            <v>Lustosa-Centro 1</v>
          </cell>
          <cell r="D310" t="str">
            <v>16</v>
          </cell>
        </row>
        <row r="311">
          <cell r="A311" t="str">
            <v>Vis 315</v>
          </cell>
          <cell r="B311" t="str">
            <v>40.743661,-7.953502</v>
          </cell>
          <cell r="C311" t="str">
            <v>Lustosa-Escola 1</v>
          </cell>
          <cell r="D311" t="str">
            <v>16</v>
          </cell>
        </row>
        <row r="312">
          <cell r="A312" t="str">
            <v>Vis 316</v>
          </cell>
          <cell r="B312" t="str">
            <v xml:space="preserve"> 40.741562,  -7.949619</v>
          </cell>
          <cell r="C312" t="str">
            <v>Lustosa-Longra 1</v>
          </cell>
          <cell r="D312" t="str">
            <v>16</v>
          </cell>
        </row>
        <row r="313">
          <cell r="A313" t="str">
            <v>Vis 317</v>
          </cell>
          <cell r="B313" t="str">
            <v xml:space="preserve"> 40.742930,  -7.945108</v>
          </cell>
          <cell r="C313" t="str">
            <v>Lustosa-Polidesportivo 1</v>
          </cell>
          <cell r="D313" t="str">
            <v>16</v>
          </cell>
        </row>
        <row r="314">
          <cell r="A314" t="str">
            <v>Vis 318</v>
          </cell>
          <cell r="B314" t="str">
            <v xml:space="preserve"> 40.743237,  -7.941058</v>
          </cell>
          <cell r="C314" t="str">
            <v>Lustosa-Galifonge 1</v>
          </cell>
          <cell r="D314" t="str">
            <v>16</v>
          </cell>
        </row>
        <row r="315">
          <cell r="A315" t="str">
            <v>Vis 319</v>
          </cell>
          <cell r="B315" t="str">
            <v xml:space="preserve"> 40.737651,  -7.939023</v>
          </cell>
          <cell r="C315" t="str">
            <v>Instituto Piaget</v>
          </cell>
          <cell r="D315" t="str">
            <v>16</v>
          </cell>
        </row>
        <row r="316">
          <cell r="A316" t="str">
            <v>Vis 320</v>
          </cell>
          <cell r="B316" t="str">
            <v xml:space="preserve"> 40.745922,  -7.931851</v>
          </cell>
          <cell r="C316" t="str">
            <v>Galifonge-Centro 1</v>
          </cell>
          <cell r="D316" t="str">
            <v>16</v>
          </cell>
        </row>
        <row r="317">
          <cell r="A317" t="str">
            <v>Vis 321</v>
          </cell>
          <cell r="B317" t="str">
            <v xml:space="preserve"> 40.744298,  -7.928878</v>
          </cell>
          <cell r="C317" t="str">
            <v>Galifonge 1</v>
          </cell>
          <cell r="D317" t="str">
            <v>16</v>
          </cell>
        </row>
        <row r="318">
          <cell r="A318" t="str">
            <v>Vis 322</v>
          </cell>
          <cell r="B318" t="str">
            <v xml:space="preserve"> 40.741439,  -7.925726</v>
          </cell>
          <cell r="C318" t="str">
            <v>Galifonge-Paçô 1</v>
          </cell>
          <cell r="D318" t="str">
            <v>16</v>
          </cell>
        </row>
        <row r="319">
          <cell r="A319" t="str">
            <v>Vis 323</v>
          </cell>
          <cell r="B319" t="str">
            <v xml:space="preserve"> 40.738827,  -7.916397</v>
          </cell>
          <cell r="C319" t="str">
            <v>Paçô-Capela</v>
          </cell>
          <cell r="D319" t="str">
            <v>16</v>
          </cell>
        </row>
        <row r="320">
          <cell r="A320" t="str">
            <v>Vis 324</v>
          </cell>
          <cell r="B320" t="str">
            <v xml:space="preserve"> 40.736465,  -7.913727</v>
          </cell>
          <cell r="C320" t="str">
            <v>Paçô-Rua Nova 1</v>
          </cell>
          <cell r="D320" t="str">
            <v>16</v>
          </cell>
        </row>
        <row r="321">
          <cell r="A321" t="str">
            <v>Vis 325</v>
          </cell>
          <cell r="B321" t="str">
            <v xml:space="preserve"> 40.733412,  -7.911373</v>
          </cell>
          <cell r="C321" t="str">
            <v>Paçô-Estrada Municipal 2</v>
          </cell>
          <cell r="D321" t="str">
            <v>16</v>
          </cell>
        </row>
        <row r="322">
          <cell r="A322" t="str">
            <v>Vis 326</v>
          </cell>
          <cell r="B322" t="str">
            <v xml:space="preserve"> 40.643170,  -7.924132</v>
          </cell>
          <cell r="C322" t="str">
            <v>Repeses-Santa Eulália 1</v>
          </cell>
          <cell r="D322" t="str">
            <v>13;19</v>
          </cell>
        </row>
        <row r="323">
          <cell r="A323" t="str">
            <v>Vis 327</v>
          </cell>
          <cell r="B323" t="str">
            <v xml:space="preserve"> 40.641329,  -7.924930</v>
          </cell>
          <cell r="C323" t="str">
            <v>Repeses-Santa Eulália 2</v>
          </cell>
          <cell r="D323" t="str">
            <v>13;19</v>
          </cell>
        </row>
        <row r="324">
          <cell r="A324" t="str">
            <v>Vis 328</v>
          </cell>
          <cell r="B324" t="str">
            <v xml:space="preserve"> 40.639737,  -7.926259</v>
          </cell>
          <cell r="C324" t="str">
            <v>Repeses-Centro</v>
          </cell>
          <cell r="D324" t="str">
            <v>13;19</v>
          </cell>
        </row>
        <row r="325">
          <cell r="A325" t="str">
            <v>Vis 329</v>
          </cell>
          <cell r="B325" t="str">
            <v xml:space="preserve"> 40.635919,  -7.929521</v>
          </cell>
          <cell r="C325" t="str">
            <v>Repeses-Vilabeira</v>
          </cell>
          <cell r="D325" t="str">
            <v>13;19</v>
          </cell>
        </row>
        <row r="326">
          <cell r="A326" t="str">
            <v>Vis 330</v>
          </cell>
          <cell r="B326" t="str">
            <v xml:space="preserve"> 40.633556,  -7.931207</v>
          </cell>
          <cell r="C326" t="str">
            <v>Av Luís Martins 1</v>
          </cell>
          <cell r="D326" t="str">
            <v>13;19</v>
          </cell>
        </row>
        <row r="327">
          <cell r="A327" t="str">
            <v>Vis 331</v>
          </cell>
          <cell r="B327" t="str">
            <v xml:space="preserve"> 40.625437,  -7.943159</v>
          </cell>
          <cell r="C327" t="str">
            <v>Av Luís Martins-A25</v>
          </cell>
          <cell r="D327" t="str">
            <v>13;19</v>
          </cell>
        </row>
        <row r="328">
          <cell r="A328" t="str">
            <v>Vis 332</v>
          </cell>
          <cell r="B328" t="str">
            <v xml:space="preserve"> 40.621540,  -7.946405</v>
          </cell>
          <cell r="C328" t="str">
            <v>V Chã Sá-S J Batista 1</v>
          </cell>
          <cell r="D328" t="str">
            <v>19</v>
          </cell>
        </row>
        <row r="329">
          <cell r="A329" t="str">
            <v>Vis 333</v>
          </cell>
          <cell r="B329" t="str">
            <v xml:space="preserve"> 40.620153,  -7.950560</v>
          </cell>
          <cell r="C329" t="str">
            <v>V Chã Sá-S J Batista 2</v>
          </cell>
          <cell r="D329" t="str">
            <v>19</v>
          </cell>
        </row>
        <row r="330">
          <cell r="A330" t="str">
            <v>Vis 334</v>
          </cell>
          <cell r="B330" t="str">
            <v xml:space="preserve"> 40.618119,  -7.954081</v>
          </cell>
          <cell r="C330" t="str">
            <v>Vila Chã Sá-Gorgulhão 1</v>
          </cell>
          <cell r="D330" t="str">
            <v>19</v>
          </cell>
        </row>
        <row r="331">
          <cell r="A331" t="str">
            <v>Vis 335</v>
          </cell>
          <cell r="B331" t="str">
            <v xml:space="preserve"> 40.615694,  -7.956956</v>
          </cell>
          <cell r="C331" t="str">
            <v>V Chã Sá-Qta Maceira 1</v>
          </cell>
          <cell r="D331" t="str">
            <v>19</v>
          </cell>
        </row>
        <row r="332">
          <cell r="A332" t="str">
            <v>Vis 336</v>
          </cell>
          <cell r="B332" t="str">
            <v xml:space="preserve"> 40.610037,  -7.969791</v>
          </cell>
          <cell r="C332" t="str">
            <v>Fail-Escola 1</v>
          </cell>
          <cell r="D332" t="str">
            <v>19</v>
          </cell>
        </row>
        <row r="333">
          <cell r="A333" t="str">
            <v>Vis 337</v>
          </cell>
          <cell r="B333" t="str">
            <v xml:space="preserve"> 40.609437,  -7.971729</v>
          </cell>
          <cell r="C333" t="str">
            <v>Fail-Junta Freguesia 1</v>
          </cell>
          <cell r="D333" t="str">
            <v>19</v>
          </cell>
        </row>
        <row r="334">
          <cell r="A334" t="str">
            <v>Vis 338</v>
          </cell>
          <cell r="B334" t="str">
            <v xml:space="preserve"> 40.608479,  -7.975359</v>
          </cell>
          <cell r="C334" t="str">
            <v>Fail-Ponte Rio Pavia 1</v>
          </cell>
          <cell r="D334" t="str">
            <v>19</v>
          </cell>
        </row>
        <row r="335">
          <cell r="A335" t="str">
            <v>Vis 339</v>
          </cell>
          <cell r="B335" t="str">
            <v xml:space="preserve"> 40.607927,  -7.976845</v>
          </cell>
          <cell r="C335" t="str">
            <v>Fail-Torre 1</v>
          </cell>
          <cell r="D335" t="str">
            <v>19</v>
          </cell>
        </row>
        <row r="336">
          <cell r="A336" t="str">
            <v>Vis 340</v>
          </cell>
          <cell r="B336" t="str">
            <v xml:space="preserve"> 40.606756,  -7.979192</v>
          </cell>
          <cell r="C336" t="str">
            <v>Fail-Chafariz 1</v>
          </cell>
          <cell r="D336" t="str">
            <v>19</v>
          </cell>
        </row>
        <row r="337">
          <cell r="A337" t="str">
            <v>Vis 341</v>
          </cell>
          <cell r="B337" t="str">
            <v xml:space="preserve"> 40.605137,  -7.982053</v>
          </cell>
          <cell r="C337" t="str">
            <v>Fail-Bairro Além Rio 1</v>
          </cell>
          <cell r="D337" t="str">
            <v>19</v>
          </cell>
        </row>
        <row r="338">
          <cell r="A338" t="str">
            <v>Vis 342</v>
          </cell>
          <cell r="B338" t="str">
            <v xml:space="preserve"> 40.602973,  -7.984520</v>
          </cell>
          <cell r="C338" t="str">
            <v>Fail-Cemitério 1</v>
          </cell>
          <cell r="D338" t="str">
            <v>19</v>
          </cell>
        </row>
        <row r="339">
          <cell r="A339" t="str">
            <v>Vis 343</v>
          </cell>
          <cell r="B339" t="str">
            <v xml:space="preserve"> 40.601835,  -7.987880</v>
          </cell>
          <cell r="C339" t="str">
            <v>Fail-IP3</v>
          </cell>
          <cell r="D339" t="str">
            <v>19</v>
          </cell>
        </row>
        <row r="340">
          <cell r="A340" t="str">
            <v>Vis 344</v>
          </cell>
          <cell r="B340" t="str">
            <v xml:space="preserve"> 40.602922,  -7.984464</v>
          </cell>
          <cell r="C340" t="str">
            <v>Fail-Cemitério 2</v>
          </cell>
          <cell r="D340" t="str">
            <v>19</v>
          </cell>
        </row>
        <row r="341">
          <cell r="A341" t="str">
            <v>Vis 345</v>
          </cell>
          <cell r="B341" t="str">
            <v xml:space="preserve"> 40.605141,  -7.981888</v>
          </cell>
          <cell r="C341" t="str">
            <v>Fail-Bairro Além Rio 2</v>
          </cell>
          <cell r="D341" t="str">
            <v>19</v>
          </cell>
        </row>
        <row r="342">
          <cell r="A342" t="str">
            <v>Vis 346</v>
          </cell>
          <cell r="B342" t="str">
            <v xml:space="preserve"> 40.606735,  -7.979073</v>
          </cell>
          <cell r="C342" t="str">
            <v>Fail-Chafariz 2</v>
          </cell>
          <cell r="D342" t="str">
            <v>19</v>
          </cell>
        </row>
        <row r="343">
          <cell r="A343" t="str">
            <v>Vis 347</v>
          </cell>
          <cell r="B343" t="str">
            <v xml:space="preserve"> 40.607945,  -7.976631</v>
          </cell>
          <cell r="C343" t="str">
            <v>Fail-Torre 2</v>
          </cell>
          <cell r="D343" t="str">
            <v>19</v>
          </cell>
        </row>
        <row r="344">
          <cell r="A344" t="str">
            <v>Vis 348</v>
          </cell>
          <cell r="B344" t="str">
            <v xml:space="preserve"> 40.608416,  -7.975274</v>
          </cell>
          <cell r="C344" t="str">
            <v>Fail-Ponte Rio Pavia 2</v>
          </cell>
          <cell r="D344" t="str">
            <v>19</v>
          </cell>
        </row>
        <row r="345">
          <cell r="A345" t="str">
            <v>Vis 349</v>
          </cell>
          <cell r="B345" t="str">
            <v xml:space="preserve"> 40.609320,  -7.971849</v>
          </cell>
          <cell r="C345" t="str">
            <v>Fail-Junta Freguesia 2</v>
          </cell>
          <cell r="D345" t="str">
            <v>19</v>
          </cell>
        </row>
        <row r="346">
          <cell r="A346" t="str">
            <v>Vis 350</v>
          </cell>
          <cell r="B346" t="str">
            <v xml:space="preserve"> 40.609985,  -7.969727</v>
          </cell>
          <cell r="C346" t="str">
            <v>Fail-Escola 2</v>
          </cell>
          <cell r="D346" t="str">
            <v>19</v>
          </cell>
        </row>
        <row r="347">
          <cell r="A347" t="str">
            <v>Vis 351</v>
          </cell>
          <cell r="B347" t="str">
            <v xml:space="preserve"> 40.615491,  -7.957021</v>
          </cell>
          <cell r="C347" t="str">
            <v>V Chã Sá-Qta Maceira 2</v>
          </cell>
          <cell r="D347" t="str">
            <v>19</v>
          </cell>
        </row>
        <row r="348">
          <cell r="A348" t="str">
            <v>Vis 352</v>
          </cell>
          <cell r="B348" t="str">
            <v xml:space="preserve"> 40.617943,  -7.953988</v>
          </cell>
          <cell r="C348" t="str">
            <v>Vila Chã Sá-Gorgulhão 2</v>
          </cell>
          <cell r="D348" t="str">
            <v>19</v>
          </cell>
        </row>
        <row r="349">
          <cell r="A349" t="str">
            <v>Vis 353</v>
          </cell>
          <cell r="B349" t="str">
            <v xml:space="preserve"> 40.620037,  -7.950247</v>
          </cell>
          <cell r="C349" t="str">
            <v>V Chã Sá-S J Batista 3</v>
          </cell>
          <cell r="D349" t="str">
            <v>19</v>
          </cell>
        </row>
        <row r="350">
          <cell r="A350" t="str">
            <v>Vis 354</v>
          </cell>
          <cell r="B350" t="str">
            <v xml:space="preserve"> 40.621120,  -7.945294</v>
          </cell>
          <cell r="C350" t="str">
            <v>EN2-Vila Chã de Sá 1</v>
          </cell>
          <cell r="D350" t="str">
            <v>13</v>
          </cell>
        </row>
        <row r="351">
          <cell r="A351" t="str">
            <v>Vis 355</v>
          </cell>
          <cell r="B351" t="str">
            <v xml:space="preserve"> 40.617599,  -7.946255</v>
          </cell>
          <cell r="C351" t="str">
            <v>Vila Chã Sá-Corga 1</v>
          </cell>
          <cell r="D351" t="str">
            <v>13</v>
          </cell>
        </row>
        <row r="352">
          <cell r="A352" t="str">
            <v>Vis 356</v>
          </cell>
          <cell r="B352" t="str">
            <v xml:space="preserve"> 40.613793,  -7.948539</v>
          </cell>
          <cell r="C352" t="str">
            <v>Vila Chã Sá-Calcadoiros</v>
          </cell>
          <cell r="D352" t="str">
            <v>13</v>
          </cell>
        </row>
        <row r="353">
          <cell r="A353" t="str">
            <v>Vis 357</v>
          </cell>
          <cell r="B353" t="str">
            <v xml:space="preserve"> 40.611397,  -7.951742</v>
          </cell>
          <cell r="C353" t="str">
            <v>Vila Chã Sá-Igreja</v>
          </cell>
          <cell r="D353" t="str">
            <v>13</v>
          </cell>
        </row>
        <row r="354">
          <cell r="A354" t="str">
            <v>Vis 358</v>
          </cell>
          <cell r="B354" t="str">
            <v xml:space="preserve"> 40.609111,  -7.954320</v>
          </cell>
          <cell r="C354" t="str">
            <v>V Chã Sá-L Castanheiros</v>
          </cell>
          <cell r="D354" t="str">
            <v>13</v>
          </cell>
        </row>
        <row r="355">
          <cell r="A355" t="str">
            <v>Vis 359</v>
          </cell>
          <cell r="B355" t="str">
            <v xml:space="preserve"> 40.614035,  -7.947490</v>
          </cell>
          <cell r="C355" t="str">
            <v>V Chã Sá-Vale Fojo</v>
          </cell>
          <cell r="D355" t="str">
            <v>13</v>
          </cell>
        </row>
        <row r="356">
          <cell r="A356" t="str">
            <v>Vis 360</v>
          </cell>
          <cell r="B356" t="str">
            <v xml:space="preserve"> 40.617496,  -7.946172</v>
          </cell>
          <cell r="C356" t="str">
            <v>Vila Chã Sá-Corga 2</v>
          </cell>
          <cell r="D356" t="str">
            <v>13</v>
          </cell>
        </row>
        <row r="357">
          <cell r="A357" t="str">
            <v>Vis 361</v>
          </cell>
          <cell r="B357" t="str">
            <v xml:space="preserve"> 40.621035,  -7.945145</v>
          </cell>
          <cell r="C357" t="str">
            <v>EN2-Vila Chã de Sá 2</v>
          </cell>
          <cell r="D357" t="str">
            <v>13</v>
          </cell>
        </row>
        <row r="358">
          <cell r="A358" t="str">
            <v>Vis 362</v>
          </cell>
          <cell r="B358" t="str">
            <v xml:space="preserve"> 40.622802,  -7.944304</v>
          </cell>
          <cell r="C358" t="str">
            <v>EN2-A25</v>
          </cell>
          <cell r="D358" t="str">
            <v>13;19</v>
          </cell>
        </row>
        <row r="359">
          <cell r="A359" t="str">
            <v>Vis 363</v>
          </cell>
          <cell r="B359" t="str">
            <v xml:space="preserve"> 40.634885,  -7.929637</v>
          </cell>
          <cell r="C359" t="str">
            <v>Av Luís Martins 2</v>
          </cell>
          <cell r="D359" t="str">
            <v>13;19</v>
          </cell>
        </row>
        <row r="360">
          <cell r="A360" t="str">
            <v>Vis 364</v>
          </cell>
          <cell r="B360" t="str">
            <v xml:space="preserve"> 40.638531,  -7.928003</v>
          </cell>
          <cell r="C360" t="str">
            <v>Repeses-Bela Vista</v>
          </cell>
          <cell r="D360" t="str">
            <v>13;19</v>
          </cell>
        </row>
        <row r="361">
          <cell r="A361" t="str">
            <v>Vis 365</v>
          </cell>
          <cell r="B361" t="str">
            <v xml:space="preserve"> 40.642136,  -7.924234</v>
          </cell>
          <cell r="C361" t="str">
            <v>Repeses-Santa Eulália 3</v>
          </cell>
          <cell r="D361" t="str">
            <v>13;19</v>
          </cell>
        </row>
        <row r="362">
          <cell r="A362" t="str">
            <v>Vis 366</v>
          </cell>
          <cell r="B362" t="str">
            <v xml:space="preserve"> 40.648672,  -7.908798</v>
          </cell>
          <cell r="C362" t="str">
            <v>Rei D Duarte-Hospital 2</v>
          </cell>
          <cell r="D362" t="str">
            <v>8;11;12;19;C2</v>
          </cell>
        </row>
        <row r="363">
          <cell r="A363" t="str">
            <v>Vis 367</v>
          </cell>
          <cell r="B363" t="str">
            <v xml:space="preserve"> 40.648634,  -7.909149</v>
          </cell>
          <cell r="C363" t="str">
            <v>Rei D Duarte-Hospital 1</v>
          </cell>
          <cell r="D363" t="str">
            <v>8;11;12;19;C1</v>
          </cell>
        </row>
        <row r="364">
          <cell r="A364" t="str">
            <v>Vis 368</v>
          </cell>
          <cell r="B364" t="str">
            <v xml:space="preserve"> 40.650138,  -7.906034</v>
          </cell>
          <cell r="C364" t="str">
            <v>Hospital S Teotónio</v>
          </cell>
          <cell r="D364" t="str">
            <v>8;19;C1;C2</v>
          </cell>
        </row>
        <row r="365">
          <cell r="A365" t="str">
            <v>Vis 369</v>
          </cell>
          <cell r="B365" t="str">
            <v xml:space="preserve"> 40.650895,  -7.910530</v>
          </cell>
          <cell r="C365" t="str">
            <v>Rei D Duarte-Mesuras</v>
          </cell>
          <cell r="D365" t="str">
            <v>8;15;16;18;19;20;C1</v>
          </cell>
        </row>
        <row r="366">
          <cell r="A366" t="str">
            <v>Vis 370</v>
          </cell>
          <cell r="B366" t="str">
            <v xml:space="preserve"> 40.651525,  -7.910241</v>
          </cell>
          <cell r="C366" t="str">
            <v>Biblioteca-Loja Cidadão</v>
          </cell>
          <cell r="D366" t="str">
            <v>8;15;16;18;19;20;C2</v>
          </cell>
        </row>
        <row r="367">
          <cell r="A367" t="str">
            <v>Vis 371</v>
          </cell>
          <cell r="B367" t="str">
            <v xml:space="preserve"> 40.653876,  -7.914252</v>
          </cell>
          <cell r="C367" t="str">
            <v>Rua Mendonça</v>
          </cell>
          <cell r="D367" t="str">
            <v>8;15;16;18;19;20;C2</v>
          </cell>
        </row>
        <row r="368">
          <cell r="A368" t="str">
            <v>Vis 372</v>
          </cell>
          <cell r="B368" t="str">
            <v xml:space="preserve"> 40.654126,  -7.914454</v>
          </cell>
          <cell r="C368" t="str">
            <v>Alexandre Herculano</v>
          </cell>
          <cell r="D368" t="str">
            <v>8;15;16;18;19;20</v>
          </cell>
        </row>
        <row r="369">
          <cell r="A369" t="str">
            <v>Vis 373</v>
          </cell>
          <cell r="B369" t="str">
            <v xml:space="preserve"> 40.660278,  -7.905383</v>
          </cell>
          <cell r="C369" t="str">
            <v>Rotunda Fontelo</v>
          </cell>
          <cell r="D369" t="str">
            <v>1;7</v>
          </cell>
        </row>
        <row r="370">
          <cell r="A370" t="str">
            <v>Vis 374</v>
          </cell>
          <cell r="B370" t="str">
            <v xml:space="preserve"> 40.663058,  -7.902329</v>
          </cell>
          <cell r="C370" t="str">
            <v>Estação Agrária 2</v>
          </cell>
          <cell r="D370" t="str">
            <v>1;7</v>
          </cell>
        </row>
        <row r="371">
          <cell r="A371" t="str">
            <v>Vis 375</v>
          </cell>
          <cell r="B371" t="str">
            <v xml:space="preserve"> 40.662912,  -7.902122</v>
          </cell>
          <cell r="C371" t="str">
            <v>Estação Agrária 1</v>
          </cell>
          <cell r="D371" t="str">
            <v>1;7</v>
          </cell>
        </row>
        <row r="372">
          <cell r="A372" t="str">
            <v>Vis 376</v>
          </cell>
          <cell r="B372" t="str">
            <v xml:space="preserve"> 40.663391,  -7.900250</v>
          </cell>
          <cell r="C372" t="str">
            <v>Prof Reinaldo Cardoso 1</v>
          </cell>
          <cell r="D372" t="str">
            <v>1;7</v>
          </cell>
        </row>
        <row r="373">
          <cell r="A373" t="str">
            <v>Vis 377</v>
          </cell>
          <cell r="B373" t="str">
            <v xml:space="preserve"> 40.663410,  -7.900730</v>
          </cell>
          <cell r="C373" t="str">
            <v>Prof Reinaldo Cardoso 2</v>
          </cell>
          <cell r="D373" t="str">
            <v>1;7</v>
          </cell>
        </row>
        <row r="374">
          <cell r="A374" t="str">
            <v>Vis 378</v>
          </cell>
          <cell r="B374" t="str">
            <v xml:space="preserve"> 40.664260,  -7.897767</v>
          </cell>
          <cell r="C374" t="str">
            <v>Prof Reinaldo Cardoso 3</v>
          </cell>
          <cell r="D374">
            <v>7</v>
          </cell>
        </row>
        <row r="375">
          <cell r="A375" t="str">
            <v>Vis 379</v>
          </cell>
          <cell r="B375" t="str">
            <v xml:space="preserve"> 40.667114,  -7.892122</v>
          </cell>
          <cell r="C375" t="str">
            <v>Capela S J Carreira 1</v>
          </cell>
          <cell r="D375" t="str">
            <v>3;7</v>
          </cell>
        </row>
        <row r="376">
          <cell r="A376" t="str">
            <v>Vis 380</v>
          </cell>
          <cell r="B376" t="str">
            <v xml:space="preserve"> 40.667362,  -7.892071</v>
          </cell>
          <cell r="C376" t="str">
            <v>Capela S J Carreira 2</v>
          </cell>
          <cell r="D376">
            <v>7</v>
          </cell>
        </row>
        <row r="377">
          <cell r="A377" t="str">
            <v>Vis 381</v>
          </cell>
          <cell r="B377" t="str">
            <v xml:space="preserve"> 40.671505,  -7.887907</v>
          </cell>
          <cell r="C377" t="str">
            <v>EN229-Travassós Cima</v>
          </cell>
          <cell r="D377" t="str">
            <v>3;7</v>
          </cell>
        </row>
        <row r="378">
          <cell r="A378" t="str">
            <v>Vis 382</v>
          </cell>
          <cell r="B378" t="str">
            <v xml:space="preserve"> 40.674127,  -7.885891</v>
          </cell>
          <cell r="C378" t="str">
            <v>Travassós-Rua Vargo</v>
          </cell>
          <cell r="D378" t="str">
            <v>3;7</v>
          </cell>
        </row>
        <row r="379">
          <cell r="A379" t="str">
            <v>Vis 383</v>
          </cell>
          <cell r="B379" t="str">
            <v xml:space="preserve"> 40.673948,  -7.886223</v>
          </cell>
          <cell r="C379" t="str">
            <v>Travassós-Estrada Velha</v>
          </cell>
          <cell r="D379" t="str">
            <v>3;7</v>
          </cell>
        </row>
        <row r="380">
          <cell r="A380" t="str">
            <v>Vis 384</v>
          </cell>
          <cell r="B380" t="str">
            <v xml:space="preserve"> 40.676480,  -7.884803</v>
          </cell>
          <cell r="C380" t="str">
            <v>Travassós-Rua Vinha</v>
          </cell>
          <cell r="D380" t="str">
            <v>3;7</v>
          </cell>
        </row>
        <row r="381">
          <cell r="A381" t="str">
            <v>Vis 385</v>
          </cell>
          <cell r="B381" t="str">
            <v xml:space="preserve"> 40.675571,  -7.885354</v>
          </cell>
          <cell r="C381" t="str">
            <v>EN229-Travassós Baixo</v>
          </cell>
          <cell r="D381" t="str">
            <v>3;7</v>
          </cell>
        </row>
        <row r="382">
          <cell r="A382" t="str">
            <v>Vis 386</v>
          </cell>
          <cell r="B382" t="str">
            <v xml:space="preserve"> 40.683736,  -7.881721</v>
          </cell>
          <cell r="C382" t="str">
            <v>Travassós-Vale Carriça 1</v>
          </cell>
          <cell r="D382">
            <v>7</v>
          </cell>
        </row>
        <row r="383">
          <cell r="A383" t="str">
            <v>Vis 387</v>
          </cell>
          <cell r="B383" t="str">
            <v xml:space="preserve"> 40.683616,  -7.881933</v>
          </cell>
          <cell r="C383" t="str">
            <v>Travassós-Vale Carriça 2</v>
          </cell>
          <cell r="D383">
            <v>7</v>
          </cell>
        </row>
        <row r="384">
          <cell r="A384" t="str">
            <v>Vis 388</v>
          </cell>
          <cell r="B384" t="str">
            <v xml:space="preserve"> 40.685757,  -7.879927</v>
          </cell>
          <cell r="C384" t="str">
            <v>Mundão-Britamontes 1</v>
          </cell>
          <cell r="D384">
            <v>7</v>
          </cell>
        </row>
        <row r="385">
          <cell r="A385" t="str">
            <v>Vis 389</v>
          </cell>
          <cell r="B385" t="str">
            <v xml:space="preserve"> 40.685689,  -7.880231</v>
          </cell>
          <cell r="C385" t="str">
            <v>Mundão-Britamontes 2</v>
          </cell>
          <cell r="D385">
            <v>7</v>
          </cell>
        </row>
        <row r="386">
          <cell r="A386" t="str">
            <v>Vis 390</v>
          </cell>
          <cell r="B386" t="str">
            <v xml:space="preserve"> 40.687107,  -7.878473</v>
          </cell>
          <cell r="C386" t="str">
            <v>Mundão-Catavejo 1</v>
          </cell>
          <cell r="D386">
            <v>7</v>
          </cell>
        </row>
        <row r="387">
          <cell r="A387" t="str">
            <v>Vis 391</v>
          </cell>
          <cell r="B387" t="str">
            <v xml:space="preserve"> 40.687440,  -7.878384</v>
          </cell>
          <cell r="C387" t="str">
            <v>Mundão-Catavejo 2</v>
          </cell>
          <cell r="D387">
            <v>7</v>
          </cell>
        </row>
        <row r="388">
          <cell r="A388" t="str">
            <v>Vis 392</v>
          </cell>
          <cell r="B388" t="str">
            <v xml:space="preserve"> 40.692448,  -7.873952</v>
          </cell>
          <cell r="C388" t="str">
            <v>Mundão-Fraga 1</v>
          </cell>
          <cell r="D388">
            <v>7</v>
          </cell>
        </row>
        <row r="389">
          <cell r="A389" t="str">
            <v>Vis 393</v>
          </cell>
          <cell r="B389" t="str">
            <v xml:space="preserve"> 40.692624,  -7.874063</v>
          </cell>
          <cell r="C389" t="str">
            <v>Mundão-Fraga 2</v>
          </cell>
          <cell r="D389">
            <v>7</v>
          </cell>
        </row>
        <row r="390">
          <cell r="A390" t="str">
            <v>Vis 394</v>
          </cell>
          <cell r="B390" t="str">
            <v xml:space="preserve"> 40.697273,  -7.871118</v>
          </cell>
          <cell r="C390" t="str">
            <v>Mundão-Bairro Falorca 1</v>
          </cell>
          <cell r="D390">
            <v>7</v>
          </cell>
        </row>
        <row r="391">
          <cell r="A391" t="str">
            <v>Vis 395</v>
          </cell>
          <cell r="B391" t="str">
            <v xml:space="preserve"> 40.697297,  -7.871326</v>
          </cell>
          <cell r="C391" t="str">
            <v>Mundão-Bairro Falorca 2</v>
          </cell>
          <cell r="D391">
            <v>7</v>
          </cell>
        </row>
        <row r="392">
          <cell r="A392" t="str">
            <v>Vis 396</v>
          </cell>
          <cell r="B392" t="str">
            <v xml:space="preserve"> 40.697054,  -7.869308</v>
          </cell>
          <cell r="C392" t="str">
            <v>Mundão-Rua Principal 1</v>
          </cell>
          <cell r="D392">
            <v>7</v>
          </cell>
        </row>
        <row r="393">
          <cell r="A393" t="str">
            <v>Vis 397</v>
          </cell>
          <cell r="B393" t="str">
            <v xml:space="preserve"> 40.694792,  -7.867040</v>
          </cell>
          <cell r="C393" t="str">
            <v>Mundão-Centro 1</v>
          </cell>
          <cell r="D393">
            <v>7</v>
          </cell>
        </row>
        <row r="394">
          <cell r="A394" t="str">
            <v>Vis 398</v>
          </cell>
          <cell r="B394" t="str">
            <v xml:space="preserve"> 40.696487,  -7.864877</v>
          </cell>
          <cell r="C394" t="str">
            <v xml:space="preserve">Mundão-Junta Freguesia </v>
          </cell>
          <cell r="D394">
            <v>7</v>
          </cell>
        </row>
        <row r="395">
          <cell r="A395" t="str">
            <v>Vis 399</v>
          </cell>
          <cell r="B395" t="str">
            <v xml:space="preserve"> 40.697276,  -7.863897</v>
          </cell>
          <cell r="C395" t="str">
            <v>Mundão-Biquinha</v>
          </cell>
          <cell r="D395">
            <v>7</v>
          </cell>
        </row>
        <row r="396">
          <cell r="A396" t="str">
            <v>Vis 400</v>
          </cell>
          <cell r="B396" t="str">
            <v xml:space="preserve"> 40.703644,  -7.858366</v>
          </cell>
          <cell r="C396" t="str">
            <v>Mundão-P Empresarial 1</v>
          </cell>
          <cell r="D396">
            <v>7</v>
          </cell>
        </row>
        <row r="397">
          <cell r="A397" t="str">
            <v>Vis 401</v>
          </cell>
          <cell r="B397" t="str">
            <v xml:space="preserve"> 40.703798,  -7.858394</v>
          </cell>
          <cell r="C397" t="str">
            <v>Mundão-P Empresarial 2</v>
          </cell>
          <cell r="D397">
            <v>7</v>
          </cell>
        </row>
        <row r="398">
          <cell r="A398" t="str">
            <v>Vis 402</v>
          </cell>
          <cell r="B398" t="str">
            <v xml:space="preserve"> 40.708535,  -7.845218</v>
          </cell>
          <cell r="C398" t="str">
            <v>Cavernães-Rua Póvoa</v>
          </cell>
          <cell r="D398">
            <v>7</v>
          </cell>
        </row>
        <row r="399">
          <cell r="A399" t="str">
            <v>Vis 403</v>
          </cell>
          <cell r="B399" t="str">
            <v xml:space="preserve"> 40.709475,  -7.842515</v>
          </cell>
          <cell r="C399" t="str">
            <v>Cavernães-Vendas Moita 1</v>
          </cell>
          <cell r="D399">
            <v>7</v>
          </cell>
        </row>
        <row r="400">
          <cell r="A400" t="str">
            <v>Vis 404</v>
          </cell>
          <cell r="B400" t="str">
            <v xml:space="preserve"> 40.709506,  -7.842691</v>
          </cell>
          <cell r="C400" t="str">
            <v>Cavernães-Vendas Moita 2</v>
          </cell>
          <cell r="D400">
            <v>7</v>
          </cell>
        </row>
        <row r="401">
          <cell r="A401" t="str">
            <v>Vis 405</v>
          </cell>
          <cell r="B401" t="str">
            <v xml:space="preserve"> 40.710162,  -7.836939</v>
          </cell>
          <cell r="C401" t="str">
            <v>Cavernães-Capela 1</v>
          </cell>
          <cell r="D401">
            <v>7</v>
          </cell>
        </row>
        <row r="402">
          <cell r="A402" t="str">
            <v>Vis 406</v>
          </cell>
          <cell r="B402" t="str">
            <v xml:space="preserve"> 40.708141,  -7.835270</v>
          </cell>
          <cell r="C402" t="str">
            <v>Cavernães-Bairro Corvos</v>
          </cell>
          <cell r="D402">
            <v>7</v>
          </cell>
        </row>
        <row r="403">
          <cell r="A403" t="str">
            <v>Vis 407</v>
          </cell>
          <cell r="B403" t="str">
            <v xml:space="preserve"> 40.705837,  -7.834809</v>
          </cell>
          <cell r="C403" t="str">
            <v>Cavernães-R Principal 1</v>
          </cell>
          <cell r="D403">
            <v>7</v>
          </cell>
        </row>
        <row r="404">
          <cell r="A404" t="str">
            <v>Vis 408</v>
          </cell>
          <cell r="B404" t="str">
            <v xml:space="preserve"> 40.705663,  -7.833132</v>
          </cell>
          <cell r="C404" t="str">
            <v>Cavernães-R Principal 2</v>
          </cell>
          <cell r="D404">
            <v>7</v>
          </cell>
        </row>
        <row r="405">
          <cell r="A405" t="str">
            <v>Vis 409</v>
          </cell>
          <cell r="B405" t="str">
            <v xml:space="preserve"> 40.703181,  -7.833118</v>
          </cell>
          <cell r="C405" t="str">
            <v>Cavernães-Alvelos</v>
          </cell>
          <cell r="D405">
            <v>7</v>
          </cell>
        </row>
        <row r="406">
          <cell r="A406" t="str">
            <v>Vis 410</v>
          </cell>
          <cell r="B406" t="str">
            <v xml:space="preserve"> 40.704477,  -7.830781</v>
          </cell>
          <cell r="C406" t="str">
            <v>Carragosela-Escola</v>
          </cell>
          <cell r="D406">
            <v>7</v>
          </cell>
        </row>
        <row r="407">
          <cell r="A407" t="str">
            <v>Vis 411</v>
          </cell>
          <cell r="B407" t="str">
            <v xml:space="preserve"> 40.702452,  -7.830038</v>
          </cell>
          <cell r="C407" t="str">
            <v>Carragosela-Centro</v>
          </cell>
          <cell r="D407">
            <v>7</v>
          </cell>
        </row>
        <row r="408">
          <cell r="A408" t="str">
            <v>Vis 412</v>
          </cell>
          <cell r="B408" t="str">
            <v xml:space="preserve"> 40.701335,  -7.870324</v>
          </cell>
          <cell r="C408" t="str">
            <v>Mundão-Rua Nascente</v>
          </cell>
          <cell r="D408">
            <v>7</v>
          </cell>
        </row>
        <row r="409">
          <cell r="A409" t="str">
            <v>Vis 413</v>
          </cell>
          <cell r="B409" t="str">
            <v xml:space="preserve"> 40.701212,  -7.870394</v>
          </cell>
          <cell r="C409" t="str">
            <v>Mundão-Rua Orgueira</v>
          </cell>
          <cell r="D409">
            <v>7</v>
          </cell>
        </row>
        <row r="410">
          <cell r="A410" t="str">
            <v>Vis 414</v>
          </cell>
          <cell r="B410" t="str">
            <v xml:space="preserve"> 40.707734,  -7.875499</v>
          </cell>
          <cell r="C410" t="str">
            <v>Casal Mundão-Principal 1</v>
          </cell>
          <cell r="D410">
            <v>7</v>
          </cell>
        </row>
        <row r="411">
          <cell r="A411" t="str">
            <v>Vis 415</v>
          </cell>
          <cell r="B411" t="str">
            <v xml:space="preserve"> 40.707805,  -7.875575</v>
          </cell>
          <cell r="C411" t="str">
            <v>Casal Mundão-Principal 2</v>
          </cell>
          <cell r="D411">
            <v>7</v>
          </cell>
        </row>
        <row r="412">
          <cell r="A412" t="str">
            <v>Vis 416</v>
          </cell>
          <cell r="B412" t="str">
            <v xml:space="preserve"> 40.709326,  -7.875614</v>
          </cell>
          <cell r="C412" t="str">
            <v>Casal Mundão-Centro</v>
          </cell>
          <cell r="D412">
            <v>7</v>
          </cell>
        </row>
        <row r="413">
          <cell r="A413" t="str">
            <v>Vis 417</v>
          </cell>
          <cell r="B413" t="str">
            <v xml:space="preserve"> 40.714474,  -7.863828</v>
          </cell>
          <cell r="C413" t="str">
            <v>Póvoa de Mundão</v>
          </cell>
          <cell r="D413">
            <v>7</v>
          </cell>
        </row>
        <row r="414">
          <cell r="A414" t="str">
            <v>Vis 419</v>
          </cell>
          <cell r="B414" t="str">
            <v>40.720887,-7.964608</v>
          </cell>
          <cell r="C414" t="str">
            <v>Travanca-Rua Arroteia</v>
          </cell>
          <cell r="D414" t="str">
            <v>18</v>
          </cell>
        </row>
        <row r="415">
          <cell r="A415" t="str">
            <v>Vis 421</v>
          </cell>
          <cell r="B415" t="str">
            <v>40.722416,-7.967220</v>
          </cell>
          <cell r="C415" t="str">
            <v>Travanca-Atlético 2</v>
          </cell>
          <cell r="D415" t="str">
            <v>18</v>
          </cell>
        </row>
        <row r="416">
          <cell r="A416" t="str">
            <v>Vis 423</v>
          </cell>
          <cell r="B416" t="str">
            <v xml:space="preserve"> 40.725376,  -7.974098</v>
          </cell>
          <cell r="C416" t="str">
            <v>Oliveira Cima-Rua Vale</v>
          </cell>
          <cell r="D416" t="str">
            <v>18</v>
          </cell>
        </row>
        <row r="417">
          <cell r="A417" t="str">
            <v>Vis 424</v>
          </cell>
          <cell r="B417" t="str">
            <v>40.722684,-7.977238</v>
          </cell>
          <cell r="C417" t="str">
            <v>Oliveira Baixo-R Nova 1</v>
          </cell>
          <cell r="D417" t="str">
            <v>18</v>
          </cell>
        </row>
        <row r="418">
          <cell r="A418" t="str">
            <v>Vis 425</v>
          </cell>
          <cell r="B418" t="str">
            <v>40.720348,-7.982172</v>
          </cell>
          <cell r="C418" t="str">
            <v>Oliveira Baixo-R Nova 2</v>
          </cell>
          <cell r="D418" t="str">
            <v>18</v>
          </cell>
        </row>
        <row r="419">
          <cell r="A419" t="str">
            <v>Vis 426</v>
          </cell>
          <cell r="B419" t="str">
            <v xml:space="preserve"> 40.713006,  -7.974204</v>
          </cell>
          <cell r="C419" t="str">
            <v>Queirela-Caminho Ferro 1</v>
          </cell>
          <cell r="D419" t="str">
            <v>15</v>
          </cell>
        </row>
        <row r="420">
          <cell r="A420" t="str">
            <v>Vis 427</v>
          </cell>
          <cell r="B420" t="str">
            <v xml:space="preserve"> 40.712087,  -7.975359</v>
          </cell>
          <cell r="C420" t="str">
            <v>Queirela-Outeirinhos 1</v>
          </cell>
          <cell r="D420" t="str">
            <v>15</v>
          </cell>
        </row>
        <row r="421">
          <cell r="A421" t="str">
            <v>Vis 428</v>
          </cell>
          <cell r="B421" t="str">
            <v xml:space="preserve"> 40.711938,  -7.975440</v>
          </cell>
          <cell r="C421" t="str">
            <v>Queirela-Outeirinhos 2</v>
          </cell>
          <cell r="D421" t="str">
            <v>15</v>
          </cell>
        </row>
        <row r="422">
          <cell r="A422" t="str">
            <v>Vis 429</v>
          </cell>
          <cell r="B422" t="str">
            <v xml:space="preserve"> 40.710043,  -7.976708</v>
          </cell>
          <cell r="C422" t="str">
            <v>Queirela-Sta Cristina 1</v>
          </cell>
          <cell r="D422" t="str">
            <v>15</v>
          </cell>
        </row>
        <row r="423">
          <cell r="A423" t="str">
            <v>Vis 430</v>
          </cell>
          <cell r="B423" t="str">
            <v xml:space="preserve"> 40.710120,  -7.976567</v>
          </cell>
          <cell r="C423" t="str">
            <v>Queirela-Sta Cristina 2</v>
          </cell>
          <cell r="D423" t="str">
            <v>15</v>
          </cell>
        </row>
        <row r="424">
          <cell r="A424" t="str">
            <v>Vis 431</v>
          </cell>
          <cell r="B424" t="str">
            <v>40.708648,-7.976990</v>
          </cell>
          <cell r="C424" t="str">
            <v>Queirela-Centro 1</v>
          </cell>
          <cell r="D424" t="str">
            <v>15</v>
          </cell>
        </row>
        <row r="425">
          <cell r="A425" t="str">
            <v>Vis 432</v>
          </cell>
          <cell r="B425" t="str">
            <v>40.708660,-7.977087</v>
          </cell>
          <cell r="C425" t="str">
            <v>Queirela-Centro 2</v>
          </cell>
          <cell r="D425" t="str">
            <v>15</v>
          </cell>
        </row>
        <row r="426">
          <cell r="A426" t="str">
            <v>Vis 433</v>
          </cell>
          <cell r="B426" t="str">
            <v>40.707260,-7.977227</v>
          </cell>
          <cell r="C426" t="str">
            <v>Queirela-Rua Fontalinho</v>
          </cell>
          <cell r="D426" t="str">
            <v>15</v>
          </cell>
        </row>
        <row r="427">
          <cell r="A427" t="str">
            <v>Vis 434</v>
          </cell>
          <cell r="B427" t="str">
            <v xml:space="preserve"> 40.704410,  -7.974974</v>
          </cell>
          <cell r="C427" t="str">
            <v>Queirela-Calçada Corga</v>
          </cell>
          <cell r="D427" t="str">
            <v>15</v>
          </cell>
        </row>
        <row r="428">
          <cell r="A428" t="str">
            <v>Vis 435</v>
          </cell>
          <cell r="B428" t="str">
            <v>40.701292,-7.965339</v>
          </cell>
          <cell r="C428" t="str">
            <v>Póvoa Bodiosa-Centro</v>
          </cell>
          <cell r="D428" t="str">
            <v>15</v>
          </cell>
        </row>
        <row r="429">
          <cell r="A429" t="str">
            <v>Vis 436</v>
          </cell>
          <cell r="B429" t="str">
            <v>40.699719,-7.962277</v>
          </cell>
          <cell r="C429" t="str">
            <v>Póvoa-Rua Tapada</v>
          </cell>
          <cell r="D429" t="str">
            <v>15</v>
          </cell>
        </row>
        <row r="430">
          <cell r="A430" t="str">
            <v>Vis 437</v>
          </cell>
          <cell r="B430" t="str">
            <v>40.713024,-7.974077</v>
          </cell>
          <cell r="C430" t="str">
            <v>Queirela-Caminho Ferro 2</v>
          </cell>
          <cell r="D430" t="str">
            <v>15</v>
          </cell>
        </row>
        <row r="431">
          <cell r="A431" t="str">
            <v>Vis 438</v>
          </cell>
          <cell r="B431" t="str">
            <v xml:space="preserve"> 40.656308,  -7.905385</v>
          </cell>
          <cell r="C431" t="str">
            <v>Cónego Ant Barreiros 1</v>
          </cell>
          <cell r="D431" t="str">
            <v>9</v>
          </cell>
        </row>
        <row r="432">
          <cell r="A432" t="str">
            <v>Vis 439</v>
          </cell>
          <cell r="B432" t="str">
            <v xml:space="preserve"> 40.656377,  -7.905084</v>
          </cell>
          <cell r="C432" t="str">
            <v>Cónego Ant Barreiros 2</v>
          </cell>
          <cell r="D432" t="str">
            <v>9</v>
          </cell>
        </row>
        <row r="433">
          <cell r="A433" t="str">
            <v>Vis 440</v>
          </cell>
          <cell r="B433" t="str">
            <v xml:space="preserve"> 40.655689,  -7.903275</v>
          </cell>
          <cell r="C433" t="str">
            <v>Cónego A Barreiros-ICNF1</v>
          </cell>
          <cell r="D433" t="str">
            <v>9</v>
          </cell>
        </row>
        <row r="434">
          <cell r="A434" t="str">
            <v>Vis 441</v>
          </cell>
          <cell r="B434" t="str">
            <v xml:space="preserve"> 40.655691,  -7.901936</v>
          </cell>
          <cell r="C434" t="str">
            <v>Cónego A Barreiros-ICNF2</v>
          </cell>
          <cell r="D434" t="str">
            <v>9</v>
          </cell>
        </row>
        <row r="435">
          <cell r="A435" t="str">
            <v>Vis 442</v>
          </cell>
          <cell r="B435" t="str">
            <v xml:space="preserve"> 40.655141,  -7.899069</v>
          </cell>
          <cell r="C435" t="str">
            <v>P Álvares Cabral-Fontelo</v>
          </cell>
          <cell r="D435" t="str">
            <v>9</v>
          </cell>
        </row>
        <row r="436">
          <cell r="A436" t="str">
            <v>Vis 443</v>
          </cell>
          <cell r="B436" t="str">
            <v xml:space="preserve"> 40.654928,  -7.897454</v>
          </cell>
          <cell r="C436" t="str">
            <v>P Álv Cabral-Seminário</v>
          </cell>
          <cell r="D436" t="str">
            <v>9</v>
          </cell>
        </row>
        <row r="437">
          <cell r="A437" t="str">
            <v>Vis 444</v>
          </cell>
          <cell r="B437" t="str">
            <v xml:space="preserve"> 40.654537,  -7.896089</v>
          </cell>
          <cell r="C437" t="str">
            <v>P Álv Cabral-Sta Eugénia</v>
          </cell>
          <cell r="D437" t="str">
            <v>9</v>
          </cell>
        </row>
        <row r="438">
          <cell r="A438" t="str">
            <v>Vis 445</v>
          </cell>
          <cell r="B438" t="str">
            <v xml:space="preserve"> 40.654098,  -7.893177</v>
          </cell>
          <cell r="C438" t="str">
            <v>Pedro Álvares Cabral 1</v>
          </cell>
          <cell r="D438" t="str">
            <v>9</v>
          </cell>
        </row>
        <row r="439">
          <cell r="A439" t="str">
            <v>Vis 446</v>
          </cell>
          <cell r="B439" t="str">
            <v xml:space="preserve"> 40.653749,  -7.892002</v>
          </cell>
          <cell r="C439" t="str">
            <v>Pedro Álvares Cabral 2</v>
          </cell>
          <cell r="D439" t="str">
            <v>9</v>
          </cell>
        </row>
        <row r="440">
          <cell r="A440" t="str">
            <v>Vis 449</v>
          </cell>
          <cell r="B440" t="str">
            <v xml:space="preserve"> 40.650790,  -7.885481</v>
          </cell>
          <cell r="C440" t="str">
            <v>EN16-Quinta Lava Mãos 1</v>
          </cell>
          <cell r="D440" t="str">
            <v>9</v>
          </cell>
        </row>
        <row r="441">
          <cell r="A441" t="str">
            <v>Vis 450</v>
          </cell>
          <cell r="B441" t="str">
            <v xml:space="preserve"> 40.651189,  -7.885999</v>
          </cell>
          <cell r="C441" t="str">
            <v>EN16-Quinta Lava Mãos 2</v>
          </cell>
          <cell r="D441" t="str">
            <v>9</v>
          </cell>
        </row>
        <row r="442">
          <cell r="A442" t="str">
            <v>Vis 451</v>
          </cell>
          <cell r="B442" t="str">
            <v xml:space="preserve"> 40.649970,  -7.881695</v>
          </cell>
          <cell r="C442" t="str">
            <v>EN16-Soima 1</v>
          </cell>
          <cell r="D442" t="str">
            <v>9</v>
          </cell>
        </row>
        <row r="443">
          <cell r="A443" t="str">
            <v>Vis 452</v>
          </cell>
          <cell r="B443" t="str">
            <v xml:space="preserve"> 40.650099,  -7.881596</v>
          </cell>
          <cell r="C443" t="str">
            <v>EN16-Soima 2</v>
          </cell>
          <cell r="D443" t="str">
            <v>9</v>
          </cell>
        </row>
        <row r="444">
          <cell r="A444" t="str">
            <v>Vis 453</v>
          </cell>
          <cell r="B444" t="str">
            <v xml:space="preserve"> 40.648347,  -7.874012</v>
          </cell>
          <cell r="C444" t="str">
            <v>Póvoa Sobrinhos 4</v>
          </cell>
          <cell r="D444" t="str">
            <v>9</v>
          </cell>
        </row>
        <row r="445">
          <cell r="A445" t="str">
            <v>Vis 454</v>
          </cell>
          <cell r="B445" t="str">
            <v xml:space="preserve"> 40.647259,  -7.871955</v>
          </cell>
          <cell r="C445" t="str">
            <v>Póvoa Sobrinhos 2</v>
          </cell>
          <cell r="D445" t="str">
            <v>9</v>
          </cell>
        </row>
        <row r="446">
          <cell r="A446" t="str">
            <v>Vis 455</v>
          </cell>
          <cell r="B446" t="str">
            <v xml:space="preserve"> 40.647558,  -7.871910</v>
          </cell>
          <cell r="C446" t="str">
            <v>Póvoa Sobrinhos 3</v>
          </cell>
          <cell r="D446" t="str">
            <v>9</v>
          </cell>
        </row>
        <row r="447">
          <cell r="A447" t="str">
            <v>Vis 456</v>
          </cell>
          <cell r="B447" t="str">
            <v xml:space="preserve"> 40.646425,  -7.869826</v>
          </cell>
          <cell r="C447" t="str">
            <v>Alto Caçador-Barbeita 1</v>
          </cell>
          <cell r="D447" t="str">
            <v>9</v>
          </cell>
        </row>
        <row r="448">
          <cell r="A448" t="str">
            <v>Vis 457</v>
          </cell>
          <cell r="B448" t="str">
            <v xml:space="preserve"> 40.646045,  -7.868713</v>
          </cell>
          <cell r="C448" t="str">
            <v>Alto Caçador-Barbeita 2</v>
          </cell>
          <cell r="D448" t="str">
            <v>9</v>
          </cell>
        </row>
        <row r="449">
          <cell r="A449" t="str">
            <v>Vis 458</v>
          </cell>
          <cell r="B449" t="str">
            <v xml:space="preserve"> 40.644527,  -7.866478</v>
          </cell>
          <cell r="C449" t="str">
            <v>Recta Caçador 1</v>
          </cell>
          <cell r="D449" t="str">
            <v>9</v>
          </cell>
        </row>
        <row r="450">
          <cell r="A450" t="str">
            <v>Vis 459</v>
          </cell>
          <cell r="B450" t="str">
            <v xml:space="preserve"> 40.644655,  -7.866451</v>
          </cell>
          <cell r="C450" t="str">
            <v>Recta Caçador 2</v>
          </cell>
          <cell r="D450" t="str">
            <v>9</v>
          </cell>
        </row>
        <row r="451">
          <cell r="A451" t="str">
            <v>Vis 460</v>
          </cell>
          <cell r="B451" t="str">
            <v xml:space="preserve"> 40.639228,  -7.866325</v>
          </cell>
          <cell r="C451" t="str">
            <v>Estrada Alcafache 1</v>
          </cell>
          <cell r="D451" t="str">
            <v>9</v>
          </cell>
        </row>
        <row r="452">
          <cell r="A452" t="str">
            <v>Vis 461</v>
          </cell>
          <cell r="B452" t="str">
            <v xml:space="preserve"> 40.639832,  -7.866186</v>
          </cell>
          <cell r="C452" t="str">
            <v>Estrada Alcafache 2</v>
          </cell>
          <cell r="D452" t="str">
            <v>9</v>
          </cell>
        </row>
        <row r="453">
          <cell r="A453" t="str">
            <v>Vis 462</v>
          </cell>
          <cell r="B453" t="str">
            <v xml:space="preserve"> 40.628139,  -7.868784</v>
          </cell>
          <cell r="C453" t="str">
            <v>Fragosela-Campo Futebol</v>
          </cell>
          <cell r="D453" t="str">
            <v>9</v>
          </cell>
        </row>
        <row r="454">
          <cell r="A454" t="str">
            <v>Vis 463</v>
          </cell>
          <cell r="B454" t="str">
            <v xml:space="preserve"> 40.627271,  -7.867782</v>
          </cell>
          <cell r="C454" t="str">
            <v>Fragosela-Rua Areais</v>
          </cell>
          <cell r="D454" t="str">
            <v>9</v>
          </cell>
        </row>
        <row r="455">
          <cell r="A455" t="str">
            <v>Vis 464</v>
          </cell>
          <cell r="B455" t="str">
            <v xml:space="preserve"> 40.624137,  -7.869494</v>
          </cell>
          <cell r="C455" t="str">
            <v>Espadanal-N S Guia</v>
          </cell>
          <cell r="D455" t="str">
            <v>9</v>
          </cell>
        </row>
        <row r="456">
          <cell r="A456" t="str">
            <v>Vis 465</v>
          </cell>
          <cell r="B456" t="str">
            <v xml:space="preserve"> 40.627453,  -7.865831</v>
          </cell>
          <cell r="C456" t="str">
            <v>Fragosela-Rua Namorados</v>
          </cell>
          <cell r="D456" t="str">
            <v>9</v>
          </cell>
        </row>
        <row r="457">
          <cell r="A457" t="str">
            <v>Vis 466</v>
          </cell>
          <cell r="B457" t="str">
            <v xml:space="preserve"> 40.629495,  -7.864092</v>
          </cell>
          <cell r="C457" t="str">
            <v>Fragosela-Maria Gracinda</v>
          </cell>
          <cell r="D457" t="str">
            <v>9</v>
          </cell>
        </row>
        <row r="458">
          <cell r="A458" t="str">
            <v>Vis 467</v>
          </cell>
          <cell r="B458" t="str">
            <v xml:space="preserve"> 40.632541,  -7.862303</v>
          </cell>
          <cell r="C458" t="str">
            <v>Fragosela-Cemitério</v>
          </cell>
          <cell r="D458" t="str">
            <v>9</v>
          </cell>
        </row>
        <row r="459">
          <cell r="A459" t="str">
            <v>Vis 468</v>
          </cell>
          <cell r="B459" t="str">
            <v xml:space="preserve"> 40.633688,  -7.860730</v>
          </cell>
          <cell r="C459" t="str">
            <v>Fragosela-Av Liberdade 2</v>
          </cell>
          <cell r="D459" t="str">
            <v>9</v>
          </cell>
        </row>
        <row r="460">
          <cell r="A460" t="str">
            <v>Vis 469</v>
          </cell>
          <cell r="B460" t="str">
            <v xml:space="preserve"> 40.637146,  -7.863334</v>
          </cell>
          <cell r="C460" t="str">
            <v>Fragosela-Cerdeirinhas</v>
          </cell>
          <cell r="D460" t="str">
            <v>9</v>
          </cell>
        </row>
        <row r="461">
          <cell r="A461" t="str">
            <v>Vis 470</v>
          </cell>
          <cell r="B461" t="str">
            <v xml:space="preserve"> 40.652158,  -7.915996</v>
          </cell>
          <cell r="C461" t="str">
            <v>Escola Grão Vasco</v>
          </cell>
          <cell r="D461" t="str">
            <v>8;15;16;18;C1;C2</v>
          </cell>
        </row>
        <row r="462">
          <cell r="A462" t="str">
            <v>Vis 471</v>
          </cell>
          <cell r="B462" t="str">
            <v xml:space="preserve"> 40.652146,  -7.912809</v>
          </cell>
          <cell r="C462" t="str">
            <v>Dr Lucena Vale-Cemitério</v>
          </cell>
          <cell r="D462" t="str">
            <v>8</v>
          </cell>
        </row>
        <row r="463">
          <cell r="A463" t="str">
            <v>Vis 472</v>
          </cell>
          <cell r="B463" t="str">
            <v xml:space="preserve"> 40.651293,  -7.911267</v>
          </cell>
          <cell r="C463" t="str">
            <v>Pintor Almeida e Silva</v>
          </cell>
          <cell r="D463" t="str">
            <v>8;15;16;18</v>
          </cell>
        </row>
        <row r="464">
          <cell r="A464" t="str">
            <v>Vis 473</v>
          </cell>
          <cell r="B464" t="str">
            <v xml:space="preserve"> 40.652083,  -7.914062</v>
          </cell>
          <cell r="C464" t="str">
            <v>Alexandre Lucena e Vale</v>
          </cell>
          <cell r="D464" t="str">
            <v>8;15;16;18;C1</v>
          </cell>
        </row>
        <row r="465">
          <cell r="A465" t="str">
            <v>Vis 474</v>
          </cell>
          <cell r="B465" t="str">
            <v xml:space="preserve"> 40.646555,  -7.907545</v>
          </cell>
          <cell r="C465" t="str">
            <v>Ranhados-B Pereiro 1</v>
          </cell>
          <cell r="D465" t="str">
            <v>8;11</v>
          </cell>
        </row>
        <row r="466">
          <cell r="A466" t="str">
            <v>Vis 475</v>
          </cell>
          <cell r="B466" t="str">
            <v xml:space="preserve"> 40.646330,  -7.907030</v>
          </cell>
          <cell r="C466" t="str">
            <v>Ranhados-B Pereiro 2</v>
          </cell>
          <cell r="D466" t="str">
            <v>8;11;12</v>
          </cell>
        </row>
        <row r="467">
          <cell r="A467" t="str">
            <v>Vis 476</v>
          </cell>
          <cell r="B467" t="str">
            <v xml:space="preserve"> 40.644690,  -7.904634</v>
          </cell>
          <cell r="C467" t="str">
            <v>Ranhados-M Seixas 1</v>
          </cell>
          <cell r="D467" t="str">
            <v>8</v>
          </cell>
        </row>
        <row r="468">
          <cell r="A468" t="str">
            <v>Vis 477</v>
          </cell>
          <cell r="B468" t="str">
            <v xml:space="preserve"> 40.643530,  -7.902825</v>
          </cell>
          <cell r="C468" t="str">
            <v>Ranhados-Largo Cruzeiro</v>
          </cell>
          <cell r="D468" t="str">
            <v>8</v>
          </cell>
        </row>
        <row r="469">
          <cell r="A469" t="str">
            <v>Vis 478</v>
          </cell>
          <cell r="B469" t="str">
            <v xml:space="preserve"> 40.642900,  -7.902596</v>
          </cell>
          <cell r="C469" t="str">
            <v>Ranhados-Igreja</v>
          </cell>
          <cell r="D469" t="str">
            <v>8</v>
          </cell>
        </row>
        <row r="470">
          <cell r="A470" t="str">
            <v>Vis 479</v>
          </cell>
          <cell r="B470" t="str">
            <v xml:space="preserve"> 40.643245,  -7.900519</v>
          </cell>
          <cell r="C470" t="str">
            <v>Ranhados-Rua Bomba</v>
          </cell>
          <cell r="D470" t="str">
            <v>8</v>
          </cell>
        </row>
        <row r="471">
          <cell r="A471" t="str">
            <v>Vis 480</v>
          </cell>
          <cell r="B471" t="str">
            <v xml:space="preserve"> 40.642319,  -7.899987</v>
          </cell>
          <cell r="C471" t="str">
            <v>Ranhados-L 27 Dezembro</v>
          </cell>
          <cell r="D471" t="str">
            <v>8</v>
          </cell>
        </row>
        <row r="472">
          <cell r="A472" t="str">
            <v>Vis 481</v>
          </cell>
          <cell r="B472" t="str">
            <v xml:space="preserve"> 40.643033,  -7.898548</v>
          </cell>
          <cell r="C472" t="str">
            <v>Ranhados-L Jogo Bola 1</v>
          </cell>
          <cell r="D472" t="str">
            <v>8</v>
          </cell>
        </row>
        <row r="473">
          <cell r="A473" t="str">
            <v>Vis 482</v>
          </cell>
          <cell r="B473" t="str">
            <v xml:space="preserve"> 40.643423,  -7.898144</v>
          </cell>
          <cell r="C473" t="str">
            <v>Ranhados-L Jogo Bola 2</v>
          </cell>
          <cell r="D473" t="str">
            <v>8</v>
          </cell>
        </row>
        <row r="474">
          <cell r="A474" t="str">
            <v>Vis 483</v>
          </cell>
          <cell r="B474" t="str">
            <v xml:space="preserve"> 40.644036,  -7.895950</v>
          </cell>
          <cell r="C474" t="str">
            <v>Ranhados-Amor Perdição 1</v>
          </cell>
          <cell r="D474" t="str">
            <v>8</v>
          </cell>
        </row>
        <row r="475">
          <cell r="A475" t="str">
            <v>Vis 484</v>
          </cell>
          <cell r="B475" t="str">
            <v xml:space="preserve"> 40.645313,  -7.892939</v>
          </cell>
          <cell r="C475" t="str">
            <v>Ranhados-Amor Perdição 2</v>
          </cell>
          <cell r="D475" t="str">
            <v>8</v>
          </cell>
        </row>
        <row r="476">
          <cell r="A476" t="str">
            <v>Vis 485</v>
          </cell>
          <cell r="B476" t="str">
            <v xml:space="preserve"> 40.648509,  -7.889868</v>
          </cell>
          <cell r="C476" t="str">
            <v>Viso Sul-Praça Ferrador</v>
          </cell>
          <cell r="D476" t="str">
            <v>8</v>
          </cell>
        </row>
        <row r="477">
          <cell r="A477" t="str">
            <v>Vis 486</v>
          </cell>
          <cell r="B477" t="str">
            <v xml:space="preserve"> 40.650433,  -7.893122</v>
          </cell>
          <cell r="C477" t="str">
            <v>Viso Sul 1</v>
          </cell>
          <cell r="D477" t="str">
            <v>8</v>
          </cell>
        </row>
        <row r="478">
          <cell r="A478" t="str">
            <v>Vis 487</v>
          </cell>
          <cell r="B478" t="str">
            <v xml:space="preserve"> 40.650477,  -7.889983</v>
          </cell>
          <cell r="C478" t="str">
            <v>Viso Sul-Praça Palmeiras</v>
          </cell>
          <cell r="D478" t="str">
            <v>8</v>
          </cell>
        </row>
        <row r="479">
          <cell r="A479" t="str">
            <v>Vis 488</v>
          </cell>
          <cell r="B479" t="str">
            <v xml:space="preserve"> 40.646470,  -7.889928</v>
          </cell>
          <cell r="C479" t="str">
            <v>Viso Sul 2</v>
          </cell>
          <cell r="D479" t="str">
            <v>8</v>
          </cell>
        </row>
        <row r="480">
          <cell r="A480" t="str">
            <v>Vis 489</v>
          </cell>
          <cell r="B480" t="str">
            <v xml:space="preserve"> 40.663526,  -7.895240</v>
          </cell>
          <cell r="C480" t="str">
            <v>Gumirães-Centro 1</v>
          </cell>
          <cell r="D480">
            <v>1</v>
          </cell>
        </row>
        <row r="481">
          <cell r="A481" t="str">
            <v>Vis 490</v>
          </cell>
          <cell r="B481" t="str">
            <v xml:space="preserve"> 40.663646,  -7.895052</v>
          </cell>
          <cell r="C481" t="str">
            <v>Gumirães-Centro 2</v>
          </cell>
          <cell r="D481">
            <v>1</v>
          </cell>
        </row>
        <row r="482">
          <cell r="A482" t="str">
            <v>Vis 491</v>
          </cell>
          <cell r="B482" t="str">
            <v xml:space="preserve"> 40.663526,  -7.890712</v>
          </cell>
          <cell r="C482" t="str">
            <v>Gumirães-Rua Escola Nova</v>
          </cell>
          <cell r="D482">
            <v>1</v>
          </cell>
        </row>
        <row r="483">
          <cell r="A483" t="str">
            <v>Vis 492</v>
          </cell>
          <cell r="B483" t="str">
            <v xml:space="preserve"> 40.663433,  -7.888283</v>
          </cell>
          <cell r="C483" t="str">
            <v>Gumirães-Ant A Ferreira</v>
          </cell>
          <cell r="D483">
            <v>1</v>
          </cell>
        </row>
        <row r="484">
          <cell r="A484" t="str">
            <v>Vis 493</v>
          </cell>
          <cell r="B484" t="str">
            <v xml:space="preserve"> 40.663645,  -7.889044</v>
          </cell>
          <cell r="C484" t="str">
            <v>Gumirães-Rua Cedro</v>
          </cell>
          <cell r="D484">
            <v>1</v>
          </cell>
        </row>
        <row r="485">
          <cell r="A485" t="str">
            <v>Vis 494</v>
          </cell>
          <cell r="B485" t="str">
            <v xml:space="preserve"> 40.662367,  -7.886436</v>
          </cell>
          <cell r="C485" t="str">
            <v>Bairro Quinta Lameiras 1</v>
          </cell>
          <cell r="D485">
            <v>1</v>
          </cell>
        </row>
        <row r="486">
          <cell r="A486" t="str">
            <v>Vis 495</v>
          </cell>
          <cell r="B486" t="str">
            <v xml:space="preserve"> 40.660052,  -7.885597</v>
          </cell>
          <cell r="C486" t="str">
            <v>Rio Loba-R José Saramago</v>
          </cell>
          <cell r="D486">
            <v>1</v>
          </cell>
        </row>
        <row r="487">
          <cell r="A487" t="str">
            <v>Vis 496</v>
          </cell>
          <cell r="B487" t="str">
            <v xml:space="preserve"> 40.659826,  -7.884023</v>
          </cell>
          <cell r="C487" t="str">
            <v>Rio Loba-Fernando Pessoa</v>
          </cell>
          <cell r="D487">
            <v>1</v>
          </cell>
        </row>
        <row r="488">
          <cell r="A488" t="str">
            <v>Vis 497</v>
          </cell>
          <cell r="B488" t="str">
            <v xml:space="preserve"> 40.659953,  -7.882820</v>
          </cell>
          <cell r="C488" t="str">
            <v>Rio Loba-Rua Samarrôa</v>
          </cell>
          <cell r="D488">
            <v>1</v>
          </cell>
        </row>
        <row r="489">
          <cell r="A489" t="str">
            <v>Vis 498</v>
          </cell>
          <cell r="B489" t="str">
            <v xml:space="preserve"> 40.660132,  -7.879736</v>
          </cell>
          <cell r="C489" t="str">
            <v>Rio Loba-R Entrevinhas 1</v>
          </cell>
          <cell r="D489">
            <v>1</v>
          </cell>
        </row>
        <row r="490">
          <cell r="A490" t="str">
            <v>Vis 499</v>
          </cell>
          <cell r="B490" t="str">
            <v xml:space="preserve"> 40.661206,  -7.877324</v>
          </cell>
          <cell r="C490" t="str">
            <v>Rio Loba-R Entrevinhas 2</v>
          </cell>
          <cell r="D490">
            <v>1</v>
          </cell>
        </row>
        <row r="491">
          <cell r="A491" t="str">
            <v>Vis 500</v>
          </cell>
          <cell r="B491" t="str">
            <v xml:space="preserve"> 40.657566,  -7.873075</v>
          </cell>
          <cell r="C491" t="str">
            <v>Póvoa Sobrinhos-R Corgo</v>
          </cell>
          <cell r="D491">
            <v>1</v>
          </cell>
        </row>
        <row r="492">
          <cell r="A492" t="str">
            <v>Vis 501</v>
          </cell>
          <cell r="B492" t="str">
            <v xml:space="preserve"> 40.656287,  -7.872911</v>
          </cell>
          <cell r="C492" t="str">
            <v>Póvoa Sob-N S Fátima 1</v>
          </cell>
          <cell r="D492">
            <v>1</v>
          </cell>
        </row>
        <row r="493">
          <cell r="A493" t="str">
            <v>Vis 502</v>
          </cell>
          <cell r="B493" t="str">
            <v xml:space="preserve"> 40.652819,  -7.873407</v>
          </cell>
          <cell r="C493" t="str">
            <v>Póvoa Sob-Poço Lobo</v>
          </cell>
          <cell r="D493">
            <v>1</v>
          </cell>
        </row>
        <row r="494">
          <cell r="A494" t="str">
            <v>Vis 503</v>
          </cell>
          <cell r="B494" t="str">
            <v xml:space="preserve"> 40.662829,  -7.877230</v>
          </cell>
          <cell r="C494" t="str">
            <v>Rio Loba-R Mário Ponces</v>
          </cell>
          <cell r="D494">
            <v>1</v>
          </cell>
        </row>
        <row r="495">
          <cell r="A495" t="str">
            <v>Vis 504</v>
          </cell>
          <cell r="B495" t="str">
            <v xml:space="preserve"> 40.664185,  -7.878891</v>
          </cell>
          <cell r="C495" t="str">
            <v>Rio Loba-Rua Escola</v>
          </cell>
          <cell r="D495">
            <v>1</v>
          </cell>
          <cell r="E495"/>
          <cell r="F495"/>
          <cell r="G495"/>
          <cell r="H495"/>
          <cell r="I495"/>
          <cell r="J495"/>
          <cell r="K495"/>
          <cell r="L495"/>
          <cell r="M495"/>
          <cell r="N495"/>
          <cell r="O495"/>
          <cell r="P495"/>
          <cell r="Q495"/>
          <cell r="R495"/>
          <cell r="S495"/>
          <cell r="T495"/>
          <cell r="U495"/>
          <cell r="V495"/>
          <cell r="W495"/>
          <cell r="X495"/>
          <cell r="Y495"/>
          <cell r="Z495"/>
          <cell r="AA495"/>
          <cell r="AB495"/>
          <cell r="AC495"/>
          <cell r="AD495"/>
          <cell r="AE495"/>
          <cell r="AF495"/>
          <cell r="AG495"/>
          <cell r="AH495"/>
          <cell r="AI495"/>
          <cell r="AJ495"/>
          <cell r="AK495"/>
          <cell r="AL495"/>
          <cell r="AM495"/>
          <cell r="AN495"/>
          <cell r="AO495"/>
        </row>
        <row r="496">
          <cell r="A496" t="str">
            <v>Vis 505</v>
          </cell>
          <cell r="B496" t="str">
            <v xml:space="preserve"> 40.664109,  -7.880154</v>
          </cell>
          <cell r="C496" t="str">
            <v>Rio Loba-Dr Ant Soveral</v>
          </cell>
          <cell r="D496">
            <v>1</v>
          </cell>
        </row>
        <row r="497">
          <cell r="A497" t="str">
            <v>Vis 506</v>
          </cell>
          <cell r="B497" t="str">
            <v xml:space="preserve"> 40.663706,  -7.884740</v>
          </cell>
          <cell r="C497" t="str">
            <v>Rio Loba-Rua Principal 1</v>
          </cell>
          <cell r="D497">
            <v>1</v>
          </cell>
        </row>
        <row r="498">
          <cell r="A498" t="str">
            <v>Vis 507</v>
          </cell>
          <cell r="B498" t="str">
            <v xml:space="preserve"> 40.663579,  -7.885277</v>
          </cell>
          <cell r="C498" t="str">
            <v>Rio Loba-Rua Principal 2</v>
          </cell>
          <cell r="D498">
            <v>1</v>
          </cell>
        </row>
        <row r="499">
          <cell r="A499" t="str">
            <v>Vis 508</v>
          </cell>
          <cell r="B499" t="str">
            <v xml:space="preserve"> 40.660069,  -7.876261</v>
          </cell>
          <cell r="C499" t="str">
            <v>Rio Loba-Rua Francial</v>
          </cell>
          <cell r="D499">
            <v>1</v>
          </cell>
        </row>
        <row r="500">
          <cell r="A500" t="str">
            <v>Vis 509</v>
          </cell>
          <cell r="B500" t="str">
            <v xml:space="preserve"> 40.661487,  -7.884576</v>
          </cell>
          <cell r="C500" t="str">
            <v>Rio Loba-Estr Ramalhosa</v>
          </cell>
          <cell r="D500">
            <v>1</v>
          </cell>
        </row>
        <row r="501">
          <cell r="A501" t="str">
            <v>Vis 510</v>
          </cell>
          <cell r="B501" t="str">
            <v xml:space="preserve"> 40.655046,  -7.872801</v>
          </cell>
          <cell r="C501" t="str">
            <v>Póvoa Sob-N S Fátima 3</v>
          </cell>
          <cell r="D501">
            <v>1</v>
          </cell>
        </row>
        <row r="502">
          <cell r="A502" t="str">
            <v>Vis 511</v>
          </cell>
          <cell r="B502" t="str">
            <v xml:space="preserve"> 40.654333,  -7.873153</v>
          </cell>
          <cell r="C502" t="str">
            <v>Póvoa Sob-N S Fátima 2</v>
          </cell>
          <cell r="D502">
            <v>1</v>
          </cell>
        </row>
        <row r="503">
          <cell r="A503" t="str">
            <v>Vis 512</v>
          </cell>
          <cell r="B503" t="str">
            <v xml:space="preserve"> 40.653508,  -7.907826</v>
          </cell>
          <cell r="C503" t="str">
            <v>Rua Seminário</v>
          </cell>
          <cell r="D503" t="str">
            <v>9;C1</v>
          </cell>
        </row>
        <row r="504">
          <cell r="A504" t="str">
            <v>Vis 513</v>
          </cell>
          <cell r="B504" t="str">
            <v xml:space="preserve"> 40.623650,  -7.895409</v>
          </cell>
          <cell r="C504" t="str">
            <v>Estrada PIC 1</v>
          </cell>
          <cell r="D504" t="str">
            <v>11</v>
          </cell>
        </row>
        <row r="505">
          <cell r="A505" t="str">
            <v>Vis 514</v>
          </cell>
          <cell r="B505" t="str">
            <v xml:space="preserve"> 40.625889,  -7.887184</v>
          </cell>
          <cell r="C505" t="str">
            <v>Estrada PIC-Cumieira 1</v>
          </cell>
          <cell r="D505" t="str">
            <v>11</v>
          </cell>
        </row>
        <row r="506">
          <cell r="A506" t="str">
            <v>Vis 515</v>
          </cell>
          <cell r="B506" t="str">
            <v xml:space="preserve"> 40.625586,  -7.888237</v>
          </cell>
          <cell r="C506" t="str">
            <v>Estrada PIC-Cumieira 2</v>
          </cell>
          <cell r="D506" t="str">
            <v>11</v>
          </cell>
        </row>
        <row r="507">
          <cell r="A507" t="str">
            <v>Vis 516</v>
          </cell>
          <cell r="B507" t="str">
            <v xml:space="preserve"> 40.627160,  -7.884863</v>
          </cell>
          <cell r="C507" t="str">
            <v>Estrada PIC 2</v>
          </cell>
          <cell r="D507" t="str">
            <v>11</v>
          </cell>
        </row>
        <row r="508">
          <cell r="A508" t="str">
            <v>Vis 517</v>
          </cell>
          <cell r="B508" t="str">
            <v xml:space="preserve"> 40.627811,  -7.881050</v>
          </cell>
          <cell r="C508" t="str">
            <v>Estrada PIC 3</v>
          </cell>
          <cell r="D508" t="str">
            <v>11</v>
          </cell>
        </row>
        <row r="509">
          <cell r="A509" t="str">
            <v>Vis 518</v>
          </cell>
          <cell r="B509" t="str">
            <v xml:space="preserve"> 40.628414,  -7.882369</v>
          </cell>
          <cell r="C509" t="str">
            <v>PIC- AIRV</v>
          </cell>
          <cell r="D509" t="str">
            <v>11</v>
          </cell>
        </row>
        <row r="510">
          <cell r="A510" t="str">
            <v>Vis 519</v>
          </cell>
          <cell r="B510" t="str">
            <v xml:space="preserve"> 40.628071,  -7.881586</v>
          </cell>
          <cell r="C510" t="str">
            <v>Estrada PIC-Coimbrões</v>
          </cell>
          <cell r="D510" t="str">
            <v>11</v>
          </cell>
        </row>
        <row r="511">
          <cell r="A511" t="str">
            <v>Vis 520</v>
          </cell>
          <cell r="B511" t="str">
            <v xml:space="preserve"> 40.629007,  -7.873574</v>
          </cell>
          <cell r="C511" t="str">
            <v>PIC-Rua G 3</v>
          </cell>
          <cell r="D511" t="str">
            <v>11</v>
          </cell>
        </row>
        <row r="512">
          <cell r="A512" t="str">
            <v>Vis 521</v>
          </cell>
          <cell r="B512" t="str">
            <v xml:space="preserve"> 40.623293,  -7.879494</v>
          </cell>
          <cell r="C512" t="str">
            <v>Coimbrões</v>
          </cell>
          <cell r="D512" t="str">
            <v>11</v>
          </cell>
        </row>
        <row r="513">
          <cell r="A513" t="str">
            <v>Vis 522</v>
          </cell>
          <cell r="B513" t="str">
            <v xml:space="preserve"> 40.627567,  -7.876963</v>
          </cell>
          <cell r="C513" t="str">
            <v>Estrada PIC 6</v>
          </cell>
          <cell r="D513" t="str">
            <v>11</v>
          </cell>
        </row>
        <row r="514">
          <cell r="A514" t="str">
            <v>Vis 523</v>
          </cell>
          <cell r="B514" t="str">
            <v xml:space="preserve"> 40.631815,  -7.909564</v>
          </cell>
          <cell r="C514" t="str">
            <v>Est Nelas-Misericórdia 1</v>
          </cell>
          <cell r="D514" t="str">
            <v>10;21</v>
          </cell>
        </row>
        <row r="515">
          <cell r="A515" t="str">
            <v>Vis 524</v>
          </cell>
          <cell r="B515" t="str">
            <v xml:space="preserve"> 40.628689,  -7.913079</v>
          </cell>
          <cell r="C515" t="str">
            <v>Est Nelas-Cabanões 1</v>
          </cell>
          <cell r="D515" t="str">
            <v>10;21</v>
          </cell>
        </row>
        <row r="516">
          <cell r="A516" t="str">
            <v>Vis 525</v>
          </cell>
          <cell r="B516" t="str">
            <v xml:space="preserve"> 40.625755,  -7.915678</v>
          </cell>
          <cell r="C516" t="str">
            <v>Est Nelas-Cabanões 2</v>
          </cell>
          <cell r="D516" t="str">
            <v>10;21</v>
          </cell>
        </row>
        <row r="517">
          <cell r="A517" t="str">
            <v>Vis 526</v>
          </cell>
          <cell r="B517" t="str">
            <v xml:space="preserve"> 40.616940,  -7.923784</v>
          </cell>
          <cell r="C517" t="str">
            <v>Teivas-Rua S Sebastião</v>
          </cell>
          <cell r="D517" t="str">
            <v>10;21</v>
          </cell>
        </row>
        <row r="518">
          <cell r="A518" t="str">
            <v>Vis 527</v>
          </cell>
          <cell r="B518" t="str">
            <v xml:space="preserve"> 40.613640, -7.923281</v>
          </cell>
          <cell r="C518" t="str">
            <v>Teivas-Rua Associação</v>
          </cell>
          <cell r="D518" t="str">
            <v>10;21</v>
          </cell>
        </row>
        <row r="519">
          <cell r="A519" t="str">
            <v>Vis 528</v>
          </cell>
          <cell r="B519" t="str">
            <v xml:space="preserve"> 40.611938,  -7.926117</v>
          </cell>
          <cell r="C519" t="str">
            <v>Estrada Rebordinho 1</v>
          </cell>
          <cell r="D519" t="str">
            <v>10;21</v>
          </cell>
        </row>
        <row r="520">
          <cell r="A520" t="str">
            <v>Vis 529</v>
          </cell>
          <cell r="B520" t="str">
            <v xml:space="preserve"> 40.611300,  -7.950892</v>
          </cell>
          <cell r="C520" t="str">
            <v>Vila Chã Sá-Cemitério</v>
          </cell>
          <cell r="D520" t="str">
            <v>10;21</v>
          </cell>
        </row>
        <row r="521">
          <cell r="A521" t="str">
            <v>Vis 530</v>
          </cell>
          <cell r="B521" t="str">
            <v xml:space="preserve"> 40.611325,  -7.947373</v>
          </cell>
          <cell r="C521" t="str">
            <v>V Chã Sá-Estrada Lagares</v>
          </cell>
          <cell r="D521" t="str">
            <v>10;21</v>
          </cell>
        </row>
        <row r="522">
          <cell r="A522" t="str">
            <v>Vis 531</v>
          </cell>
          <cell r="B522" t="str">
            <v xml:space="preserve"> 40.610546,  -7.939553</v>
          </cell>
          <cell r="C522" t="str">
            <v>Rebordinho-Vale Lajes</v>
          </cell>
          <cell r="D522" t="str">
            <v>10;21</v>
          </cell>
        </row>
        <row r="523">
          <cell r="A523" t="str">
            <v>Vis 532</v>
          </cell>
          <cell r="B523" t="str">
            <v xml:space="preserve"> 40.610363,  -7.936772</v>
          </cell>
          <cell r="C523" t="str">
            <v>Estrada Rebordinho 4</v>
          </cell>
          <cell r="D523" t="str">
            <v>10;21</v>
          </cell>
        </row>
        <row r="524">
          <cell r="A524" t="str">
            <v>Vis 533</v>
          </cell>
          <cell r="B524" t="str">
            <v xml:space="preserve"> 40.610787,  -7.932143</v>
          </cell>
          <cell r="C524" t="str">
            <v>Rebordinho-Av Calheiros</v>
          </cell>
          <cell r="D524" t="str">
            <v>10;21</v>
          </cell>
        </row>
        <row r="525">
          <cell r="A525" t="str">
            <v>Vis 534</v>
          </cell>
          <cell r="B525" t="str">
            <v xml:space="preserve"> 40.608289,  -7.935342</v>
          </cell>
          <cell r="C525" t="str">
            <v>Rebordinho-Largo Capela</v>
          </cell>
          <cell r="D525" t="str">
            <v>10;21</v>
          </cell>
        </row>
        <row r="526">
          <cell r="A526" t="str">
            <v>Vis 535</v>
          </cell>
          <cell r="B526" t="str">
            <v xml:space="preserve"> 40.609678,  -7.933001</v>
          </cell>
          <cell r="C526" t="str">
            <v>Rebordinho-Escola</v>
          </cell>
          <cell r="D526" t="str">
            <v>10;21</v>
          </cell>
        </row>
        <row r="527">
          <cell r="A527" t="str">
            <v>Vis 536</v>
          </cell>
          <cell r="B527" t="str">
            <v xml:space="preserve"> 40.611536,  -7.928042</v>
          </cell>
          <cell r="C527" t="str">
            <v>Estrada Rebordinho 3</v>
          </cell>
          <cell r="D527" t="str">
            <v>10;21</v>
          </cell>
        </row>
        <row r="528">
          <cell r="A528" t="str">
            <v>Vis 537</v>
          </cell>
          <cell r="B528" t="str">
            <v xml:space="preserve"> 40.611884,  -7.925731</v>
          </cell>
          <cell r="C528" t="str">
            <v>Estrada Rebordinho 2</v>
          </cell>
          <cell r="D528" t="str">
            <v>10;21</v>
          </cell>
        </row>
        <row r="529">
          <cell r="A529" t="str">
            <v>Vis 538</v>
          </cell>
          <cell r="B529" t="str">
            <v xml:space="preserve"> 40.615212,  -7.924053</v>
          </cell>
          <cell r="C529" t="str">
            <v>Teivas-Largo S Sebastião</v>
          </cell>
          <cell r="D529" t="str">
            <v>10;21</v>
          </cell>
        </row>
        <row r="530">
          <cell r="A530" t="str">
            <v>Vis 539</v>
          </cell>
          <cell r="B530" t="str">
            <v xml:space="preserve"> 40.618593,  -7.919976</v>
          </cell>
          <cell r="C530" t="str">
            <v>Est Nelas-Teivas</v>
          </cell>
          <cell r="D530" t="str">
            <v>10;21</v>
          </cell>
        </row>
        <row r="531">
          <cell r="A531" t="str">
            <v>Vis 540</v>
          </cell>
          <cell r="B531" t="str">
            <v xml:space="preserve"> 40.626115,  -7.915054</v>
          </cell>
          <cell r="C531" t="str">
            <v>Est Nelas-Cabanões 3</v>
          </cell>
          <cell r="D531" t="str">
            <v>10;21</v>
          </cell>
        </row>
        <row r="532">
          <cell r="A532" t="str">
            <v>Vis 541</v>
          </cell>
          <cell r="B532" t="str">
            <v xml:space="preserve"> 40.628188,  -7.913251</v>
          </cell>
          <cell r="C532" t="str">
            <v>Est Nelas-Cabanões 4</v>
          </cell>
          <cell r="D532" t="str">
            <v>10;21</v>
          </cell>
        </row>
        <row r="533">
          <cell r="A533" t="str">
            <v>Vis 542</v>
          </cell>
          <cell r="B533" t="str">
            <v xml:space="preserve"> 40.632232,  -7.908741</v>
          </cell>
          <cell r="C533" t="str">
            <v>Est Nelas-Misericórdia 2</v>
          </cell>
          <cell r="D533" t="str">
            <v>10;21</v>
          </cell>
        </row>
        <row r="534">
          <cell r="A534" t="str">
            <v>Vis 543</v>
          </cell>
          <cell r="B534" t="str">
            <v xml:space="preserve"> 40.654042,  -7.923620</v>
          </cell>
          <cell r="C534" t="str">
            <v>Estevão Lopes Morago 1</v>
          </cell>
          <cell r="D534" t="str">
            <v>2;C2</v>
          </cell>
        </row>
        <row r="535">
          <cell r="A535" t="str">
            <v>Vis 544</v>
          </cell>
          <cell r="B535" t="str">
            <v xml:space="preserve"> 40.653778,  -7.924017</v>
          </cell>
          <cell r="C535" t="str">
            <v>Estevão Lopes Morago 2</v>
          </cell>
          <cell r="D535">
            <v>2</v>
          </cell>
        </row>
        <row r="536">
          <cell r="A536" t="str">
            <v>Vis 545</v>
          </cell>
          <cell r="B536" t="str">
            <v xml:space="preserve"> 40.652816,  -7.926176</v>
          </cell>
          <cell r="C536" t="str">
            <v>Coração Jesus 1</v>
          </cell>
          <cell r="D536">
            <v>2</v>
          </cell>
        </row>
        <row r="537">
          <cell r="A537" t="str">
            <v>Vis 546</v>
          </cell>
          <cell r="B537" t="str">
            <v xml:space="preserve"> 40.652795,  -7.925494</v>
          </cell>
          <cell r="C537" t="str">
            <v>Coração Jesus 2</v>
          </cell>
          <cell r="D537">
            <v>2</v>
          </cell>
        </row>
        <row r="538">
          <cell r="A538" t="str">
            <v>Vis 547</v>
          </cell>
          <cell r="B538" t="str">
            <v xml:space="preserve"> 40.653169,  -7.927236</v>
          </cell>
          <cell r="C538" t="str">
            <v>Chevis 1</v>
          </cell>
          <cell r="D538">
            <v>2</v>
          </cell>
        </row>
        <row r="539">
          <cell r="A539" t="str">
            <v>Vis 548</v>
          </cell>
          <cell r="B539" t="str">
            <v xml:space="preserve"> 40.653201,  -7.927781</v>
          </cell>
          <cell r="C539" t="str">
            <v>Chevis 2</v>
          </cell>
          <cell r="D539">
            <v>2</v>
          </cell>
        </row>
        <row r="540">
          <cell r="A540" t="str">
            <v>Vis 549</v>
          </cell>
          <cell r="B540" t="str">
            <v xml:space="preserve"> 40.654304,  -7.926906</v>
          </cell>
          <cell r="C540" t="str">
            <v>José Maria Escrivá 1</v>
          </cell>
          <cell r="D540" t="str">
            <v>2;C2</v>
          </cell>
        </row>
        <row r="541">
          <cell r="A541" t="str">
            <v>Vis 550</v>
          </cell>
          <cell r="B541" t="str">
            <v xml:space="preserve"> 40.655168,  -7.925382</v>
          </cell>
          <cell r="C541" t="str">
            <v>J Maria Escrivá-Hotel 1</v>
          </cell>
          <cell r="D541" t="str">
            <v>2;C2</v>
          </cell>
        </row>
        <row r="542">
          <cell r="A542" t="str">
            <v>Vis 551</v>
          </cell>
          <cell r="B542" t="str">
            <v xml:space="preserve"> 40.655333,  -7.925393</v>
          </cell>
          <cell r="C542" t="str">
            <v>J Maria Escrivá-Hotel 2</v>
          </cell>
          <cell r="D542" t="str">
            <v>2;C1</v>
          </cell>
        </row>
        <row r="543">
          <cell r="A543" t="str">
            <v>Vis 552</v>
          </cell>
          <cell r="B543" t="str">
            <v xml:space="preserve"> 40.657016,  -7.924756</v>
          </cell>
          <cell r="C543" t="str">
            <v xml:space="preserve"> Rua Marly-le-Roi 1</v>
          </cell>
          <cell r="D543">
            <v>2</v>
          </cell>
        </row>
        <row r="544">
          <cell r="A544" t="str">
            <v>Vis 553</v>
          </cell>
          <cell r="B544" t="str">
            <v xml:space="preserve"> 40.657826,  -7.926131</v>
          </cell>
          <cell r="C544" t="str">
            <v>Campo Trambelos 1</v>
          </cell>
          <cell r="D544">
            <v>2</v>
          </cell>
        </row>
        <row r="545">
          <cell r="A545" t="str">
            <v>Vis 554</v>
          </cell>
          <cell r="B545" t="str">
            <v xml:space="preserve"> 40.657729,  -7.926238</v>
          </cell>
          <cell r="C545" t="str">
            <v>Campo Trambelos 2</v>
          </cell>
          <cell r="D545">
            <v>2</v>
          </cell>
        </row>
        <row r="546">
          <cell r="A546" t="str">
            <v>Vis 555</v>
          </cell>
          <cell r="B546" t="str">
            <v xml:space="preserve"> 40.655256,  -7.933708</v>
          </cell>
          <cell r="C546" t="str">
            <v>Quinta da Cruz</v>
          </cell>
          <cell r="D546">
            <v>2</v>
          </cell>
        </row>
        <row r="547">
          <cell r="A547" t="str">
            <v>Vis 556</v>
          </cell>
          <cell r="B547" t="str">
            <v xml:space="preserve"> 40.654179,  -7.935044</v>
          </cell>
          <cell r="C547" t="str">
            <v>São Salvador 1</v>
          </cell>
          <cell r="D547">
            <v>2</v>
          </cell>
        </row>
        <row r="548">
          <cell r="A548" t="str">
            <v>Vis 557</v>
          </cell>
          <cell r="B548" t="str">
            <v xml:space="preserve"> 40.654260,  -7.935114</v>
          </cell>
          <cell r="C548" t="str">
            <v>São Salvador 2</v>
          </cell>
          <cell r="D548">
            <v>2</v>
          </cell>
        </row>
        <row r="549">
          <cell r="A549" t="str">
            <v>Vis 559</v>
          </cell>
          <cell r="B549" t="str">
            <v xml:space="preserve"> 40.652443,  -7.937910</v>
          </cell>
          <cell r="C549" t="str">
            <v>S Salvador-Rua Igreja 1</v>
          </cell>
          <cell r="D549">
            <v>2</v>
          </cell>
        </row>
        <row r="550">
          <cell r="A550" t="str">
            <v>Vis 560</v>
          </cell>
          <cell r="B550" t="str">
            <v xml:space="preserve"> 40.652541,  -7.937885</v>
          </cell>
          <cell r="C550" t="str">
            <v>S Salvador-Rua Igreja 2</v>
          </cell>
          <cell r="D550">
            <v>2</v>
          </cell>
        </row>
        <row r="551">
          <cell r="A551" t="str">
            <v>Vis 561</v>
          </cell>
          <cell r="B551" t="str">
            <v xml:space="preserve"> 40.651186,  -7.941212</v>
          </cell>
          <cell r="C551" t="str">
            <v>S Salvador-R Lameira 1</v>
          </cell>
          <cell r="D551">
            <v>2</v>
          </cell>
        </row>
        <row r="552">
          <cell r="A552" t="str">
            <v>Vis 562</v>
          </cell>
          <cell r="B552" t="str">
            <v xml:space="preserve"> 40.651142,  -7.941377</v>
          </cell>
          <cell r="C552" t="str">
            <v>S Salvador-R Lameira 2</v>
          </cell>
          <cell r="D552">
            <v>2</v>
          </cell>
        </row>
        <row r="553">
          <cell r="A553" t="str">
            <v>Vis 563</v>
          </cell>
          <cell r="B553" t="str">
            <v xml:space="preserve"> 40.651229,  -7.944520</v>
          </cell>
          <cell r="C553" t="str">
            <v>Póvoa M-Rua Carvalhas 1</v>
          </cell>
          <cell r="D553">
            <v>2</v>
          </cell>
        </row>
        <row r="554">
          <cell r="A554" t="str">
            <v>Vis 564</v>
          </cell>
          <cell r="B554" t="str">
            <v xml:space="preserve"> 40.650416,  -7.946284</v>
          </cell>
          <cell r="C554" t="str">
            <v>Póvoa M-B Escadinhas</v>
          </cell>
          <cell r="D554">
            <v>2</v>
          </cell>
        </row>
        <row r="555">
          <cell r="A555" t="str">
            <v>Vis 565</v>
          </cell>
          <cell r="B555" t="str">
            <v xml:space="preserve"> 40.641232,  -7.967922</v>
          </cell>
          <cell r="C555" t="str">
            <v>Sarzedelo-Vale do Rio</v>
          </cell>
          <cell r="D555">
            <v>2</v>
          </cell>
        </row>
        <row r="556">
          <cell r="A556" t="str">
            <v>Vis 566</v>
          </cell>
          <cell r="B556" t="str">
            <v xml:space="preserve"> 40.642356,  -7.971632</v>
          </cell>
          <cell r="C556" t="str">
            <v>Sarzedelo-Largo Rossio 1</v>
          </cell>
          <cell r="D556">
            <v>2</v>
          </cell>
        </row>
        <row r="557">
          <cell r="A557" t="str">
            <v>Vis 567</v>
          </cell>
          <cell r="B557" t="str">
            <v xml:space="preserve"> 40.642563,  -7.974734</v>
          </cell>
          <cell r="C557" t="str">
            <v>Sarzedelo-R Principal 2</v>
          </cell>
          <cell r="D557">
            <v>2</v>
          </cell>
        </row>
        <row r="558">
          <cell r="A558" t="str">
            <v>Vis 568</v>
          </cell>
          <cell r="B558" t="str">
            <v xml:space="preserve"> 40.641717,  -7.982542</v>
          </cell>
          <cell r="C558" t="str">
            <v>Ferrocinto-Rua Póvoa</v>
          </cell>
          <cell r="D558">
            <v>2</v>
          </cell>
        </row>
        <row r="559">
          <cell r="A559" t="str">
            <v>Vis 569</v>
          </cell>
          <cell r="B559" t="str">
            <v xml:space="preserve"> 40.642167,  -7.984387</v>
          </cell>
          <cell r="C559" t="str">
            <v>Ferrocinto</v>
          </cell>
          <cell r="D559">
            <v>2</v>
          </cell>
        </row>
        <row r="560">
          <cell r="A560" t="str">
            <v>Vis 570</v>
          </cell>
          <cell r="B560" t="str">
            <v xml:space="preserve"> 40.639189,  -7.984520</v>
          </cell>
          <cell r="C560" t="str">
            <v>Ferrocinto- Alto Corgas</v>
          </cell>
          <cell r="D560">
            <v>2</v>
          </cell>
        </row>
        <row r="561">
          <cell r="A561" t="str">
            <v>Vis 571</v>
          </cell>
          <cell r="B561" t="str">
            <v xml:space="preserve"> 40.642276,  -7.977442</v>
          </cell>
          <cell r="C561" t="str">
            <v>Portela-Prof José Miguel</v>
          </cell>
          <cell r="D561">
            <v>2</v>
          </cell>
        </row>
        <row r="562">
          <cell r="A562" t="str">
            <v>Vis 572</v>
          </cell>
          <cell r="B562" t="str">
            <v xml:space="preserve"> 40.642288,  -7.971493</v>
          </cell>
          <cell r="C562" t="str">
            <v>Sarzedelo-Largo Rossio 2</v>
          </cell>
          <cell r="D562">
            <v>2</v>
          </cell>
        </row>
        <row r="563">
          <cell r="A563" t="str">
            <v>Vis 573</v>
          </cell>
          <cell r="B563" t="str">
            <v xml:space="preserve"> 40.641118,  -7.968903</v>
          </cell>
          <cell r="C563" t="str">
            <v>Sarzedelo-R Principal 1</v>
          </cell>
          <cell r="D563">
            <v>2</v>
          </cell>
        </row>
        <row r="564">
          <cell r="A564" t="str">
            <v>Vis 574</v>
          </cell>
          <cell r="B564" t="str">
            <v xml:space="preserve"> 40.651152,  -7.944423</v>
          </cell>
          <cell r="C564" t="str">
            <v>Póvoa M-Rua Carvalhas 2</v>
          </cell>
          <cell r="D564">
            <v>2</v>
          </cell>
        </row>
        <row r="565">
          <cell r="A565" t="str">
            <v>Vis 575</v>
          </cell>
          <cell r="B565" t="str">
            <v xml:space="preserve"> 40.658942,  -7.928036</v>
          </cell>
          <cell r="C565" t="str">
            <v>Trambelos</v>
          </cell>
          <cell r="D565">
            <v>2</v>
          </cell>
        </row>
        <row r="566">
          <cell r="A566" t="str">
            <v>Vis 576</v>
          </cell>
          <cell r="B566" t="str">
            <v xml:space="preserve"> 40.651326,  -7.939743</v>
          </cell>
          <cell r="C566" t="str">
            <v>S Salvador-R Lameira 3</v>
          </cell>
          <cell r="D566">
            <v>2</v>
          </cell>
        </row>
        <row r="567">
          <cell r="A567" t="str">
            <v>Vis 577</v>
          </cell>
          <cell r="B567" t="str">
            <v xml:space="preserve"> 40.672581,  -7.926936</v>
          </cell>
          <cell r="C567" t="str">
            <v>Largo Santo Estevão 1</v>
          </cell>
          <cell r="D567">
            <v>4</v>
          </cell>
        </row>
        <row r="568">
          <cell r="A568" t="str">
            <v>Vis 578</v>
          </cell>
          <cell r="B568" t="str">
            <v xml:space="preserve"> 40.672739,  -7.926996</v>
          </cell>
          <cell r="C568" t="str">
            <v>Largo Santo Estevão 2</v>
          </cell>
          <cell r="D568">
            <v>4</v>
          </cell>
        </row>
        <row r="569">
          <cell r="A569" t="str">
            <v>Vis 579</v>
          </cell>
          <cell r="B569" t="str">
            <v xml:space="preserve"> 40.669808,  -7.929161</v>
          </cell>
          <cell r="C569" t="str">
            <v>Sto Estevão-P Comércio 1</v>
          </cell>
          <cell r="D569">
            <v>4</v>
          </cell>
        </row>
        <row r="570">
          <cell r="A570" t="str">
            <v>Vis 580</v>
          </cell>
          <cell r="B570" t="str">
            <v xml:space="preserve"> 40.669674,  -7.928994</v>
          </cell>
          <cell r="C570" t="str">
            <v>Sto Estevão-P Comércio 2</v>
          </cell>
          <cell r="D570">
            <v>4</v>
          </cell>
        </row>
        <row r="571">
          <cell r="A571" t="str">
            <v>Vis 581</v>
          </cell>
          <cell r="B571" t="str">
            <v xml:space="preserve"> 40.669245,  -7.932433</v>
          </cell>
          <cell r="C571" t="str">
            <v>Orgens-Av Namorados 1</v>
          </cell>
          <cell r="D571">
            <v>4</v>
          </cell>
        </row>
        <row r="572">
          <cell r="A572" t="str">
            <v>Vis 582</v>
          </cell>
          <cell r="B572" t="str">
            <v xml:space="preserve"> 40.669198,  -7.932323</v>
          </cell>
          <cell r="C572" t="str">
            <v>Orgens-Av Namorados 2</v>
          </cell>
          <cell r="D572">
            <v>4</v>
          </cell>
        </row>
        <row r="573">
          <cell r="A573" t="str">
            <v>Vis 584</v>
          </cell>
          <cell r="B573" t="str">
            <v xml:space="preserve"> 40.667913,  -7.936448</v>
          </cell>
          <cell r="C573" t="str">
            <v>Orgens-Av Convento 1</v>
          </cell>
          <cell r="D573">
            <v>4</v>
          </cell>
        </row>
        <row r="574">
          <cell r="A574" t="str">
            <v>Vis 585</v>
          </cell>
          <cell r="B574" t="str">
            <v xml:space="preserve"> 40.665355,  -7.939031</v>
          </cell>
          <cell r="C574" t="str">
            <v>Orgens-Rua Olival</v>
          </cell>
          <cell r="D574">
            <v>4</v>
          </cell>
        </row>
        <row r="575">
          <cell r="A575" t="str">
            <v>Vis 586</v>
          </cell>
          <cell r="B575" t="str">
            <v xml:space="preserve"> 40.666933,  -7.941170</v>
          </cell>
          <cell r="C575" t="str">
            <v>Orgens-Junta Freguesia 1</v>
          </cell>
          <cell r="D575">
            <v>4</v>
          </cell>
        </row>
        <row r="576">
          <cell r="A576" t="str">
            <v>Vis 587</v>
          </cell>
          <cell r="B576" t="str">
            <v xml:space="preserve"> 40.669408,  -7.944642</v>
          </cell>
          <cell r="C576" t="str">
            <v>S Martinho-R Loureiro 1</v>
          </cell>
          <cell r="D576">
            <v>4</v>
          </cell>
        </row>
        <row r="577">
          <cell r="A577" t="str">
            <v>Vis 588</v>
          </cell>
          <cell r="B577" t="str">
            <v xml:space="preserve"> 40.675225,  -7.943294</v>
          </cell>
          <cell r="C577" t="str">
            <v>Quintela-R Loureiro</v>
          </cell>
          <cell r="D577">
            <v>4</v>
          </cell>
        </row>
        <row r="578">
          <cell r="A578" t="str">
            <v>Vis 589</v>
          </cell>
          <cell r="B578" t="str">
            <v xml:space="preserve"> 40.677472,  -7.941054</v>
          </cell>
          <cell r="C578" t="str">
            <v>Quintela-L Sra Milagres</v>
          </cell>
          <cell r="D578">
            <v>4</v>
          </cell>
        </row>
        <row r="579">
          <cell r="A579" t="str">
            <v>Vis 590</v>
          </cell>
          <cell r="B579" t="str">
            <v xml:space="preserve"> 40.675282,  -7.939642</v>
          </cell>
          <cell r="C579" t="str">
            <v>Quintela-Rua Mial</v>
          </cell>
          <cell r="D579">
            <v>4</v>
          </cell>
        </row>
        <row r="580">
          <cell r="A580" t="str">
            <v>Vis 591</v>
          </cell>
          <cell r="B580" t="str">
            <v xml:space="preserve"> 40.669579,  -7.938760</v>
          </cell>
          <cell r="C580" t="str">
            <v>Orgens-Largo S Francisco</v>
          </cell>
          <cell r="D580">
            <v>4</v>
          </cell>
        </row>
        <row r="581">
          <cell r="A581" t="str">
            <v>Vis 592</v>
          </cell>
          <cell r="B581" t="str">
            <v xml:space="preserve"> 40.668338,  -7.936289</v>
          </cell>
          <cell r="C581" t="str">
            <v>Orgens-Av Convento 2</v>
          </cell>
          <cell r="D581">
            <v>4</v>
          </cell>
        </row>
        <row r="582">
          <cell r="A582" t="str">
            <v>Vis 593</v>
          </cell>
          <cell r="B582" t="str">
            <v xml:space="preserve"> 40.663969,  -7.938229</v>
          </cell>
          <cell r="C582" t="str">
            <v>Orgens-Largo Paço 1</v>
          </cell>
          <cell r="D582">
            <v>4</v>
          </cell>
        </row>
        <row r="583">
          <cell r="A583" t="str">
            <v>Vis 594</v>
          </cell>
          <cell r="B583" t="str">
            <v xml:space="preserve"> 40.663829,  -7.937846</v>
          </cell>
          <cell r="C583" t="str">
            <v>Orgens-Largo Paço 2</v>
          </cell>
          <cell r="D583">
            <v>4</v>
          </cell>
        </row>
        <row r="584">
          <cell r="A584" t="str">
            <v>Vis 595</v>
          </cell>
          <cell r="B584" t="str">
            <v xml:space="preserve"> 40.661696,  -7.936853</v>
          </cell>
          <cell r="C584" t="str">
            <v>Orgens-Rua Escola</v>
          </cell>
          <cell r="D584">
            <v>4</v>
          </cell>
        </row>
        <row r="585">
          <cell r="A585" t="str">
            <v>Vis 596</v>
          </cell>
          <cell r="B585" t="str">
            <v xml:space="preserve"> 40.660275,  -7.933343</v>
          </cell>
          <cell r="C585" t="str">
            <v>Orgens-Ecopista 1</v>
          </cell>
          <cell r="D585">
            <v>4</v>
          </cell>
        </row>
        <row r="586">
          <cell r="A586" t="str">
            <v>Vis 597</v>
          </cell>
          <cell r="B586" t="str">
            <v xml:space="preserve"> 40.660400,  -7.933405</v>
          </cell>
          <cell r="C586" t="str">
            <v>Orgens-Ecopista 2</v>
          </cell>
          <cell r="D586">
            <v>4</v>
          </cell>
        </row>
        <row r="587">
          <cell r="A587" t="str">
            <v>Vis 598</v>
          </cell>
          <cell r="B587" t="str">
            <v xml:space="preserve"> 40.660252,  -7.929394</v>
          </cell>
          <cell r="C587" t="str">
            <v>EN337.1-Travessa Ponte</v>
          </cell>
          <cell r="D587" t="str">
            <v>4;14</v>
          </cell>
        </row>
        <row r="588">
          <cell r="A588" t="str">
            <v>Vis 599</v>
          </cell>
          <cell r="B588" t="str">
            <v xml:space="preserve"> 40.659749,  -7.927490</v>
          </cell>
          <cell r="C588" t="str">
            <v>C Aveiro-Vildemoinhos2</v>
          </cell>
          <cell r="D588" t="str">
            <v>4;14</v>
          </cell>
        </row>
        <row r="589">
          <cell r="A589" t="str">
            <v>Vis 600</v>
          </cell>
          <cell r="B589" t="str">
            <v xml:space="preserve"> 40.659889,  -7.927625</v>
          </cell>
          <cell r="C589" t="str">
            <v>C Aveiro-Vildemoinhos 1</v>
          </cell>
          <cell r="D589" t="str">
            <v>4;14</v>
          </cell>
        </row>
        <row r="590">
          <cell r="A590" t="str">
            <v>Vis 601</v>
          </cell>
          <cell r="B590" t="str">
            <v xml:space="preserve"> 40.659434,  -7.920299</v>
          </cell>
          <cell r="C590" t="str">
            <v>Alm Afonso Cerqueira 1</v>
          </cell>
          <cell r="D590" t="str">
            <v>2;14</v>
          </cell>
        </row>
        <row r="591">
          <cell r="A591" t="str">
            <v>Vis 602</v>
          </cell>
          <cell r="B591" t="str">
            <v xml:space="preserve"> 40.659378,  -7.921850</v>
          </cell>
          <cell r="C591" t="str">
            <v>Alm Afonso Cerqueira 2</v>
          </cell>
          <cell r="D591" t="str">
            <v>2;14</v>
          </cell>
        </row>
        <row r="592">
          <cell r="A592" t="str">
            <v>Vis 603</v>
          </cell>
          <cell r="B592" t="str">
            <v xml:space="preserve"> 40.658080,  -7.917039</v>
          </cell>
          <cell r="C592" t="str">
            <v>Alberto Sampaio 3</v>
          </cell>
          <cell r="D592" t="str">
            <v>2;4;14;C2</v>
          </cell>
        </row>
        <row r="593">
          <cell r="A593" t="str">
            <v>Vis 604</v>
          </cell>
          <cell r="B593" t="str">
            <v xml:space="preserve"> 40.657607,  -7.915943</v>
          </cell>
          <cell r="C593" t="str">
            <v>Alberto Sampaio 1</v>
          </cell>
          <cell r="D593" t="str">
            <v>2;4;14;C1</v>
          </cell>
        </row>
        <row r="594">
          <cell r="A594" t="str">
            <v>Vis 605</v>
          </cell>
          <cell r="B594" t="str">
            <v xml:space="preserve"> 40.656678,  -7.938448</v>
          </cell>
          <cell r="C594" t="str">
            <v>EN337.1-Santarinho 1</v>
          </cell>
          <cell r="D594" t="str">
            <v>14</v>
          </cell>
        </row>
        <row r="595">
          <cell r="A595" t="str">
            <v>Vis 606</v>
          </cell>
          <cell r="B595" t="str">
            <v xml:space="preserve"> 40.654011,  -7.945813</v>
          </cell>
          <cell r="C595" t="str">
            <v>EN337.1-Tondelinha 1</v>
          </cell>
          <cell r="D595" t="str">
            <v>14</v>
          </cell>
        </row>
        <row r="596">
          <cell r="A596" t="str">
            <v>Vis 607</v>
          </cell>
          <cell r="B596" t="str">
            <v xml:space="preserve"> 40.650776,  -7.949131</v>
          </cell>
          <cell r="C596" t="str">
            <v>Tondelinha-R Principal 1</v>
          </cell>
          <cell r="D596" t="str">
            <v>14</v>
          </cell>
        </row>
        <row r="597">
          <cell r="A597" t="str">
            <v>Vis 608</v>
          </cell>
          <cell r="B597" t="str">
            <v xml:space="preserve"> 40.650868,  -7.953880</v>
          </cell>
          <cell r="C597" t="str">
            <v>Tondelinha-R Terreiro 1</v>
          </cell>
          <cell r="D597" t="str">
            <v>14</v>
          </cell>
        </row>
        <row r="598">
          <cell r="A598" t="str">
            <v>Vis 609</v>
          </cell>
          <cell r="B598" t="str">
            <v xml:space="preserve"> 40.656743,  -7.957412</v>
          </cell>
          <cell r="C598" t="str">
            <v>EN337.1-Travassós 1</v>
          </cell>
          <cell r="D598" t="str">
            <v>14</v>
          </cell>
        </row>
        <row r="599">
          <cell r="A599" t="str">
            <v>Vis 610</v>
          </cell>
          <cell r="B599" t="str">
            <v xml:space="preserve"> 40.657847,  -7.962422</v>
          </cell>
          <cell r="C599" t="str">
            <v>Canelas-Largo Cruz 1</v>
          </cell>
          <cell r="D599" t="str">
            <v>14</v>
          </cell>
        </row>
        <row r="600">
          <cell r="A600" t="str">
            <v>Vis 611</v>
          </cell>
          <cell r="B600" t="str">
            <v xml:space="preserve"> 40.648020,  -7.964041</v>
          </cell>
          <cell r="C600" t="str">
            <v>Chãos-Rua Principal 1</v>
          </cell>
          <cell r="D600" t="str">
            <v>14</v>
          </cell>
        </row>
        <row r="601">
          <cell r="A601" t="str">
            <v>Vis 612</v>
          </cell>
          <cell r="B601" t="str">
            <v xml:space="preserve"> 40.645790,  -7.962529</v>
          </cell>
          <cell r="C601" t="str">
            <v>Chãos-Centro 1</v>
          </cell>
          <cell r="D601" t="str">
            <v>14</v>
          </cell>
        </row>
        <row r="602">
          <cell r="A602" t="str">
            <v>Vis 613</v>
          </cell>
          <cell r="B602" t="str">
            <v xml:space="preserve"> 40.644225,  -7.966052</v>
          </cell>
          <cell r="C602" t="str">
            <v>Casal Mau-Escola 1</v>
          </cell>
          <cell r="D602" t="str">
            <v>14</v>
          </cell>
        </row>
        <row r="603">
          <cell r="A603" t="str">
            <v>Vis 614</v>
          </cell>
          <cell r="B603" t="str">
            <v xml:space="preserve"> 40.650007,  -7.970730</v>
          </cell>
          <cell r="C603" t="str">
            <v>Pirodiz-Rua Nova 1</v>
          </cell>
          <cell r="D603" t="str">
            <v>14</v>
          </cell>
        </row>
        <row r="604">
          <cell r="A604" t="str">
            <v>Vis 615</v>
          </cell>
          <cell r="B604" t="str">
            <v xml:space="preserve"> 40.652923,  -7.972623</v>
          </cell>
          <cell r="C604" t="str">
            <v>Figueiró-Recta da Mata 1</v>
          </cell>
          <cell r="D604" t="str">
            <v>14</v>
          </cell>
        </row>
        <row r="605">
          <cell r="A605" t="str">
            <v>Vis 616</v>
          </cell>
          <cell r="B605" t="str">
            <v xml:space="preserve"> 40.668556,  -7.994955</v>
          </cell>
          <cell r="C605" t="str">
            <v>Couto Cima-N S Lourdes 1</v>
          </cell>
          <cell r="D605" t="str">
            <v>14</v>
          </cell>
        </row>
        <row r="606">
          <cell r="A606" t="str">
            <v>Vis 617</v>
          </cell>
          <cell r="B606" t="str">
            <v xml:space="preserve"> 40.668388,  -7.994735</v>
          </cell>
          <cell r="C606" t="str">
            <v>Couto Cima-N S Lourdes 2</v>
          </cell>
          <cell r="D606" t="str">
            <v>14</v>
          </cell>
        </row>
        <row r="607">
          <cell r="A607" t="str">
            <v>Vis 618</v>
          </cell>
          <cell r="B607" t="str">
            <v xml:space="preserve"> 40.670160,  -7.999621</v>
          </cell>
          <cell r="C607" t="str">
            <v>Couto Cima-N S Lourdes 3</v>
          </cell>
          <cell r="D607" t="str">
            <v>14</v>
          </cell>
        </row>
        <row r="608">
          <cell r="A608" t="str">
            <v>Vis 619</v>
          </cell>
          <cell r="B608" t="str">
            <v xml:space="preserve"> 40.670983,  -8.001533</v>
          </cell>
          <cell r="C608" t="str">
            <v>Couto Cima-Av Escola 1</v>
          </cell>
          <cell r="D608" t="str">
            <v>14</v>
          </cell>
        </row>
        <row r="609">
          <cell r="A609" t="str">
            <v>Vis 620</v>
          </cell>
          <cell r="B609" t="str">
            <v xml:space="preserve"> 40.671155,  -8.001637</v>
          </cell>
          <cell r="C609" t="str">
            <v>Couto Cima-Av Escola 2</v>
          </cell>
          <cell r="D609" t="str">
            <v>14</v>
          </cell>
        </row>
        <row r="610">
          <cell r="A610" t="str">
            <v>Vis 621</v>
          </cell>
          <cell r="B610" t="str">
            <v xml:space="preserve"> 40.678095,  -7.998171</v>
          </cell>
          <cell r="C610" t="str">
            <v>B Mata-Principal 1318</v>
          </cell>
          <cell r="D610" t="str">
            <v>14</v>
          </cell>
        </row>
        <row r="611">
          <cell r="A611" t="str">
            <v>Vis 622</v>
          </cell>
          <cell r="B611" t="str">
            <v xml:space="preserve"> 40.681184,  -7.997454</v>
          </cell>
          <cell r="C611" t="str">
            <v>Masgalos-Fonte Casal 1</v>
          </cell>
          <cell r="D611" t="str">
            <v>14</v>
          </cell>
        </row>
        <row r="612">
          <cell r="A612" t="str">
            <v>Vis 623</v>
          </cell>
          <cell r="B612" t="str">
            <v xml:space="preserve"> 40.681183,  -7.997149</v>
          </cell>
          <cell r="C612" t="str">
            <v>Masgalos-Fonte Casal 2</v>
          </cell>
          <cell r="D612" t="str">
            <v>14</v>
          </cell>
        </row>
        <row r="613">
          <cell r="A613" t="str">
            <v>Vis 624</v>
          </cell>
          <cell r="B613" t="str">
            <v xml:space="preserve"> 40.681644,  -7.993070</v>
          </cell>
          <cell r="C613" t="str">
            <v>Masgalos-Fonte Casal 3</v>
          </cell>
          <cell r="D613" t="str">
            <v>14</v>
          </cell>
        </row>
        <row r="614">
          <cell r="A614" t="str">
            <v>Vis 625</v>
          </cell>
          <cell r="B614" t="str">
            <v xml:space="preserve"> 40.681819,  -7.991375</v>
          </cell>
          <cell r="C614" t="str">
            <v>Masgalos-Largo Capela 1</v>
          </cell>
          <cell r="D614" t="str">
            <v>14</v>
          </cell>
        </row>
        <row r="615">
          <cell r="A615" t="str">
            <v>Vis 626</v>
          </cell>
          <cell r="B615" t="str">
            <v xml:space="preserve"> 40.680385,  -7.989391</v>
          </cell>
          <cell r="C615" t="str">
            <v>Masgalos-Av Principal 1</v>
          </cell>
          <cell r="D615" t="str">
            <v>14</v>
          </cell>
        </row>
        <row r="616">
          <cell r="A616" t="str">
            <v>Vis 627</v>
          </cell>
          <cell r="B616" t="str">
            <v xml:space="preserve"> 40.678143,  -7.989000</v>
          </cell>
          <cell r="C616" t="str">
            <v>Masgalos-Rua Figueiras 1</v>
          </cell>
          <cell r="D616" t="str">
            <v>14</v>
          </cell>
        </row>
        <row r="617">
          <cell r="A617" t="str">
            <v>Vis 628</v>
          </cell>
          <cell r="B617" t="str">
            <v xml:space="preserve"> 40.671319,  -7.989574</v>
          </cell>
          <cell r="C617" t="str">
            <v>Sampaio-Rua Laginhas 1</v>
          </cell>
          <cell r="D617" t="str">
            <v>14</v>
          </cell>
        </row>
        <row r="618">
          <cell r="A618" t="str">
            <v>Vis 629</v>
          </cell>
          <cell r="B618" t="str">
            <v xml:space="preserve"> 40.668641,  -7.987690</v>
          </cell>
          <cell r="C618" t="str">
            <v>EN337-Out Pinheiro 1</v>
          </cell>
          <cell r="D618" t="str">
            <v>14</v>
          </cell>
        </row>
        <row r="619">
          <cell r="A619" t="str">
            <v>Vis 630</v>
          </cell>
          <cell r="B619" t="str">
            <v xml:space="preserve"> 40.668420,  -7.988373</v>
          </cell>
          <cell r="C619" t="str">
            <v>EN337-Out Pinheiro 2</v>
          </cell>
          <cell r="D619" t="str">
            <v>14</v>
          </cell>
        </row>
        <row r="620">
          <cell r="A620" t="str">
            <v>Vis 631</v>
          </cell>
          <cell r="B620" t="str">
            <v xml:space="preserve"> 40.668727,  -7.984907</v>
          </cell>
          <cell r="C620" t="str">
            <v>Out Pinheiro-L S João 1</v>
          </cell>
          <cell r="D620" t="str">
            <v>14</v>
          </cell>
        </row>
        <row r="621">
          <cell r="A621" t="str">
            <v>Vis 632</v>
          </cell>
          <cell r="B621" t="str">
            <v xml:space="preserve"> 40.668791,  -7.984870</v>
          </cell>
          <cell r="C621" t="str">
            <v>Out Pinheiro-L S João 2</v>
          </cell>
          <cell r="D621" t="str">
            <v>14</v>
          </cell>
        </row>
        <row r="622">
          <cell r="A622" t="str">
            <v>Vis 633</v>
          </cell>
          <cell r="B622" t="str">
            <v xml:space="preserve"> 40.667329,  -7.981714</v>
          </cell>
          <cell r="C622" t="str">
            <v>Out Pinheiro-Principal 1</v>
          </cell>
          <cell r="D622" t="str">
            <v>14</v>
          </cell>
        </row>
        <row r="623">
          <cell r="A623" t="str">
            <v>Vis 634</v>
          </cell>
          <cell r="B623" t="str">
            <v xml:space="preserve"> 40.667263,  -7.981772</v>
          </cell>
          <cell r="C623" t="str">
            <v>Out Pinheiro-Principal 2</v>
          </cell>
          <cell r="D623" t="str">
            <v>14</v>
          </cell>
        </row>
        <row r="624">
          <cell r="A624" t="str">
            <v>Vis 635</v>
          </cell>
          <cell r="B624" t="str">
            <v xml:space="preserve"> 40.664143,  -7.978218</v>
          </cell>
          <cell r="C624" t="str">
            <v>Casal-Largo Fontanário 1</v>
          </cell>
          <cell r="D624" t="str">
            <v>14</v>
          </cell>
        </row>
        <row r="625">
          <cell r="A625" t="str">
            <v>Vis 636</v>
          </cell>
          <cell r="B625" t="str">
            <v xml:space="preserve"> 40.664077,  -7.978293</v>
          </cell>
          <cell r="C625" t="str">
            <v>Casal-Largo Fontanário 2</v>
          </cell>
          <cell r="D625" t="str">
            <v>14</v>
          </cell>
        </row>
        <row r="626">
          <cell r="A626" t="str">
            <v>Vis 637</v>
          </cell>
          <cell r="B626" t="str">
            <v xml:space="preserve"> 40.660697,  -7.978372</v>
          </cell>
          <cell r="C626" t="str">
            <v>Escola D Duarte 1</v>
          </cell>
          <cell r="D626" t="str">
            <v>14</v>
          </cell>
        </row>
        <row r="627">
          <cell r="A627" t="str">
            <v>Vis 638</v>
          </cell>
          <cell r="B627" t="str">
            <v xml:space="preserve"> 40.657388,  -7.974625</v>
          </cell>
          <cell r="C627" t="str">
            <v>Figueiró-N S Conceição 1</v>
          </cell>
          <cell r="D627" t="str">
            <v>14</v>
          </cell>
        </row>
        <row r="628">
          <cell r="A628" t="str">
            <v>Vis 639</v>
          </cell>
          <cell r="B628" t="str">
            <v xml:space="preserve"> 40.657653,  -7.962567</v>
          </cell>
          <cell r="C628" t="str">
            <v>Canelas-Largo Cruz 2</v>
          </cell>
          <cell r="D628" t="str">
            <v>14</v>
          </cell>
        </row>
        <row r="629">
          <cell r="A629" t="str">
            <v>Vis 640</v>
          </cell>
          <cell r="B629" t="str">
            <v xml:space="preserve"> 40.647871,  -7.963936</v>
          </cell>
          <cell r="C629" t="str">
            <v>Chãos-Rua Principal 2</v>
          </cell>
          <cell r="D629" t="str">
            <v>14</v>
          </cell>
        </row>
        <row r="630">
          <cell r="A630" t="str">
            <v>Vis 641</v>
          </cell>
          <cell r="B630" t="str">
            <v xml:space="preserve"> 40.656688,  -7.957808</v>
          </cell>
          <cell r="C630" t="str">
            <v>EN337.1-Travassós 2</v>
          </cell>
          <cell r="D630" t="str">
            <v>14</v>
          </cell>
        </row>
        <row r="631">
          <cell r="A631" t="str">
            <v>Vis 642</v>
          </cell>
          <cell r="B631" t="str">
            <v xml:space="preserve"> 40.650724,  -7.953920</v>
          </cell>
          <cell r="C631" t="str">
            <v>Tondelinha-R Terreiro 2</v>
          </cell>
          <cell r="D631" t="str">
            <v>14</v>
          </cell>
        </row>
        <row r="632">
          <cell r="A632" t="str">
            <v>Vis 643</v>
          </cell>
          <cell r="B632" t="str">
            <v xml:space="preserve"> 40.650676,  -7.949034</v>
          </cell>
          <cell r="C632" t="str">
            <v>Tondelinha-R Principal 2</v>
          </cell>
          <cell r="D632" t="str">
            <v>14</v>
          </cell>
        </row>
        <row r="633">
          <cell r="A633" t="str">
            <v>Vis 644</v>
          </cell>
          <cell r="B633" t="str">
            <v xml:space="preserve"> 40.653966,  -7.945683</v>
          </cell>
          <cell r="C633" t="str">
            <v>EN337.1-Tondelinha 2</v>
          </cell>
          <cell r="D633" t="str">
            <v>14</v>
          </cell>
        </row>
        <row r="634">
          <cell r="A634" t="str">
            <v>Vis 645</v>
          </cell>
          <cell r="B634" t="str">
            <v xml:space="preserve"> 40.656809,  -7.937901</v>
          </cell>
          <cell r="C634" t="str">
            <v>EN337.1-Santarinho 2</v>
          </cell>
          <cell r="D634" t="str">
            <v>14</v>
          </cell>
        </row>
        <row r="635">
          <cell r="A635" t="str">
            <v>Vis 646</v>
          </cell>
          <cell r="B635" t="str">
            <v xml:space="preserve"> 40.656021,  -7.973248</v>
          </cell>
          <cell r="C635" t="str">
            <v>Figueiró-Rua da Lata</v>
          </cell>
          <cell r="D635" t="str">
            <v>14</v>
          </cell>
        </row>
        <row r="636">
          <cell r="A636" t="str">
            <v>Vis 647</v>
          </cell>
          <cell r="B636" t="str">
            <v xml:space="preserve"> 40.669203,  -7.923596</v>
          </cell>
          <cell r="C636" t="str">
            <v>AGUIEIRA</v>
          </cell>
          <cell r="D636" t="str">
            <v>19</v>
          </cell>
        </row>
        <row r="637">
          <cell r="A637" t="str">
            <v>Vis 648</v>
          </cell>
          <cell r="B637" t="str">
            <v xml:space="preserve"> 40.667975,  -7.921117</v>
          </cell>
          <cell r="C637" t="str">
            <v>Dr Julio Moreira Fragata</v>
          </cell>
          <cell r="D637" t="str">
            <v>19</v>
          </cell>
        </row>
        <row r="638">
          <cell r="A638" t="str">
            <v>Vis 649</v>
          </cell>
          <cell r="B638" t="str">
            <v xml:space="preserve"> 40.666647,  -7.919214</v>
          </cell>
          <cell r="C638" t="str">
            <v>Rua Caminho Ferro</v>
          </cell>
          <cell r="D638" t="str">
            <v>19</v>
          </cell>
        </row>
        <row r="639">
          <cell r="A639" t="str">
            <v>Vis 650</v>
          </cell>
          <cell r="B639" t="str">
            <v xml:space="preserve"> 40.666446,  -7.917132</v>
          </cell>
          <cell r="C639" t="str">
            <v>Av Europa-Tribunal 1</v>
          </cell>
          <cell r="D639" t="str">
            <v>19;C2</v>
          </cell>
        </row>
        <row r="640">
          <cell r="A640" t="str">
            <v>Vis 651</v>
          </cell>
          <cell r="B640" t="str">
            <v xml:space="preserve"> 40.666818,  -7.916960</v>
          </cell>
          <cell r="C640" t="str">
            <v>Av Europa-Tribunal 2</v>
          </cell>
          <cell r="D640" t="str">
            <v>19;C1</v>
          </cell>
        </row>
        <row r="641">
          <cell r="A641" t="str">
            <v>Vis 652</v>
          </cell>
          <cell r="B641" t="str">
            <v xml:space="preserve"> 40.664846,  -7.913745</v>
          </cell>
          <cell r="C641" t="str">
            <v>Capitão Homem Ribeiro</v>
          </cell>
          <cell r="D641" t="str">
            <v>4;15;16;18;20</v>
          </cell>
        </row>
        <row r="642">
          <cell r="A642" t="str">
            <v>Vis 653</v>
          </cell>
          <cell r="B642" t="str">
            <v xml:space="preserve"> 40.657365,  -7.924617</v>
          </cell>
          <cell r="C642" t="str">
            <v xml:space="preserve"> Rua Marly-le-Roi 2</v>
          </cell>
          <cell r="D642">
            <v>2</v>
          </cell>
        </row>
        <row r="643">
          <cell r="A643" t="str">
            <v>VIS 658</v>
          </cell>
          <cell r="B643"/>
          <cell r="C643" t="str">
            <v>Mosteirinho-Centro 1</v>
          </cell>
          <cell r="D643"/>
        </row>
        <row r="644">
          <cell r="A644" t="str">
            <v>VIS 660</v>
          </cell>
          <cell r="B644"/>
          <cell r="C644" t="str">
            <v>Mosteirinho-Rua Pontes 3</v>
          </cell>
          <cell r="D644"/>
        </row>
        <row r="645">
          <cell r="A645" t="str">
            <v>VIS 662</v>
          </cell>
          <cell r="B645"/>
          <cell r="C645" t="str">
            <v>Torredeita-Rua 13 Maio</v>
          </cell>
          <cell r="D645"/>
        </row>
        <row r="646">
          <cell r="A646" t="str">
            <v>VIS 668</v>
          </cell>
          <cell r="B646"/>
          <cell r="C646" t="str">
            <v>Torredeita-Escola EB1</v>
          </cell>
          <cell r="D646"/>
        </row>
        <row r="647">
          <cell r="A647" t="str">
            <v>VIS 674</v>
          </cell>
          <cell r="B647"/>
          <cell r="C647" t="str">
            <v>Boa Aldeia-R Via Rápida</v>
          </cell>
          <cell r="D647"/>
        </row>
        <row r="648">
          <cell r="A648" t="str">
            <v>VIS 675</v>
          </cell>
          <cell r="B648"/>
          <cell r="C648" t="str">
            <v>Boa Aldeia-J Saraiva 1</v>
          </cell>
          <cell r="D648"/>
        </row>
        <row r="649">
          <cell r="A649" t="str">
            <v>VIS 676</v>
          </cell>
          <cell r="B649"/>
          <cell r="C649" t="str">
            <v>Boa Aldeia-J Saraiva 2</v>
          </cell>
          <cell r="D649"/>
        </row>
        <row r="650">
          <cell r="A650" t="str">
            <v>VIS 677</v>
          </cell>
          <cell r="B650"/>
          <cell r="C650" t="str">
            <v>Boa Aldeia-Escola</v>
          </cell>
          <cell r="D650"/>
        </row>
        <row r="651">
          <cell r="A651" t="str">
            <v>VIS 678</v>
          </cell>
          <cell r="B651"/>
          <cell r="C651" t="str">
            <v>Boa Aldeia-Centro</v>
          </cell>
          <cell r="D651"/>
        </row>
        <row r="652">
          <cell r="A652" t="str">
            <v>VIS 679</v>
          </cell>
          <cell r="B652"/>
          <cell r="C652" t="str">
            <v>Boa Aldeia-L Sto António</v>
          </cell>
          <cell r="D652"/>
        </row>
        <row r="653">
          <cell r="A653" t="str">
            <v>VIS 680</v>
          </cell>
          <cell r="B653"/>
          <cell r="C653" t="str">
            <v>Farminhão-Estrada Roda 1</v>
          </cell>
          <cell r="D653"/>
        </row>
        <row r="654">
          <cell r="A654" t="str">
            <v>VIS 681</v>
          </cell>
          <cell r="B654"/>
          <cell r="C654" t="str">
            <v>Farminhão-Estrada Roda 2</v>
          </cell>
          <cell r="D654"/>
        </row>
        <row r="655">
          <cell r="A655" t="str">
            <v>VIS 682</v>
          </cell>
          <cell r="B655"/>
          <cell r="C655" t="str">
            <v>Farminhão-Est Estação</v>
          </cell>
          <cell r="D655"/>
        </row>
        <row r="656">
          <cell r="A656" t="str">
            <v>VIS 683</v>
          </cell>
          <cell r="B656"/>
          <cell r="C656" t="str">
            <v>EN337-Real</v>
          </cell>
          <cell r="D656"/>
        </row>
        <row r="657">
          <cell r="A657" t="str">
            <v>VIS 684</v>
          </cell>
          <cell r="B657"/>
          <cell r="C657" t="str">
            <v>Várzea-Estrada Almas</v>
          </cell>
          <cell r="D657"/>
        </row>
        <row r="658">
          <cell r="A658" t="str">
            <v>VIS 685</v>
          </cell>
          <cell r="B658"/>
          <cell r="C658" t="str">
            <v>Várzea-Centro</v>
          </cell>
          <cell r="D658"/>
        </row>
        <row r="659">
          <cell r="A659" t="str">
            <v>VIS 686</v>
          </cell>
          <cell r="B659"/>
          <cell r="C659" t="str">
            <v>Carqueijal</v>
          </cell>
          <cell r="D659"/>
        </row>
        <row r="660">
          <cell r="A660" t="str">
            <v>VIS 687</v>
          </cell>
          <cell r="B660"/>
          <cell r="C660" t="str">
            <v>Torredeita-Cemitério</v>
          </cell>
          <cell r="D660"/>
        </row>
        <row r="661">
          <cell r="A661" t="str">
            <v>VIS 688</v>
          </cell>
          <cell r="B661"/>
          <cell r="C661" t="str">
            <v>Escola D Duarte 2</v>
          </cell>
          <cell r="D661"/>
        </row>
        <row r="662">
          <cell r="A662" t="str">
            <v>Vis 689</v>
          </cell>
          <cell r="B662" t="str">
            <v xml:space="preserve"> 40.658552,  -7.976892</v>
          </cell>
          <cell r="C662" t="str">
            <v>Figueiró-H Lopes Pais 1</v>
          </cell>
          <cell r="D662" t="str">
            <v>14</v>
          </cell>
        </row>
        <row r="663">
          <cell r="A663" t="str">
            <v>Vis 690</v>
          </cell>
          <cell r="B663" t="str">
            <v xml:space="preserve"> 40.658652,  -7.977114</v>
          </cell>
          <cell r="C663" t="str">
            <v>Figueiró-H Lopes Pais 2</v>
          </cell>
          <cell r="D663" t="str">
            <v>14</v>
          </cell>
        </row>
        <row r="664">
          <cell r="A664" t="str">
            <v>Vis 691</v>
          </cell>
          <cell r="B664" t="str">
            <v xml:space="preserve"> 40.700238,  -7.981206</v>
          </cell>
          <cell r="C664" t="str">
            <v>Lobagueira-Av Principal</v>
          </cell>
          <cell r="D664" t="str">
            <v>15</v>
          </cell>
        </row>
        <row r="665">
          <cell r="A665" t="str">
            <v>Vis 692</v>
          </cell>
          <cell r="B665" t="str">
            <v xml:space="preserve"> 40.655305,  -7.882787</v>
          </cell>
          <cell r="C665" t="str">
            <v>Escola Básica do Viso 1</v>
          </cell>
          <cell r="D665" t="str">
            <v>9</v>
          </cell>
        </row>
        <row r="666">
          <cell r="A666" t="str">
            <v>Vis 693</v>
          </cell>
          <cell r="B666" t="str">
            <v xml:space="preserve"> 40.671621,  -7.875442</v>
          </cell>
          <cell r="C666" t="str">
            <v>Travassós-Rua Estádio 1</v>
          </cell>
          <cell r="D666">
            <v>3</v>
          </cell>
        </row>
        <row r="667">
          <cell r="A667" t="str">
            <v>Vis 694</v>
          </cell>
          <cell r="B667" t="str">
            <v xml:space="preserve"> 40.671629,  -7.875654</v>
          </cell>
          <cell r="C667" t="str">
            <v>Travassós-Rua Estádio 2</v>
          </cell>
          <cell r="D667">
            <v>3</v>
          </cell>
        </row>
        <row r="668">
          <cell r="A668" t="str">
            <v>Vis 695</v>
          </cell>
          <cell r="B668" t="str">
            <v xml:space="preserve"> 40.749572,  -7.992771</v>
          </cell>
          <cell r="C668" t="str">
            <v>Casal-Ribafeita</v>
          </cell>
          <cell r="D668" t="str">
            <v>20</v>
          </cell>
        </row>
        <row r="669">
          <cell r="A669" t="str">
            <v>Vis 696</v>
          </cell>
          <cell r="B669" t="str">
            <v xml:space="preserve"> 40.740713,  -7.995341</v>
          </cell>
          <cell r="C669" t="str">
            <v>Casal 1</v>
          </cell>
          <cell r="D669" t="str">
            <v>20</v>
          </cell>
        </row>
        <row r="670">
          <cell r="A670" t="str">
            <v>Vis 697</v>
          </cell>
          <cell r="B670" t="str">
            <v xml:space="preserve"> 40.741300,  -7.938536</v>
          </cell>
          <cell r="C670" t="str">
            <v>Residências Piaget</v>
          </cell>
          <cell r="D670" t="str">
            <v>16</v>
          </cell>
        </row>
        <row r="671">
          <cell r="A671" t="str">
            <v>Vis 698</v>
          </cell>
          <cell r="B671" t="str">
            <v xml:space="preserve"> 40.702278,  -7.968482</v>
          </cell>
          <cell r="C671" t="str">
            <v>Póvoa Bodiosa</v>
          </cell>
          <cell r="D671" t="str">
            <v>15</v>
          </cell>
          <cell r="E671"/>
          <cell r="F671"/>
          <cell r="G671"/>
          <cell r="H671"/>
          <cell r="I671"/>
          <cell r="J671"/>
          <cell r="K671"/>
          <cell r="L671"/>
          <cell r="M671"/>
          <cell r="N671"/>
          <cell r="O671"/>
          <cell r="P671"/>
          <cell r="Q671"/>
          <cell r="R671"/>
          <cell r="S671"/>
          <cell r="T671"/>
          <cell r="U671"/>
          <cell r="V671"/>
          <cell r="W671"/>
          <cell r="X671"/>
          <cell r="Y671"/>
          <cell r="Z671"/>
          <cell r="AA671"/>
          <cell r="AB671"/>
          <cell r="AC671"/>
          <cell r="AD671"/>
          <cell r="AE671"/>
          <cell r="AF671"/>
          <cell r="AG671"/>
          <cell r="AH671"/>
          <cell r="AI671"/>
          <cell r="AJ671"/>
          <cell r="AK671"/>
          <cell r="AL671"/>
          <cell r="AM671"/>
          <cell r="AN671"/>
          <cell r="AO671"/>
        </row>
        <row r="672">
          <cell r="A672" t="str">
            <v>Vis 699</v>
          </cell>
          <cell r="B672" t="str">
            <v xml:space="preserve"> 40.654252,  -7.955294</v>
          </cell>
          <cell r="C672" t="str">
            <v>Tondelinha-R Esquitange</v>
          </cell>
          <cell r="D672" t="str">
            <v>14</v>
          </cell>
          <cell r="E672"/>
          <cell r="F672"/>
          <cell r="G672"/>
          <cell r="H672"/>
          <cell r="I672"/>
          <cell r="J672"/>
          <cell r="K672"/>
          <cell r="L672"/>
          <cell r="M672"/>
          <cell r="N672"/>
          <cell r="O672"/>
          <cell r="P672"/>
          <cell r="Q672"/>
          <cell r="R672"/>
          <cell r="S672"/>
          <cell r="T672"/>
          <cell r="U672"/>
          <cell r="V672"/>
          <cell r="W672"/>
          <cell r="X672"/>
          <cell r="Y672"/>
          <cell r="Z672"/>
          <cell r="AA672"/>
          <cell r="AB672"/>
          <cell r="AC672"/>
          <cell r="AD672"/>
          <cell r="AE672"/>
          <cell r="AF672"/>
          <cell r="AG672"/>
          <cell r="AH672"/>
          <cell r="AI672"/>
          <cell r="AJ672"/>
          <cell r="AK672"/>
          <cell r="AL672"/>
          <cell r="AM672"/>
          <cell r="AN672"/>
          <cell r="AO672"/>
        </row>
        <row r="673">
          <cell r="A673" t="str">
            <v>Vis 700</v>
          </cell>
          <cell r="B673" t="str">
            <v xml:space="preserve"> 40.654041,  -7.927774</v>
          </cell>
          <cell r="C673" t="str">
            <v>José Maria Escrivá 2</v>
          </cell>
          <cell r="D673" t="str">
            <v>2;C1</v>
          </cell>
          <cell r="E673"/>
          <cell r="F673"/>
          <cell r="G673"/>
          <cell r="H673"/>
          <cell r="I673"/>
          <cell r="J673"/>
          <cell r="K673"/>
          <cell r="L673"/>
          <cell r="M673"/>
          <cell r="N673"/>
          <cell r="O673"/>
          <cell r="P673"/>
          <cell r="Q673"/>
          <cell r="R673"/>
          <cell r="S673"/>
          <cell r="T673"/>
          <cell r="U673"/>
          <cell r="V673"/>
          <cell r="W673"/>
          <cell r="X673"/>
          <cell r="Y673"/>
          <cell r="Z673"/>
          <cell r="AA673"/>
          <cell r="AB673"/>
          <cell r="AC673"/>
          <cell r="AD673"/>
          <cell r="AE673"/>
          <cell r="AF673"/>
          <cell r="AG673"/>
          <cell r="AH673"/>
          <cell r="AI673"/>
          <cell r="AJ673"/>
          <cell r="AK673"/>
          <cell r="AL673"/>
          <cell r="AM673"/>
          <cell r="AN673"/>
          <cell r="AO673"/>
        </row>
        <row r="674">
          <cell r="A674" t="str">
            <v>Vis 740</v>
          </cell>
          <cell r="B674" t="str">
            <v xml:space="preserve"> 40.607947,  -7.905816</v>
          </cell>
          <cell r="C674" t="str">
            <v>Gândara</v>
          </cell>
          <cell r="D674" t="str">
            <v>12</v>
          </cell>
          <cell r="E674"/>
          <cell r="F674"/>
          <cell r="G674"/>
          <cell r="H674"/>
          <cell r="I674"/>
          <cell r="J674"/>
          <cell r="K674"/>
          <cell r="L674"/>
          <cell r="M674"/>
          <cell r="N674"/>
          <cell r="O674"/>
          <cell r="P674"/>
          <cell r="Q674"/>
          <cell r="R674"/>
          <cell r="S674"/>
          <cell r="T674"/>
          <cell r="U674"/>
          <cell r="V674"/>
          <cell r="W674"/>
          <cell r="X674"/>
          <cell r="Y674"/>
          <cell r="Z674"/>
          <cell r="AA674"/>
          <cell r="AB674"/>
          <cell r="AC674"/>
          <cell r="AD674"/>
          <cell r="AE674"/>
          <cell r="AF674"/>
          <cell r="AG674"/>
          <cell r="AH674"/>
          <cell r="AI674"/>
          <cell r="AJ674"/>
          <cell r="AK674"/>
          <cell r="AL674"/>
          <cell r="AM674"/>
          <cell r="AN674"/>
          <cell r="AO674"/>
        </row>
        <row r="675">
          <cell r="A675" t="str">
            <v>Vis 741</v>
          </cell>
          <cell r="B675" t="str">
            <v xml:space="preserve"> 40.597271,  -7.901850</v>
          </cell>
          <cell r="C675" t="str">
            <v>Póvoa de Muscoso</v>
          </cell>
          <cell r="D675" t="str">
            <v>12</v>
          </cell>
          <cell r="E675"/>
          <cell r="F675"/>
          <cell r="G675"/>
          <cell r="H675"/>
          <cell r="I675"/>
          <cell r="J675"/>
          <cell r="K675"/>
          <cell r="L675"/>
          <cell r="M675"/>
          <cell r="N675"/>
          <cell r="O675"/>
          <cell r="P675"/>
          <cell r="Q675"/>
          <cell r="R675"/>
          <cell r="S675"/>
          <cell r="T675"/>
          <cell r="U675"/>
          <cell r="V675"/>
          <cell r="W675"/>
          <cell r="X675"/>
          <cell r="Y675"/>
          <cell r="Z675"/>
          <cell r="AA675"/>
          <cell r="AB675"/>
          <cell r="AC675"/>
          <cell r="AD675"/>
          <cell r="AE675"/>
          <cell r="AF675"/>
          <cell r="AG675"/>
          <cell r="AH675"/>
          <cell r="AI675"/>
          <cell r="AJ675"/>
          <cell r="AK675"/>
          <cell r="AL675"/>
          <cell r="AM675"/>
          <cell r="AN675"/>
          <cell r="AO675"/>
        </row>
        <row r="676">
          <cell r="A676" t="str">
            <v>Vis 742</v>
          </cell>
          <cell r="B676" t="str">
            <v xml:space="preserve"> 40.596935,  -7.930202</v>
          </cell>
          <cell r="C676" t="str">
            <v>Oliv Barreiros-Escola</v>
          </cell>
          <cell r="D676" t="str">
            <v>21</v>
          </cell>
          <cell r="E676"/>
          <cell r="F676"/>
          <cell r="G676"/>
          <cell r="H676"/>
          <cell r="I676"/>
          <cell r="J676"/>
          <cell r="K676"/>
          <cell r="L676"/>
          <cell r="M676"/>
          <cell r="N676"/>
          <cell r="O676"/>
          <cell r="P676"/>
          <cell r="Q676"/>
          <cell r="R676"/>
          <cell r="S676"/>
          <cell r="T676"/>
          <cell r="U676"/>
          <cell r="V676"/>
          <cell r="W676"/>
          <cell r="X676"/>
          <cell r="Y676"/>
          <cell r="Z676"/>
          <cell r="AA676"/>
          <cell r="AB676"/>
          <cell r="AC676"/>
          <cell r="AD676"/>
          <cell r="AE676"/>
          <cell r="AF676"/>
          <cell r="AG676"/>
          <cell r="AH676"/>
          <cell r="AI676"/>
          <cell r="AJ676"/>
          <cell r="AK676"/>
          <cell r="AL676"/>
          <cell r="AM676"/>
          <cell r="AN676"/>
          <cell r="AO676"/>
        </row>
        <row r="677">
          <cell r="A677" t="str">
            <v>Vis 743</v>
          </cell>
          <cell r="B677" t="str">
            <v xml:space="preserve"> 40.590786,  -7.928769</v>
          </cell>
          <cell r="C677" t="str">
            <v>Oliv Barreiros-Longra 1</v>
          </cell>
          <cell r="D677" t="str">
            <v>21</v>
          </cell>
          <cell r="E677"/>
          <cell r="F677"/>
          <cell r="G677"/>
          <cell r="H677"/>
          <cell r="I677"/>
          <cell r="J677"/>
          <cell r="K677"/>
          <cell r="L677"/>
          <cell r="M677"/>
          <cell r="N677"/>
          <cell r="O677"/>
          <cell r="P677"/>
          <cell r="Q677"/>
          <cell r="R677"/>
          <cell r="S677"/>
          <cell r="T677"/>
          <cell r="U677"/>
          <cell r="V677"/>
          <cell r="W677"/>
          <cell r="X677"/>
          <cell r="Y677"/>
          <cell r="Z677"/>
          <cell r="AA677"/>
          <cell r="AB677"/>
          <cell r="AC677"/>
          <cell r="AD677"/>
          <cell r="AE677"/>
          <cell r="AF677"/>
          <cell r="AG677"/>
          <cell r="AH677"/>
          <cell r="AI677"/>
          <cell r="AJ677"/>
          <cell r="AK677"/>
          <cell r="AL677"/>
          <cell r="AM677"/>
          <cell r="AN677"/>
          <cell r="AO677"/>
        </row>
        <row r="678">
          <cell r="A678" t="str">
            <v>Vis 744</v>
          </cell>
          <cell r="B678" t="str">
            <v xml:space="preserve"> 40.579161,  -7.941983</v>
          </cell>
          <cell r="C678" t="str">
            <v>Escola D Luís Loureiro</v>
          </cell>
          <cell r="D678" t="str">
            <v>21</v>
          </cell>
          <cell r="E678"/>
          <cell r="F678"/>
          <cell r="G678"/>
          <cell r="H678"/>
          <cell r="I678"/>
          <cell r="J678"/>
          <cell r="K678"/>
          <cell r="L678"/>
          <cell r="M678"/>
          <cell r="N678"/>
          <cell r="O678"/>
          <cell r="P678"/>
          <cell r="Q678"/>
          <cell r="R678"/>
          <cell r="S678"/>
          <cell r="T678"/>
          <cell r="U678"/>
          <cell r="V678"/>
          <cell r="W678"/>
          <cell r="X678"/>
          <cell r="Y678"/>
          <cell r="Z678"/>
          <cell r="AA678"/>
          <cell r="AB678"/>
          <cell r="AC678"/>
          <cell r="AD678"/>
          <cell r="AE678"/>
          <cell r="AF678"/>
          <cell r="AG678"/>
          <cell r="AH678"/>
          <cell r="AI678"/>
          <cell r="AJ678"/>
          <cell r="AK678"/>
          <cell r="AL678"/>
          <cell r="AM678"/>
          <cell r="AN678"/>
          <cell r="AO678"/>
        </row>
        <row r="679">
          <cell r="A679" t="str">
            <v>Vis 745</v>
          </cell>
          <cell r="B679" t="str">
            <v xml:space="preserve"> 40.564021,  -7.956635</v>
          </cell>
          <cell r="C679" t="str">
            <v>Silgueiros-Largo Feira 1</v>
          </cell>
          <cell r="D679" t="str">
            <v>21</v>
          </cell>
          <cell r="E679"/>
          <cell r="F679"/>
          <cell r="G679"/>
          <cell r="H679"/>
          <cell r="I679"/>
          <cell r="J679"/>
          <cell r="K679"/>
          <cell r="L679"/>
          <cell r="M679"/>
          <cell r="N679"/>
          <cell r="O679"/>
          <cell r="P679"/>
          <cell r="Q679"/>
          <cell r="R679"/>
          <cell r="S679"/>
          <cell r="T679"/>
          <cell r="U679"/>
          <cell r="V679"/>
          <cell r="W679"/>
          <cell r="X679"/>
          <cell r="Y679"/>
          <cell r="Z679"/>
          <cell r="AA679"/>
          <cell r="AB679"/>
          <cell r="AC679"/>
          <cell r="AD679"/>
          <cell r="AE679"/>
          <cell r="AF679"/>
          <cell r="AG679"/>
          <cell r="AH679"/>
          <cell r="AI679"/>
          <cell r="AJ679"/>
          <cell r="AK679"/>
          <cell r="AL679"/>
          <cell r="AM679"/>
          <cell r="AN679"/>
          <cell r="AO679"/>
        </row>
        <row r="680">
          <cell r="A680" t="str">
            <v>Vis 749</v>
          </cell>
          <cell r="B680" t="str">
            <v xml:space="preserve"> 40.554724,  -7.975997</v>
          </cell>
          <cell r="C680" t="str">
            <v>Lages-Estrada Principal</v>
          </cell>
          <cell r="D680" t="str">
            <v>21</v>
          </cell>
          <cell r="E680"/>
          <cell r="F680"/>
          <cell r="G680"/>
          <cell r="H680"/>
          <cell r="I680"/>
          <cell r="J680"/>
          <cell r="K680"/>
          <cell r="L680"/>
          <cell r="M680"/>
          <cell r="N680"/>
          <cell r="O680"/>
          <cell r="P680"/>
          <cell r="Q680"/>
          <cell r="R680"/>
          <cell r="S680"/>
          <cell r="T680"/>
          <cell r="U680"/>
          <cell r="V680"/>
          <cell r="W680"/>
          <cell r="X680"/>
          <cell r="Y680"/>
          <cell r="Z680"/>
          <cell r="AA680"/>
          <cell r="AB680"/>
          <cell r="AC680"/>
          <cell r="AD680"/>
          <cell r="AE680"/>
          <cell r="AF680"/>
          <cell r="AG680"/>
          <cell r="AH680"/>
          <cell r="AI680"/>
          <cell r="AJ680"/>
          <cell r="AK680"/>
          <cell r="AL680"/>
          <cell r="AM680"/>
          <cell r="AN680"/>
          <cell r="AO680"/>
        </row>
        <row r="681">
          <cell r="A681" t="str">
            <v>Vis 750</v>
          </cell>
          <cell r="B681" t="str">
            <v xml:space="preserve"> 40.558919,  -7.974276</v>
          </cell>
          <cell r="C681" t="str">
            <v>Lages 1</v>
          </cell>
          <cell r="D681" t="str">
            <v>21</v>
          </cell>
          <cell r="E681"/>
          <cell r="F681"/>
          <cell r="G681"/>
          <cell r="H681"/>
          <cell r="I681"/>
          <cell r="J681"/>
          <cell r="K681"/>
          <cell r="L681"/>
          <cell r="M681"/>
          <cell r="N681"/>
          <cell r="O681"/>
          <cell r="P681"/>
          <cell r="Q681"/>
          <cell r="R681"/>
          <cell r="S681"/>
          <cell r="T681"/>
          <cell r="U681"/>
          <cell r="V681"/>
          <cell r="W681"/>
          <cell r="X681"/>
          <cell r="Y681"/>
          <cell r="Z681"/>
          <cell r="AA681"/>
          <cell r="AB681"/>
          <cell r="AC681"/>
          <cell r="AD681"/>
          <cell r="AE681"/>
          <cell r="AF681"/>
          <cell r="AG681"/>
          <cell r="AH681"/>
          <cell r="AI681"/>
          <cell r="AJ681"/>
          <cell r="AK681"/>
          <cell r="AL681"/>
          <cell r="AM681"/>
          <cell r="AN681"/>
          <cell r="AO681"/>
        </row>
        <row r="682">
          <cell r="A682" t="str">
            <v>Vis 752</v>
          </cell>
          <cell r="B682" t="str">
            <v xml:space="preserve"> 40.559224,  -7.962500</v>
          </cell>
          <cell r="C682" t="str">
            <v>Silgueiros-Bela Vista 3</v>
          </cell>
          <cell r="D682" t="str">
            <v>21</v>
          </cell>
          <cell r="E682"/>
          <cell r="F682"/>
          <cell r="G682"/>
          <cell r="H682"/>
          <cell r="I682"/>
          <cell r="J682"/>
          <cell r="K682"/>
          <cell r="L682"/>
          <cell r="M682"/>
          <cell r="N682"/>
          <cell r="O682"/>
          <cell r="P682"/>
          <cell r="Q682"/>
          <cell r="R682"/>
          <cell r="S682"/>
          <cell r="T682"/>
          <cell r="U682"/>
          <cell r="V682"/>
          <cell r="W682"/>
          <cell r="X682"/>
          <cell r="Y682"/>
          <cell r="Z682"/>
          <cell r="AA682"/>
          <cell r="AB682"/>
          <cell r="AC682"/>
          <cell r="AD682"/>
          <cell r="AE682"/>
          <cell r="AF682"/>
          <cell r="AG682"/>
          <cell r="AH682"/>
          <cell r="AI682"/>
          <cell r="AJ682"/>
          <cell r="AK682"/>
          <cell r="AL682"/>
          <cell r="AM682"/>
          <cell r="AN682"/>
          <cell r="AO682"/>
        </row>
        <row r="683">
          <cell r="A683" t="str">
            <v>Vis 754</v>
          </cell>
          <cell r="B683" t="str">
            <v xml:space="preserve"> 40.751023, -8.021514</v>
          </cell>
          <cell r="C683" t="str">
            <v>Praça de Lufinha</v>
          </cell>
          <cell r="D683" t="str">
            <v>20</v>
          </cell>
          <cell r="E683"/>
          <cell r="F683"/>
          <cell r="G683"/>
          <cell r="H683"/>
          <cell r="I683"/>
          <cell r="J683"/>
          <cell r="K683"/>
          <cell r="L683"/>
          <cell r="M683"/>
          <cell r="N683"/>
          <cell r="O683"/>
          <cell r="P683"/>
          <cell r="Q683"/>
          <cell r="R683"/>
          <cell r="S683"/>
          <cell r="T683"/>
          <cell r="U683"/>
          <cell r="V683"/>
          <cell r="W683"/>
          <cell r="X683"/>
          <cell r="Y683"/>
          <cell r="Z683"/>
          <cell r="AA683"/>
          <cell r="AB683"/>
          <cell r="AC683"/>
          <cell r="AD683"/>
          <cell r="AE683"/>
          <cell r="AF683"/>
          <cell r="AG683"/>
          <cell r="AH683"/>
          <cell r="AI683"/>
          <cell r="AJ683"/>
          <cell r="AK683"/>
          <cell r="AL683"/>
          <cell r="AM683"/>
          <cell r="AN683"/>
          <cell r="AO683"/>
        </row>
        <row r="684">
          <cell r="A684" t="str">
            <v>Vis 790</v>
          </cell>
          <cell r="B684" t="str">
            <v xml:space="preserve"> 40.577858,  -7.942900</v>
          </cell>
          <cell r="C684" t="str">
            <v>Pindelo-D Luís Loureiro</v>
          </cell>
          <cell r="D684" t="str">
            <v>21</v>
          </cell>
          <cell r="E684"/>
          <cell r="F684"/>
          <cell r="G684"/>
          <cell r="H684"/>
          <cell r="I684"/>
          <cell r="J684"/>
          <cell r="K684"/>
          <cell r="L684"/>
          <cell r="M684"/>
          <cell r="N684"/>
          <cell r="O684"/>
          <cell r="P684"/>
          <cell r="Q684"/>
          <cell r="R684"/>
          <cell r="S684"/>
          <cell r="T684"/>
          <cell r="U684"/>
          <cell r="V684"/>
          <cell r="W684"/>
          <cell r="X684"/>
          <cell r="Y684"/>
          <cell r="Z684"/>
          <cell r="AA684"/>
          <cell r="AB684"/>
          <cell r="AC684"/>
          <cell r="AD684"/>
          <cell r="AE684"/>
          <cell r="AF684"/>
          <cell r="AG684"/>
          <cell r="AH684"/>
          <cell r="AI684"/>
          <cell r="AJ684"/>
          <cell r="AK684"/>
          <cell r="AL684"/>
          <cell r="AM684"/>
          <cell r="AN684"/>
          <cell r="AO684"/>
        </row>
        <row r="685">
          <cell r="A685" t="str">
            <v>Vis 800</v>
          </cell>
          <cell r="B685" t="str">
            <v xml:space="preserve"> 40.640825,  -7.936920</v>
          </cell>
          <cell r="C685" t="str">
            <v>Bairro de Paradinha</v>
          </cell>
          <cell r="D685" t="str">
            <v>13;19</v>
          </cell>
          <cell r="E685"/>
          <cell r="F685"/>
          <cell r="G685"/>
          <cell r="H685"/>
          <cell r="I685"/>
          <cell r="J685"/>
          <cell r="K685"/>
          <cell r="L685"/>
          <cell r="M685"/>
          <cell r="N685"/>
          <cell r="O685"/>
          <cell r="P685"/>
          <cell r="Q685"/>
          <cell r="R685"/>
          <cell r="S685"/>
          <cell r="T685"/>
          <cell r="U685"/>
          <cell r="V685"/>
          <cell r="W685"/>
          <cell r="X685"/>
          <cell r="Y685"/>
          <cell r="Z685"/>
          <cell r="AA685"/>
          <cell r="AB685"/>
          <cell r="AC685"/>
          <cell r="AD685"/>
          <cell r="AE685"/>
          <cell r="AF685"/>
          <cell r="AG685"/>
          <cell r="AH685"/>
          <cell r="AI685"/>
          <cell r="AJ685"/>
          <cell r="AK685"/>
          <cell r="AL685"/>
          <cell r="AM685"/>
          <cell r="AN685"/>
          <cell r="AO685"/>
        </row>
        <row r="686">
          <cell r="A686" t="str">
            <v>Vis 805</v>
          </cell>
          <cell r="B686" t="str">
            <v xml:space="preserve"> 40.687830,  -7.931764</v>
          </cell>
          <cell r="C686" t="str">
            <v>Pascoal-N S Fátima 1</v>
          </cell>
          <cell r="D686" t="str">
            <v>15;16;18</v>
          </cell>
          <cell r="E686"/>
          <cell r="F686"/>
          <cell r="G686"/>
          <cell r="H686"/>
          <cell r="I686"/>
          <cell r="J686"/>
          <cell r="K686"/>
          <cell r="L686"/>
          <cell r="M686"/>
          <cell r="N686"/>
          <cell r="O686"/>
          <cell r="P686"/>
          <cell r="Q686"/>
          <cell r="R686"/>
          <cell r="S686"/>
          <cell r="T686"/>
          <cell r="U686"/>
          <cell r="V686"/>
          <cell r="W686"/>
          <cell r="X686"/>
          <cell r="Y686"/>
          <cell r="Z686"/>
          <cell r="AA686"/>
          <cell r="AB686"/>
          <cell r="AC686"/>
          <cell r="AD686"/>
          <cell r="AE686"/>
          <cell r="AF686"/>
          <cell r="AG686"/>
          <cell r="AH686"/>
          <cell r="AI686"/>
          <cell r="AJ686"/>
          <cell r="AK686"/>
          <cell r="AL686"/>
          <cell r="AM686"/>
          <cell r="AN686"/>
          <cell r="AO686"/>
        </row>
        <row r="687">
          <cell r="A687" t="str">
            <v>Vis 806</v>
          </cell>
          <cell r="B687" t="str">
            <v xml:space="preserve"> 40.689207,  -7.932252</v>
          </cell>
          <cell r="C687" t="str">
            <v>Pascoal-Largo Capela 1</v>
          </cell>
          <cell r="D687" t="str">
            <v>15;16;18</v>
          </cell>
          <cell r="E687"/>
          <cell r="F687"/>
          <cell r="G687"/>
          <cell r="H687"/>
          <cell r="I687"/>
          <cell r="J687"/>
          <cell r="K687"/>
          <cell r="L687"/>
          <cell r="M687"/>
          <cell r="N687"/>
          <cell r="O687"/>
          <cell r="P687"/>
          <cell r="Q687"/>
          <cell r="R687"/>
          <cell r="S687"/>
          <cell r="T687"/>
          <cell r="U687"/>
          <cell r="V687"/>
          <cell r="W687"/>
          <cell r="X687"/>
          <cell r="Y687"/>
          <cell r="Z687"/>
          <cell r="AA687"/>
          <cell r="AB687"/>
          <cell r="AC687"/>
          <cell r="AD687"/>
          <cell r="AE687"/>
          <cell r="AF687"/>
          <cell r="AG687"/>
          <cell r="AH687"/>
          <cell r="AI687"/>
          <cell r="AJ687"/>
          <cell r="AK687"/>
          <cell r="AL687"/>
          <cell r="AM687"/>
          <cell r="AN687"/>
          <cell r="AO687"/>
        </row>
        <row r="688">
          <cell r="A688" t="str">
            <v>Vis 807</v>
          </cell>
          <cell r="B688" t="str">
            <v xml:space="preserve"> 40.694112,  -7.932446</v>
          </cell>
          <cell r="C688" t="str">
            <v>Pascoal-Passadouro 1</v>
          </cell>
          <cell r="D688" t="str">
            <v>15;16;18</v>
          </cell>
          <cell r="E688"/>
          <cell r="F688"/>
          <cell r="G688"/>
          <cell r="H688"/>
          <cell r="I688"/>
          <cell r="J688"/>
          <cell r="K688"/>
          <cell r="L688"/>
          <cell r="M688"/>
          <cell r="N688"/>
          <cell r="O688"/>
          <cell r="P688"/>
          <cell r="Q688"/>
          <cell r="R688"/>
          <cell r="S688"/>
          <cell r="T688"/>
          <cell r="U688"/>
          <cell r="V688"/>
          <cell r="W688"/>
          <cell r="X688"/>
          <cell r="Y688"/>
          <cell r="Z688"/>
          <cell r="AA688"/>
          <cell r="AB688"/>
          <cell r="AC688"/>
          <cell r="AD688"/>
          <cell r="AE688"/>
          <cell r="AF688"/>
          <cell r="AG688"/>
          <cell r="AH688"/>
          <cell r="AI688"/>
          <cell r="AJ688"/>
          <cell r="AK688"/>
          <cell r="AL688"/>
          <cell r="AM688"/>
          <cell r="AN688"/>
          <cell r="AO688"/>
        </row>
        <row r="689">
          <cell r="A689" t="str">
            <v>Vis 811</v>
          </cell>
          <cell r="B689" t="str">
            <v xml:space="preserve"> 40.660303,  -7.908154</v>
          </cell>
          <cell r="C689" t="str">
            <v>Mouzinho de Albuquerque</v>
          </cell>
          <cell r="D689" t="str">
            <v>3;5;6;7;17;C1</v>
          </cell>
          <cell r="E689"/>
          <cell r="F689"/>
          <cell r="G689"/>
          <cell r="H689"/>
          <cell r="I689"/>
          <cell r="J689"/>
          <cell r="K689"/>
          <cell r="L689"/>
          <cell r="M689"/>
          <cell r="N689"/>
          <cell r="O689"/>
          <cell r="P689"/>
          <cell r="Q689"/>
          <cell r="R689"/>
          <cell r="S689"/>
          <cell r="T689"/>
          <cell r="U689"/>
          <cell r="V689"/>
          <cell r="W689"/>
          <cell r="X689"/>
          <cell r="Y689"/>
          <cell r="Z689"/>
          <cell r="AA689"/>
          <cell r="AB689"/>
          <cell r="AC689"/>
          <cell r="AD689"/>
          <cell r="AE689"/>
          <cell r="AF689"/>
          <cell r="AG689"/>
          <cell r="AH689"/>
          <cell r="AI689"/>
          <cell r="AJ689"/>
          <cell r="AK689"/>
          <cell r="AL689"/>
          <cell r="AM689"/>
          <cell r="AN689"/>
          <cell r="AO689"/>
        </row>
        <row r="690">
          <cell r="A690" t="str">
            <v>Vis 812</v>
          </cell>
          <cell r="B690" t="str">
            <v xml:space="preserve"> 40.644209,  -7.965966</v>
          </cell>
          <cell r="C690" t="str">
            <v>Casal Mau-Escola 2</v>
          </cell>
          <cell r="D690" t="str">
            <v>14</v>
          </cell>
          <cell r="E690"/>
          <cell r="F690"/>
          <cell r="G690"/>
          <cell r="H690"/>
          <cell r="I690"/>
          <cell r="J690"/>
          <cell r="K690"/>
          <cell r="L690"/>
          <cell r="M690"/>
          <cell r="N690"/>
          <cell r="O690"/>
          <cell r="P690"/>
          <cell r="Q690"/>
          <cell r="R690"/>
          <cell r="S690"/>
          <cell r="T690"/>
          <cell r="U690"/>
          <cell r="V690"/>
          <cell r="W690"/>
          <cell r="X690"/>
          <cell r="Y690"/>
          <cell r="Z690"/>
          <cell r="AA690"/>
          <cell r="AB690"/>
          <cell r="AC690"/>
          <cell r="AD690"/>
          <cell r="AE690"/>
          <cell r="AF690"/>
          <cell r="AG690"/>
          <cell r="AH690"/>
          <cell r="AI690"/>
          <cell r="AJ690"/>
          <cell r="AK690"/>
          <cell r="AL690"/>
          <cell r="AM690"/>
          <cell r="AN690"/>
          <cell r="AO690"/>
        </row>
        <row r="691">
          <cell r="A691" t="str">
            <v>Vis 818</v>
          </cell>
          <cell r="B691" t="str">
            <v xml:space="preserve"> 40.558214, -7.979153</v>
          </cell>
          <cell r="C691" t="str">
            <v>Casal Meão</v>
          </cell>
          <cell r="D691"/>
          <cell r="E691"/>
          <cell r="F691"/>
          <cell r="G691"/>
          <cell r="H691"/>
          <cell r="I691"/>
          <cell r="J691"/>
          <cell r="K691"/>
          <cell r="L691"/>
          <cell r="M691"/>
          <cell r="N691"/>
          <cell r="O691"/>
          <cell r="P691"/>
          <cell r="Q691"/>
          <cell r="R691"/>
          <cell r="S691"/>
          <cell r="T691"/>
          <cell r="U691"/>
          <cell r="V691"/>
          <cell r="W691"/>
          <cell r="X691"/>
          <cell r="Y691"/>
          <cell r="Z691"/>
          <cell r="AA691"/>
          <cell r="AB691"/>
          <cell r="AC691"/>
          <cell r="AD691"/>
          <cell r="AE691"/>
          <cell r="AF691"/>
          <cell r="AG691"/>
          <cell r="AH691"/>
          <cell r="AI691"/>
          <cell r="AJ691"/>
          <cell r="AK691"/>
          <cell r="AL691"/>
          <cell r="AM691"/>
          <cell r="AN691"/>
          <cell r="AO691"/>
        </row>
        <row r="692">
          <cell r="A692" t="str">
            <v>Vis 819</v>
          </cell>
          <cell r="B692" t="str">
            <v xml:space="preserve"> 40.554705,  -7.981608</v>
          </cell>
          <cell r="C692" t="str">
            <v>Silvares</v>
          </cell>
          <cell r="D692"/>
          <cell r="E692"/>
          <cell r="F692"/>
          <cell r="G692"/>
          <cell r="H692"/>
          <cell r="I692"/>
          <cell r="J692"/>
          <cell r="K692"/>
          <cell r="L692"/>
          <cell r="M692"/>
          <cell r="N692"/>
          <cell r="O692"/>
          <cell r="P692"/>
          <cell r="Q692"/>
          <cell r="R692"/>
          <cell r="S692"/>
          <cell r="T692"/>
          <cell r="U692"/>
          <cell r="V692"/>
          <cell r="W692"/>
          <cell r="X692"/>
          <cell r="Y692"/>
          <cell r="Z692"/>
          <cell r="AA692"/>
          <cell r="AB692"/>
          <cell r="AC692"/>
          <cell r="AD692"/>
          <cell r="AE692"/>
          <cell r="AF692"/>
          <cell r="AG692"/>
          <cell r="AH692"/>
          <cell r="AI692"/>
          <cell r="AJ692"/>
          <cell r="AK692"/>
          <cell r="AL692"/>
          <cell r="AM692"/>
          <cell r="AN692"/>
          <cell r="AO692"/>
        </row>
        <row r="693">
          <cell r="A693" t="str">
            <v>Vis 820</v>
          </cell>
          <cell r="B693" t="str">
            <v xml:space="preserve"> 40.557211,  -7.960109</v>
          </cell>
          <cell r="C693" t="str">
            <v>Silgueiros-Rua Bica 1</v>
          </cell>
          <cell r="D693" t="str">
            <v>21</v>
          </cell>
          <cell r="E693"/>
          <cell r="F693"/>
          <cell r="G693"/>
          <cell r="H693"/>
          <cell r="I693"/>
          <cell r="J693"/>
          <cell r="K693"/>
          <cell r="L693"/>
          <cell r="M693"/>
          <cell r="N693"/>
          <cell r="O693"/>
          <cell r="P693"/>
          <cell r="Q693"/>
          <cell r="R693"/>
          <cell r="S693"/>
          <cell r="T693"/>
          <cell r="U693"/>
          <cell r="V693"/>
          <cell r="W693"/>
          <cell r="X693"/>
          <cell r="Y693"/>
          <cell r="Z693"/>
          <cell r="AA693"/>
          <cell r="AB693"/>
          <cell r="AC693"/>
          <cell r="AD693"/>
          <cell r="AE693"/>
          <cell r="AF693"/>
          <cell r="AG693"/>
          <cell r="AH693"/>
          <cell r="AI693"/>
          <cell r="AJ693"/>
          <cell r="AK693"/>
          <cell r="AL693"/>
          <cell r="AM693"/>
          <cell r="AN693"/>
          <cell r="AO693"/>
        </row>
        <row r="694">
          <cell r="A694" t="str">
            <v>Vis 821</v>
          </cell>
          <cell r="B694" t="str">
            <v xml:space="preserve"> 40.556608,  -7.966363</v>
          </cell>
          <cell r="C694" t="str">
            <v>Silgueiros-Bela Vista 1</v>
          </cell>
          <cell r="D694" t="str">
            <v>21</v>
          </cell>
          <cell r="E694"/>
          <cell r="F694"/>
          <cell r="G694"/>
          <cell r="H694"/>
          <cell r="I694"/>
          <cell r="J694"/>
          <cell r="K694"/>
          <cell r="L694"/>
          <cell r="M694"/>
          <cell r="N694"/>
          <cell r="O694"/>
          <cell r="P694"/>
          <cell r="Q694"/>
          <cell r="R694"/>
          <cell r="S694"/>
          <cell r="T694"/>
          <cell r="U694"/>
          <cell r="V694"/>
          <cell r="W694"/>
          <cell r="X694"/>
          <cell r="Y694"/>
          <cell r="Z694"/>
          <cell r="AA694"/>
          <cell r="AB694"/>
          <cell r="AC694"/>
          <cell r="AD694"/>
          <cell r="AE694"/>
          <cell r="AF694"/>
          <cell r="AG694"/>
          <cell r="AH694"/>
          <cell r="AI694"/>
          <cell r="AJ694"/>
          <cell r="AK694"/>
          <cell r="AL694"/>
          <cell r="AM694"/>
          <cell r="AN694"/>
          <cell r="AO694"/>
        </row>
        <row r="695">
          <cell r="A695" t="str">
            <v>Vis 822</v>
          </cell>
          <cell r="B695" t="str">
            <v xml:space="preserve"> 40.573447,  -7.946922</v>
          </cell>
          <cell r="C695" t="str">
            <v>Adega Coop Silgueiros 1</v>
          </cell>
          <cell r="D695" t="str">
            <v>21</v>
          </cell>
          <cell r="E695"/>
          <cell r="F695"/>
          <cell r="G695"/>
          <cell r="H695"/>
          <cell r="I695"/>
          <cell r="J695"/>
          <cell r="K695"/>
          <cell r="L695"/>
          <cell r="M695"/>
          <cell r="N695"/>
          <cell r="O695"/>
          <cell r="P695"/>
          <cell r="Q695"/>
          <cell r="R695"/>
          <cell r="S695"/>
          <cell r="T695"/>
          <cell r="U695"/>
          <cell r="V695"/>
          <cell r="W695"/>
          <cell r="X695"/>
          <cell r="Y695"/>
          <cell r="Z695"/>
          <cell r="AA695"/>
          <cell r="AB695"/>
          <cell r="AC695"/>
          <cell r="AD695"/>
          <cell r="AE695"/>
          <cell r="AF695"/>
          <cell r="AG695"/>
          <cell r="AH695"/>
          <cell r="AI695"/>
          <cell r="AJ695"/>
          <cell r="AK695"/>
          <cell r="AL695"/>
          <cell r="AM695"/>
          <cell r="AN695"/>
          <cell r="AO695"/>
        </row>
        <row r="696">
          <cell r="A696" t="str">
            <v>Vis 823</v>
          </cell>
          <cell r="B696" t="str">
            <v xml:space="preserve"> 40.573455,  -7.947029</v>
          </cell>
          <cell r="C696" t="str">
            <v>Adega Coop Silgueiros 2</v>
          </cell>
          <cell r="D696" t="str">
            <v>21</v>
          </cell>
          <cell r="E696"/>
          <cell r="F696"/>
          <cell r="G696"/>
          <cell r="H696"/>
          <cell r="I696"/>
          <cell r="J696"/>
          <cell r="K696"/>
          <cell r="L696"/>
          <cell r="M696"/>
          <cell r="N696"/>
          <cell r="O696"/>
          <cell r="P696"/>
          <cell r="Q696"/>
          <cell r="R696"/>
          <cell r="S696"/>
          <cell r="T696"/>
          <cell r="U696"/>
          <cell r="V696"/>
          <cell r="W696"/>
          <cell r="X696"/>
          <cell r="Y696"/>
          <cell r="Z696"/>
          <cell r="AA696"/>
          <cell r="AB696"/>
          <cell r="AC696"/>
          <cell r="AD696"/>
          <cell r="AE696"/>
          <cell r="AF696"/>
          <cell r="AG696"/>
          <cell r="AH696"/>
          <cell r="AI696"/>
          <cell r="AJ696"/>
          <cell r="AK696"/>
          <cell r="AL696"/>
          <cell r="AM696"/>
          <cell r="AN696"/>
          <cell r="AO696"/>
        </row>
        <row r="697">
          <cell r="A697" t="str">
            <v>Vis 834</v>
          </cell>
          <cell r="B697" t="str">
            <v xml:space="preserve"> 40.644382,  -7.904094</v>
          </cell>
          <cell r="C697" t="str">
            <v>Ranhados-M Seixas 2</v>
          </cell>
          <cell r="D697" t="str">
            <v>8</v>
          </cell>
          <cell r="E697"/>
          <cell r="F697"/>
          <cell r="G697"/>
          <cell r="H697"/>
          <cell r="I697"/>
          <cell r="J697"/>
          <cell r="K697"/>
          <cell r="L697"/>
          <cell r="M697"/>
          <cell r="N697"/>
          <cell r="O697"/>
          <cell r="P697"/>
          <cell r="Q697"/>
          <cell r="R697"/>
          <cell r="S697"/>
          <cell r="T697"/>
          <cell r="U697"/>
          <cell r="V697"/>
          <cell r="W697"/>
          <cell r="X697"/>
          <cell r="Y697"/>
          <cell r="Z697"/>
          <cell r="AA697"/>
          <cell r="AB697"/>
          <cell r="AC697"/>
          <cell r="AD697"/>
          <cell r="AE697"/>
          <cell r="AF697"/>
          <cell r="AG697"/>
          <cell r="AH697"/>
          <cell r="AI697"/>
          <cell r="AJ697"/>
          <cell r="AK697"/>
          <cell r="AL697"/>
          <cell r="AM697"/>
          <cell r="AN697"/>
          <cell r="AO697"/>
        </row>
        <row r="698">
          <cell r="A698" t="str">
            <v>Vis 835</v>
          </cell>
          <cell r="B698" t="str">
            <v xml:space="preserve"> 40.705957,  -7.977540</v>
          </cell>
          <cell r="C698" t="str">
            <v>Queirela-Sta Cristina 3</v>
          </cell>
          <cell r="D698" t="str">
            <v>15</v>
          </cell>
          <cell r="E698"/>
          <cell r="F698"/>
          <cell r="G698"/>
          <cell r="H698"/>
          <cell r="I698"/>
          <cell r="J698"/>
          <cell r="K698"/>
          <cell r="L698"/>
          <cell r="M698"/>
          <cell r="N698"/>
          <cell r="O698"/>
          <cell r="P698"/>
          <cell r="Q698"/>
          <cell r="R698"/>
          <cell r="S698"/>
          <cell r="T698"/>
          <cell r="U698"/>
          <cell r="V698"/>
          <cell r="W698"/>
          <cell r="X698"/>
          <cell r="Y698"/>
          <cell r="Z698"/>
          <cell r="AA698"/>
          <cell r="AB698"/>
          <cell r="AC698"/>
          <cell r="AD698"/>
          <cell r="AE698"/>
          <cell r="AF698"/>
          <cell r="AG698"/>
          <cell r="AH698"/>
          <cell r="AI698"/>
          <cell r="AJ698"/>
          <cell r="AK698"/>
          <cell r="AL698"/>
          <cell r="AM698"/>
          <cell r="AN698"/>
          <cell r="AO698"/>
        </row>
        <row r="699">
          <cell r="A699" t="str">
            <v>Vis 836</v>
          </cell>
          <cell r="B699" t="str">
            <v xml:space="preserve"> 40.638918,  -7.934570</v>
          </cell>
          <cell r="C699" t="str">
            <v>Paradinha-Largo Rossio</v>
          </cell>
          <cell r="D699" t="str">
            <v>13;19</v>
          </cell>
          <cell r="E699"/>
          <cell r="F699"/>
          <cell r="G699"/>
          <cell r="H699"/>
          <cell r="I699"/>
          <cell r="J699"/>
          <cell r="K699"/>
          <cell r="L699"/>
          <cell r="M699"/>
          <cell r="N699"/>
          <cell r="O699"/>
          <cell r="P699"/>
          <cell r="Q699"/>
          <cell r="R699"/>
          <cell r="S699"/>
          <cell r="T699"/>
          <cell r="U699"/>
          <cell r="V699"/>
          <cell r="W699"/>
          <cell r="X699"/>
          <cell r="Y699"/>
          <cell r="Z699"/>
          <cell r="AA699"/>
          <cell r="AB699"/>
          <cell r="AC699"/>
          <cell r="AD699"/>
          <cell r="AE699"/>
          <cell r="AF699"/>
          <cell r="AG699"/>
          <cell r="AH699"/>
          <cell r="AI699"/>
          <cell r="AJ699"/>
          <cell r="AK699"/>
          <cell r="AL699"/>
          <cell r="AM699"/>
          <cell r="AN699"/>
          <cell r="AO699"/>
        </row>
        <row r="700">
          <cell r="A700" t="str">
            <v>Vis 837</v>
          </cell>
          <cell r="B700" t="str">
            <v xml:space="preserve"> 40.638281,  -7.933902</v>
          </cell>
          <cell r="C700" t="str">
            <v>Paradinha-Igreja</v>
          </cell>
          <cell r="D700" t="str">
            <v>13;19</v>
          </cell>
          <cell r="E700"/>
          <cell r="F700"/>
          <cell r="G700"/>
          <cell r="H700"/>
          <cell r="I700"/>
          <cell r="J700"/>
          <cell r="K700"/>
          <cell r="L700"/>
          <cell r="M700"/>
          <cell r="N700"/>
          <cell r="O700"/>
          <cell r="P700"/>
          <cell r="Q700"/>
          <cell r="R700"/>
          <cell r="S700"/>
          <cell r="T700"/>
          <cell r="U700"/>
          <cell r="V700"/>
          <cell r="W700"/>
          <cell r="X700"/>
          <cell r="Y700"/>
          <cell r="Z700"/>
          <cell r="AA700"/>
          <cell r="AB700"/>
          <cell r="AC700"/>
          <cell r="AD700"/>
          <cell r="AE700"/>
          <cell r="AF700"/>
          <cell r="AG700"/>
          <cell r="AH700"/>
          <cell r="AI700"/>
          <cell r="AJ700"/>
          <cell r="AK700"/>
          <cell r="AL700"/>
          <cell r="AM700"/>
          <cell r="AN700"/>
          <cell r="AO700"/>
        </row>
        <row r="701">
          <cell r="A701" t="str">
            <v>Vis 838</v>
          </cell>
          <cell r="B701" t="str">
            <v xml:space="preserve"> 40.638632,  -7.932472</v>
          </cell>
          <cell r="C701" t="str">
            <v>Paradinha-Escola 1</v>
          </cell>
          <cell r="D701" t="str">
            <v>13;19</v>
          </cell>
          <cell r="E701"/>
          <cell r="F701"/>
          <cell r="G701"/>
          <cell r="H701"/>
          <cell r="I701"/>
          <cell r="J701"/>
          <cell r="K701"/>
          <cell r="L701"/>
          <cell r="M701"/>
          <cell r="N701"/>
          <cell r="O701"/>
          <cell r="P701"/>
          <cell r="Q701"/>
          <cell r="R701"/>
          <cell r="S701"/>
          <cell r="T701"/>
          <cell r="U701"/>
          <cell r="V701"/>
          <cell r="W701"/>
          <cell r="X701"/>
          <cell r="Y701"/>
          <cell r="Z701"/>
          <cell r="AA701"/>
          <cell r="AB701"/>
          <cell r="AC701"/>
          <cell r="AD701"/>
          <cell r="AE701"/>
          <cell r="AF701"/>
          <cell r="AG701"/>
          <cell r="AH701"/>
          <cell r="AI701"/>
          <cell r="AJ701"/>
          <cell r="AK701"/>
          <cell r="AL701"/>
          <cell r="AM701"/>
          <cell r="AN701"/>
          <cell r="AO701"/>
        </row>
        <row r="702">
          <cell r="A702" t="str">
            <v>Vis 839</v>
          </cell>
          <cell r="B702" t="str">
            <v xml:space="preserve"> 40.638625,  -7.932699</v>
          </cell>
          <cell r="C702" t="str">
            <v xml:space="preserve"> Paradinha-Escola 2</v>
          </cell>
          <cell r="D702" t="str">
            <v>13;19</v>
          </cell>
          <cell r="E702"/>
          <cell r="F702"/>
          <cell r="G702"/>
          <cell r="H702"/>
          <cell r="I702"/>
          <cell r="J702"/>
          <cell r="K702"/>
          <cell r="L702"/>
          <cell r="M702"/>
          <cell r="N702"/>
          <cell r="O702"/>
          <cell r="P702"/>
          <cell r="Q702"/>
          <cell r="R702"/>
          <cell r="S702"/>
          <cell r="T702"/>
          <cell r="U702"/>
          <cell r="V702"/>
          <cell r="W702"/>
          <cell r="X702"/>
          <cell r="Y702"/>
          <cell r="Z702"/>
          <cell r="AA702"/>
          <cell r="AB702"/>
          <cell r="AC702"/>
          <cell r="AD702"/>
          <cell r="AE702"/>
          <cell r="AF702"/>
          <cell r="AG702"/>
          <cell r="AH702"/>
          <cell r="AI702"/>
          <cell r="AJ702"/>
          <cell r="AK702"/>
          <cell r="AL702"/>
          <cell r="AM702"/>
          <cell r="AN702"/>
          <cell r="AO702"/>
        </row>
        <row r="703">
          <cell r="A703" t="str">
            <v>Vis 840</v>
          </cell>
          <cell r="B703" t="str">
            <v xml:space="preserve"> 40.638306,  -7.931532</v>
          </cell>
          <cell r="C703" t="str">
            <v>Paradinha-R Principal 1</v>
          </cell>
          <cell r="D703" t="str">
            <v>13;19</v>
          </cell>
          <cell r="E703"/>
          <cell r="F703"/>
          <cell r="G703"/>
          <cell r="H703"/>
          <cell r="I703"/>
          <cell r="J703"/>
          <cell r="K703"/>
          <cell r="L703"/>
          <cell r="M703"/>
          <cell r="N703"/>
          <cell r="O703"/>
          <cell r="P703"/>
          <cell r="Q703"/>
          <cell r="R703"/>
          <cell r="S703"/>
          <cell r="T703"/>
          <cell r="U703"/>
          <cell r="V703"/>
          <cell r="W703"/>
          <cell r="X703"/>
          <cell r="Y703"/>
          <cell r="Z703"/>
          <cell r="AA703"/>
          <cell r="AB703"/>
          <cell r="AC703"/>
          <cell r="AD703"/>
          <cell r="AE703"/>
          <cell r="AF703"/>
          <cell r="AG703"/>
          <cell r="AH703"/>
          <cell r="AI703"/>
          <cell r="AJ703"/>
          <cell r="AK703"/>
          <cell r="AL703"/>
          <cell r="AM703"/>
          <cell r="AN703"/>
          <cell r="AO703"/>
        </row>
        <row r="704">
          <cell r="A704" t="str">
            <v>Vis 841</v>
          </cell>
          <cell r="B704" t="str">
            <v xml:space="preserve"> 40.638076,  -7.929845</v>
          </cell>
          <cell r="C704" t="str">
            <v>Paradinha-R Principal 2</v>
          </cell>
          <cell r="D704" t="str">
            <v>13;19</v>
          </cell>
          <cell r="E704"/>
          <cell r="F704"/>
          <cell r="G704"/>
          <cell r="H704"/>
          <cell r="I704"/>
          <cell r="J704"/>
          <cell r="K704"/>
          <cell r="L704"/>
          <cell r="M704"/>
          <cell r="N704"/>
          <cell r="O704"/>
          <cell r="P704"/>
          <cell r="Q704"/>
          <cell r="R704"/>
          <cell r="S704"/>
          <cell r="T704"/>
          <cell r="U704"/>
          <cell r="V704"/>
          <cell r="W704"/>
          <cell r="X704"/>
          <cell r="Y704"/>
          <cell r="Z704"/>
          <cell r="AA704"/>
          <cell r="AB704"/>
          <cell r="AC704"/>
          <cell r="AD704"/>
          <cell r="AE704"/>
          <cell r="AF704"/>
          <cell r="AG704"/>
          <cell r="AH704"/>
          <cell r="AI704"/>
          <cell r="AJ704"/>
          <cell r="AK704"/>
          <cell r="AL704"/>
          <cell r="AM704"/>
          <cell r="AN704"/>
          <cell r="AO704"/>
        </row>
        <row r="705">
          <cell r="A705" t="str">
            <v>Vis 842</v>
          </cell>
          <cell r="B705" t="str">
            <v xml:space="preserve"> 40.638097,  -7.930763</v>
          </cell>
          <cell r="C705" t="str">
            <v>Paradinha-R Principal 3</v>
          </cell>
          <cell r="D705" t="str">
            <v>13;19</v>
          </cell>
        </row>
        <row r="706">
          <cell r="A706" t="str">
            <v>Vis 843</v>
          </cell>
          <cell r="B706" t="str">
            <v xml:space="preserve"> 40.655914,  -7.884917</v>
          </cell>
          <cell r="C706" t="str">
            <v>Viso Norte-A L Pereira 1</v>
          </cell>
          <cell r="D706" t="str">
            <v>9</v>
          </cell>
        </row>
        <row r="707">
          <cell r="A707" t="str">
            <v>Vis 844</v>
          </cell>
          <cell r="B707" t="str">
            <v xml:space="preserve"> 40.655788,  -7.885497</v>
          </cell>
          <cell r="C707" t="str">
            <v>Viso Norte-A L Pereira 2</v>
          </cell>
          <cell r="D707" t="str">
            <v>9</v>
          </cell>
        </row>
        <row r="708">
          <cell r="A708" t="str">
            <v>Vis 845</v>
          </cell>
          <cell r="B708" t="str">
            <v xml:space="preserve"> 40.688812,  -7.927114</v>
          </cell>
          <cell r="C708" t="str">
            <v>EN16-Pascoal 2</v>
          </cell>
          <cell r="D708" t="str">
            <v>16;20</v>
          </cell>
        </row>
        <row r="709">
          <cell r="A709" t="str">
            <v>Vis 846</v>
          </cell>
          <cell r="B709" t="str">
            <v xml:space="preserve"> 40.694639,  -7.898985</v>
          </cell>
          <cell r="C709" t="str">
            <v>Estrada Campo Aviação 3</v>
          </cell>
          <cell r="D709">
            <v>6</v>
          </cell>
        </row>
        <row r="710">
          <cell r="A710" t="str">
            <v>Vis 847</v>
          </cell>
          <cell r="B710" t="str">
            <v xml:space="preserve"> 40.685006,  -7.927302</v>
          </cell>
          <cell r="C710" t="str">
            <v>Pascoal-Manuel Loureiro</v>
          </cell>
          <cell r="D710" t="str">
            <v>15;16;18;20</v>
          </cell>
        </row>
        <row r="711">
          <cell r="A711" t="str">
            <v>Vis 848</v>
          </cell>
          <cell r="B711" t="str">
            <v xml:space="preserve"> 40.668258,  -7.942704</v>
          </cell>
          <cell r="C711" t="str">
            <v>S Martinho-R Principal 1</v>
          </cell>
          <cell r="D711">
            <v>4</v>
          </cell>
        </row>
        <row r="712">
          <cell r="A712" t="str">
            <v>Vis 849</v>
          </cell>
          <cell r="B712" t="str">
            <v xml:space="preserve"> 40.669434,  -7.944761</v>
          </cell>
          <cell r="C712" t="str">
            <v>S Martinho-R Loureiro 2</v>
          </cell>
          <cell r="D712">
            <v>4</v>
          </cell>
        </row>
        <row r="713">
          <cell r="A713" t="str">
            <v>Vis 850</v>
          </cell>
          <cell r="B713" t="str">
            <v xml:space="preserve"> 40.667355,  -7.942802</v>
          </cell>
          <cell r="C713" t="str">
            <v>S Martinho-R Principal 2</v>
          </cell>
          <cell r="D713">
            <v>4</v>
          </cell>
        </row>
        <row r="714">
          <cell r="A714" t="str">
            <v>Vis 851</v>
          </cell>
          <cell r="B714" t="str">
            <v xml:space="preserve"> 40.666706,  -7.941109</v>
          </cell>
          <cell r="C714" t="str">
            <v>Orgens-Junta Freguesia 2</v>
          </cell>
          <cell r="D714">
            <v>4</v>
          </cell>
        </row>
        <row r="715">
          <cell r="A715" t="str">
            <v>Vis 857</v>
          </cell>
          <cell r="B715" t="str">
            <v xml:space="preserve"> 40.751064,  -8.015228</v>
          </cell>
          <cell r="C715" t="str">
            <v>Lufinha-Estr Municipal</v>
          </cell>
          <cell r="D715" t="str">
            <v>20</v>
          </cell>
        </row>
        <row r="716">
          <cell r="A716" t="str">
            <v>Vis 858</v>
          </cell>
          <cell r="B716" t="str">
            <v xml:space="preserve"> 40.748121,  -8.004487</v>
          </cell>
          <cell r="C716" t="str">
            <v>Gumiei-Estrada Lufinha 1</v>
          </cell>
          <cell r="D716" t="str">
            <v>20</v>
          </cell>
        </row>
        <row r="717">
          <cell r="A717" t="str">
            <v>Vis 859</v>
          </cell>
          <cell r="B717" t="str">
            <v xml:space="preserve"> 40.747960,  -8.004356</v>
          </cell>
          <cell r="C717" t="str">
            <v>Gumiei-Estrada Lufinha 2</v>
          </cell>
          <cell r="D717" t="str">
            <v>20</v>
          </cell>
        </row>
        <row r="718">
          <cell r="A718" t="str">
            <v>Vis 860</v>
          </cell>
          <cell r="B718" t="str">
            <v xml:space="preserve"> 40.694598,  -7.911359</v>
          </cell>
          <cell r="C718" t="str">
            <v>Moure Madalena 2</v>
          </cell>
          <cell r="D718" t="str">
            <v>17</v>
          </cell>
        </row>
        <row r="719">
          <cell r="A719" t="str">
            <v>Vis 861</v>
          </cell>
          <cell r="B719" t="str">
            <v xml:space="preserve"> 40.658410,  -7.930225</v>
          </cell>
          <cell r="C719" t="str">
            <v>Capitão Almeida Moreira</v>
          </cell>
          <cell r="D719">
            <v>2</v>
          </cell>
        </row>
        <row r="720">
          <cell r="A720" t="str">
            <v>Vis 862</v>
          </cell>
          <cell r="B720" t="str">
            <v xml:space="preserve"> 40.671363,  -7.914471</v>
          </cell>
          <cell r="C720" t="str">
            <v>Estrada Velha Abraveses</v>
          </cell>
          <cell r="D720" t="str">
            <v>C1</v>
          </cell>
        </row>
        <row r="721">
          <cell r="A721" t="str">
            <v>Vis 863</v>
          </cell>
          <cell r="B721" t="str">
            <v xml:space="preserve"> 40.653755,  -7.918905</v>
          </cell>
          <cell r="C721" t="str">
            <v>Praça de Goa</v>
          </cell>
          <cell r="D721" t="str">
            <v>C2</v>
          </cell>
        </row>
        <row r="722">
          <cell r="A722" t="str">
            <v>Vis 867</v>
          </cell>
          <cell r="B722" t="str">
            <v xml:space="preserve"> 40.636162,  -7.866510</v>
          </cell>
          <cell r="C722" t="str">
            <v>Estrada Alcafache 3</v>
          </cell>
          <cell r="D722" t="str">
            <v>9</v>
          </cell>
        </row>
        <row r="723">
          <cell r="A723" t="str">
            <v>Vis 868</v>
          </cell>
          <cell r="B723" t="str">
            <v xml:space="preserve"> 40.632392,  -7.865648</v>
          </cell>
          <cell r="C723" t="str">
            <v>Estrada Alcafache 4</v>
          </cell>
          <cell r="D723" t="str">
            <v>9</v>
          </cell>
        </row>
        <row r="724">
          <cell r="A724" t="str">
            <v>Vis 869</v>
          </cell>
          <cell r="B724" t="str">
            <v xml:space="preserve"> 40.654212,  -7.887745</v>
          </cell>
          <cell r="C724" t="str">
            <v>Viso Norte-A L Pereira 3</v>
          </cell>
          <cell r="D724" t="str">
            <v>9</v>
          </cell>
        </row>
        <row r="725">
          <cell r="A725" t="str">
            <v>Vis 870</v>
          </cell>
          <cell r="B725" t="str">
            <v xml:space="preserve"> 40.653731,  -7.888022</v>
          </cell>
          <cell r="C725" t="str">
            <v>Viso Norte-A L Pereira 4</v>
          </cell>
          <cell r="D725" t="str">
            <v>9</v>
          </cell>
        </row>
        <row r="726">
          <cell r="A726" t="str">
            <v>Vis 871</v>
          </cell>
          <cell r="B726" t="str">
            <v xml:space="preserve"> 40.670068,  -7.882269</v>
          </cell>
          <cell r="C726" t="str">
            <v>Travassós-Fundadores 2</v>
          </cell>
          <cell r="D726">
            <v>3</v>
          </cell>
        </row>
        <row r="727">
          <cell r="A727" t="str">
            <v>Vis 872</v>
          </cell>
          <cell r="B727" t="str">
            <v xml:space="preserve"> 40.668232,  -7.880006</v>
          </cell>
          <cell r="C727" t="str">
            <v>Rio Loba-Escola Básica</v>
          </cell>
          <cell r="D727">
            <v>3</v>
          </cell>
        </row>
        <row r="728">
          <cell r="A728" t="str">
            <v>Vis 873</v>
          </cell>
          <cell r="B728" t="str">
            <v xml:space="preserve"> 40.712433,  -8.011523</v>
          </cell>
          <cell r="C728" t="str">
            <v>Silgueiros Bodiosa 1</v>
          </cell>
          <cell r="D728" t="str">
            <v>20</v>
          </cell>
        </row>
        <row r="729">
          <cell r="A729" t="str">
            <v>Vis 874</v>
          </cell>
          <cell r="B729" t="str">
            <v xml:space="preserve"> 40.713017,  -8.010835</v>
          </cell>
          <cell r="C729" t="str">
            <v>Silgueiros Bodiosa 2</v>
          </cell>
          <cell r="D729" t="str">
            <v>20</v>
          </cell>
        </row>
        <row r="730">
          <cell r="A730" t="str">
            <v>Vis 875</v>
          </cell>
          <cell r="B730" t="str">
            <v xml:space="preserve"> 40.710065,  -7.836904</v>
          </cell>
          <cell r="C730" t="str">
            <v>Cavernães-Capela 2</v>
          </cell>
          <cell r="D730">
            <v>7</v>
          </cell>
        </row>
        <row r="731">
          <cell r="A731" t="str">
            <v>Vis 876</v>
          </cell>
          <cell r="B731" t="str">
            <v xml:space="preserve"> 40.700953,  -7.860826</v>
          </cell>
          <cell r="C731" t="str">
            <v>Mundão-Escola EB2/3 1</v>
          </cell>
          <cell r="D731">
            <v>7</v>
          </cell>
        </row>
        <row r="732">
          <cell r="A732" t="str">
            <v>Vis 877</v>
          </cell>
          <cell r="B732" t="str">
            <v xml:space="preserve"> 40.701026,  -7.860920</v>
          </cell>
          <cell r="C732" t="str">
            <v>Mundão-Escola EB2/3 2</v>
          </cell>
          <cell r="D732">
            <v>7</v>
          </cell>
        </row>
        <row r="733">
          <cell r="A733" t="str">
            <v>Vis 878</v>
          </cell>
          <cell r="B733" t="str">
            <v xml:space="preserve"> 40.694734,  -7.866810</v>
          </cell>
          <cell r="C733" t="str">
            <v>Mundão-Centro 2</v>
          </cell>
          <cell r="D733">
            <v>7</v>
          </cell>
        </row>
        <row r="734">
          <cell r="A734" t="str">
            <v>Vis 879</v>
          </cell>
          <cell r="B734" t="str">
            <v xml:space="preserve"> 40.697376,  -7.869499</v>
          </cell>
          <cell r="C734" t="str">
            <v>Mundão-Rua Principal 2</v>
          </cell>
          <cell r="D734">
            <v>7</v>
          </cell>
        </row>
        <row r="735">
          <cell r="A735" t="str">
            <v>Vis 880</v>
          </cell>
          <cell r="B735" t="str">
            <v xml:space="preserve"> 40.630639,  -7.864328</v>
          </cell>
          <cell r="C735" t="str">
            <v>Fragosela-Av Liberdade 1</v>
          </cell>
          <cell r="D735" t="str">
            <v>9</v>
          </cell>
        </row>
        <row r="736">
          <cell r="A736" t="str">
            <v>Vis 881</v>
          </cell>
          <cell r="B736" t="str">
            <v xml:space="preserve"> 40.654664,  -7.883594</v>
          </cell>
          <cell r="C736" t="str">
            <v>Escola Básica do Viso 2</v>
          </cell>
          <cell r="D736" t="str">
            <v>9</v>
          </cell>
        </row>
        <row r="737">
          <cell r="A737" t="str">
            <v>VIS 882</v>
          </cell>
          <cell r="B737" t="str">
            <v xml:space="preserve"> 40.648793,  -7.875548</v>
          </cell>
          <cell r="C737" t="str">
            <v>Povoa de Sobrinhos 1</v>
          </cell>
          <cell r="D737" t="str">
            <v>9</v>
          </cell>
        </row>
        <row r="738">
          <cell r="A738" t="str">
            <v>VIS 883</v>
          </cell>
          <cell r="B738" t="str">
            <v xml:space="preserve"> 40.628906,  -7.874197</v>
          </cell>
          <cell r="C738" t="str">
            <v>PIC-Rua G 1</v>
          </cell>
          <cell r="D738" t="str">
            <v>11</v>
          </cell>
        </row>
        <row r="739">
          <cell r="A739" t="str">
            <v>VIS 884</v>
          </cell>
          <cell r="B739" t="str">
            <v xml:space="preserve"> 40.628014,  -7.870956</v>
          </cell>
          <cell r="C739" t="str">
            <v>Estrada PIC 5</v>
          </cell>
          <cell r="D739" t="str">
            <v>11</v>
          </cell>
        </row>
        <row r="740">
          <cell r="A740" t="str">
            <v>VIS 885</v>
          </cell>
          <cell r="B740" t="str">
            <v xml:space="preserve"> 40.628318,  -7.870375</v>
          </cell>
          <cell r="C740" t="str">
            <v>PIC - Rua G 2</v>
          </cell>
          <cell r="D740" t="str">
            <v>11</v>
          </cell>
        </row>
        <row r="741">
          <cell r="A741" t="str">
            <v>VIS 886</v>
          </cell>
          <cell r="B741" t="str">
            <v xml:space="preserve"> 40.628143,  -7.940052</v>
          </cell>
          <cell r="C741" t="str">
            <v>Av Luís Martins- Galp 2</v>
          </cell>
          <cell r="D741" t="str">
            <v>13;19</v>
          </cell>
        </row>
        <row r="742">
          <cell r="A742" t="str">
            <v>VIS 887</v>
          </cell>
          <cell r="B742" t="str">
            <v xml:space="preserve"> 40.611462,  -7.951702</v>
          </cell>
          <cell r="C742" t="str">
            <v>Vila Chã Sá-Igreja 2</v>
          </cell>
          <cell r="D742" t="str">
            <v>13</v>
          </cell>
        </row>
        <row r="743">
          <cell r="A743" t="str">
            <v>VIS 888</v>
          </cell>
          <cell r="B743" t="str">
            <v xml:space="preserve"> 40.698122,  -7.911046</v>
          </cell>
          <cell r="C743" t="str">
            <v>Expocenter 2</v>
          </cell>
          <cell r="D743" t="str">
            <v>17</v>
          </cell>
        </row>
        <row r="744">
          <cell r="A744" t="str">
            <v>VIS 889</v>
          </cell>
          <cell r="B744" t="str">
            <v xml:space="preserve"> 40.698348,  -7.905862</v>
          </cell>
          <cell r="C744" t="str">
            <v>Moure Madalena-Capela 2</v>
          </cell>
          <cell r="D744" t="str">
            <v>5;17</v>
          </cell>
        </row>
        <row r="745">
          <cell r="A745" t="str">
            <v>VIS 890</v>
          </cell>
          <cell r="B745" t="str">
            <v xml:space="preserve"> 40.646127,  -7.954380</v>
          </cell>
          <cell r="C745" t="str">
            <v>Cruz. Tondelinha 1</v>
          </cell>
          <cell r="D745">
            <v>2</v>
          </cell>
        </row>
        <row r="746">
          <cell r="A746" t="str">
            <v>VIS 891</v>
          </cell>
          <cell r="B746" t="str">
            <v xml:space="preserve"> 40.639578,  -7.962559</v>
          </cell>
          <cell r="C746" t="str">
            <v>Golos 1</v>
          </cell>
          <cell r="D746">
            <v>2</v>
          </cell>
        </row>
        <row r="747">
          <cell r="A747" t="str">
            <v>VIS 892</v>
          </cell>
          <cell r="B747" t="str">
            <v xml:space="preserve"> 40.658383,  -7.929931</v>
          </cell>
          <cell r="C747" t="str">
            <v>Capitão Almei. Moreira 2</v>
          </cell>
          <cell r="D747">
            <v>2</v>
          </cell>
        </row>
        <row r="748">
          <cell r="A748" t="str">
            <v>VIS 893</v>
          </cell>
          <cell r="B748" t="str">
            <v xml:space="preserve"> 40.658987,  -7.928315</v>
          </cell>
          <cell r="C748" t="str">
            <v>Trambelos 2</v>
          </cell>
          <cell r="D748">
            <v>2</v>
          </cell>
        </row>
        <row r="749">
          <cell r="A749" t="str">
            <v>VIS 894</v>
          </cell>
          <cell r="B749" t="str">
            <v xml:space="preserve"> 40.659259,  -7.921607</v>
          </cell>
          <cell r="C749" t="str">
            <v>TEVISIL 2</v>
          </cell>
          <cell r="D749" t="str">
            <v>2;4;14</v>
          </cell>
        </row>
        <row r="750">
          <cell r="A750" t="str">
            <v>VIS 895</v>
          </cell>
          <cell r="B750" t="str">
            <v xml:space="preserve"> 40.639750,  -7.984611</v>
          </cell>
          <cell r="C750" t="str">
            <v>Ferrocinto-Alto Corgas 2</v>
          </cell>
          <cell r="D750">
            <v>2</v>
          </cell>
        </row>
        <row r="751">
          <cell r="A751" t="str">
            <v>VIS 896</v>
          </cell>
          <cell r="B751" t="str">
            <v xml:space="preserve"> 40.672063,  -7.904895</v>
          </cell>
          <cell r="C751" t="str">
            <v>Av Nova Santiago 3</v>
          </cell>
          <cell r="D751">
            <v>3</v>
          </cell>
        </row>
        <row r="752">
          <cell r="A752" t="str">
            <v>VIS 897</v>
          </cell>
          <cell r="B752" t="str">
            <v xml:space="preserve"> 40.673754,  -7.913658</v>
          </cell>
          <cell r="C752" t="str">
            <v>Av. Mário Soares</v>
          </cell>
          <cell r="D752" t="str">
            <v>6;15;16;18;20</v>
          </cell>
        </row>
        <row r="753">
          <cell r="A753" t="str">
            <v>VIS 898</v>
          </cell>
          <cell r="B753" t="str">
            <v xml:space="preserve"> 40.612720,  -7.905709</v>
          </cell>
          <cell r="C753" t="str">
            <v>S João Lourosa-Centro 2</v>
          </cell>
          <cell r="D753" t="str">
            <v>12</v>
          </cell>
        </row>
        <row r="754">
          <cell r="A754" t="str">
            <v>VIS 899</v>
          </cell>
          <cell r="B754" t="str">
            <v xml:space="preserve"> 40.623609,  -7.895949</v>
          </cell>
          <cell r="C754" t="str">
            <v>Estrada PIC 7</v>
          </cell>
          <cell r="D754" t="str">
            <v>11</v>
          </cell>
        </row>
        <row r="755">
          <cell r="A755" t="str">
            <v>VIS 900</v>
          </cell>
          <cell r="B755" t="str">
            <v xml:space="preserve"> 40.628333,  -7.940106</v>
          </cell>
          <cell r="C755" t="str">
            <v>Av Luís Martins- Galp 1</v>
          </cell>
          <cell r="D755" t="str">
            <v>13;19</v>
          </cell>
        </row>
        <row r="756">
          <cell r="A756" t="str">
            <v>VIS 901</v>
          </cell>
          <cell r="B756" t="str">
            <v xml:space="preserve"> 40.671609,  -7.879445</v>
          </cell>
          <cell r="C756" t="str">
            <v>Travassós-Maj Loureiro 2</v>
          </cell>
          <cell r="D756">
            <v>3</v>
          </cell>
        </row>
        <row r="757">
          <cell r="A757" t="str">
            <v>VIS 902</v>
          </cell>
          <cell r="B757" t="str">
            <v xml:space="preserve"> 40.639959,  -7.961228</v>
          </cell>
          <cell r="C757" t="str">
            <v>Golos 2</v>
          </cell>
          <cell r="D757">
            <v>2</v>
          </cell>
        </row>
        <row r="758">
          <cell r="A758" t="str">
            <v>VIS 903</v>
          </cell>
          <cell r="B758" t="str">
            <v xml:space="preserve"> 40.645933,  -7.954532</v>
          </cell>
          <cell r="C758" t="str">
            <v>Cruz. Tondelinha 2</v>
          </cell>
          <cell r="D758">
            <v>2</v>
          </cell>
        </row>
        <row r="759">
          <cell r="A759" t="str">
            <v>VIS 904</v>
          </cell>
          <cell r="B759" t="str">
            <v xml:space="preserve"> 40.671234,  -7.943686</v>
          </cell>
          <cell r="C759" t="str">
            <v>S Martinho-R Loureiro 3</v>
          </cell>
          <cell r="D759">
            <v>4</v>
          </cell>
        </row>
        <row r="760">
          <cell r="A760" t="str">
            <v>VIS 905</v>
          </cell>
          <cell r="B760" t="str">
            <v xml:space="preserve"> 40.669385,  -7.938786</v>
          </cell>
          <cell r="C760" t="str">
            <v>Orgens-Lrg S Francisco 2</v>
          </cell>
          <cell r="D760">
            <v>4</v>
          </cell>
        </row>
        <row r="761">
          <cell r="A761" t="str">
            <v>VIS 906</v>
          </cell>
          <cell r="B761" t="str">
            <v xml:space="preserve"> 40.675264,  -7.939575</v>
          </cell>
          <cell r="C761" t="str">
            <v>Quintela-Rua Mial 2</v>
          </cell>
          <cell r="D761">
            <v>4</v>
          </cell>
        </row>
        <row r="762">
          <cell r="A762" t="str">
            <v>VIS 907</v>
          </cell>
          <cell r="B762" t="str">
            <v xml:space="preserve"> 40.671332,  -7.943822</v>
          </cell>
          <cell r="C762" t="str">
            <v>S Martinho-R Loureiro 4</v>
          </cell>
          <cell r="D762">
            <v>4</v>
          </cell>
        </row>
        <row r="763">
          <cell r="A763" t="str">
            <v>VIS 908</v>
          </cell>
          <cell r="B763" t="str">
            <v xml:space="preserve"> 40.674823,  -7.999411</v>
          </cell>
          <cell r="C763" t="str">
            <v>Couto Cima-Av 1318 1</v>
          </cell>
          <cell r="D763" t="str">
            <v>14</v>
          </cell>
        </row>
        <row r="764">
          <cell r="A764" t="str">
            <v>VIS 909</v>
          </cell>
          <cell r="B764" t="str">
            <v xml:space="preserve"> 40.674893,  -7.999271</v>
          </cell>
          <cell r="C764" t="str">
            <v>Couto Cima-Av 1318 2</v>
          </cell>
          <cell r="D764" t="str">
            <v>14</v>
          </cell>
        </row>
        <row r="765">
          <cell r="A765" t="str">
            <v>VIS 910</v>
          </cell>
          <cell r="B765" t="str">
            <v xml:space="preserve"> 40.676336,  -7.998530</v>
          </cell>
          <cell r="C765" t="str">
            <v>Couto Cima-Av 1318 3</v>
          </cell>
          <cell r="D765" t="str">
            <v>14</v>
          </cell>
        </row>
        <row r="766">
          <cell r="A766" t="str">
            <v>VIS 911</v>
          </cell>
          <cell r="B766" t="str">
            <v xml:space="preserve"> 40.676201,  -7.998409</v>
          </cell>
          <cell r="C766" t="str">
            <v>Couto Cima-Av 1318 4</v>
          </cell>
          <cell r="D766" t="str">
            <v>14</v>
          </cell>
        </row>
        <row r="767">
          <cell r="A767" t="str">
            <v>VIS 912</v>
          </cell>
          <cell r="B767" t="str">
            <v xml:space="preserve"> 40.678389,  -7.998030</v>
          </cell>
          <cell r="C767" t="str">
            <v>B Mata-Principal 1318 -2</v>
          </cell>
          <cell r="D767" t="str">
            <v>14</v>
          </cell>
        </row>
        <row r="768">
          <cell r="A768" t="str">
            <v>VIS 913</v>
          </cell>
          <cell r="B768" t="str">
            <v xml:space="preserve"> 40.645484,  -7.967048</v>
          </cell>
          <cell r="C768" t="str">
            <v>Casal Mau 1</v>
          </cell>
          <cell r="D768" t="str">
            <v>14</v>
          </cell>
        </row>
        <row r="769">
          <cell r="A769" t="str">
            <v>VIS 914</v>
          </cell>
          <cell r="B769" t="str">
            <v xml:space="preserve"> 40.645604,  -7.962600</v>
          </cell>
          <cell r="C769" t="str">
            <v>Chãos-Centro 2</v>
          </cell>
          <cell r="D769" t="str">
            <v>14</v>
          </cell>
        </row>
        <row r="770">
          <cell r="A770" t="str">
            <v>VIS 915</v>
          </cell>
          <cell r="B770" t="str">
            <v xml:space="preserve"> 40.671387,  -7.989456</v>
          </cell>
          <cell r="C770" t="str">
            <v>Sampaio-Rua Laginhas 2</v>
          </cell>
          <cell r="D770" t="str">
            <v>14</v>
          </cell>
        </row>
        <row r="771">
          <cell r="A771" t="str">
            <v>VIS 916</v>
          </cell>
          <cell r="B771" t="str">
            <v xml:space="preserve"> 40.678068,  -7.988908</v>
          </cell>
          <cell r="C771" t="str">
            <v>Masgalos-Rua Figueiras 2</v>
          </cell>
          <cell r="D771" t="str">
            <v>14</v>
          </cell>
        </row>
        <row r="772">
          <cell r="A772" t="str">
            <v>VIS 917</v>
          </cell>
          <cell r="B772" t="str">
            <v xml:space="preserve"> 40.680398,  -7.989213</v>
          </cell>
          <cell r="C772" t="str">
            <v>Masgalos-Av Principal 2</v>
          </cell>
          <cell r="D772" t="str">
            <v>14</v>
          </cell>
        </row>
        <row r="773">
          <cell r="A773" t="str">
            <v>VIS 918</v>
          </cell>
          <cell r="B773" t="str">
            <v xml:space="preserve"> 40.681838,  -7.991211</v>
          </cell>
          <cell r="C773" t="str">
            <v>Masgalos-Largo Capela 2</v>
          </cell>
          <cell r="D773" t="str">
            <v>14</v>
          </cell>
        </row>
        <row r="774">
          <cell r="A774" t="str">
            <v>VIS 919</v>
          </cell>
          <cell r="B774" t="str">
            <v xml:space="preserve"> 40.651370,  -7.971231</v>
          </cell>
          <cell r="C774" t="str">
            <v>Pirodiz-Rua Nova 2</v>
          </cell>
          <cell r="D774" t="str">
            <v>14</v>
          </cell>
        </row>
        <row r="775">
          <cell r="A775" t="str">
            <v>VIS 920</v>
          </cell>
          <cell r="B775" t="str">
            <v xml:space="preserve"> 40.653073,  -7.972537</v>
          </cell>
          <cell r="C775" t="str">
            <v>Figueiró-Recta da Mata 2</v>
          </cell>
          <cell r="D775" t="str">
            <v>14</v>
          </cell>
        </row>
        <row r="776">
          <cell r="A776" t="str">
            <v>VIS 921</v>
          </cell>
          <cell r="B776" t="str">
            <v xml:space="preserve"> 40.657398,  -7.974532</v>
          </cell>
          <cell r="C776" t="str">
            <v>Figueiró-N S Conceição 2</v>
          </cell>
          <cell r="D776" t="str">
            <v>14</v>
          </cell>
        </row>
        <row r="777">
          <cell r="A777" t="str">
            <v>VIS 922</v>
          </cell>
          <cell r="B777" t="str">
            <v xml:space="preserve"> 40.687876,  -7.931707</v>
          </cell>
          <cell r="C777" t="str">
            <v>Pascoal-N S Fátima 2</v>
          </cell>
          <cell r="D777" t="str">
            <v>15;16;18</v>
          </cell>
        </row>
        <row r="778">
          <cell r="A778" t="str">
            <v>VIS 923</v>
          </cell>
          <cell r="B778" t="str">
            <v xml:space="preserve"> 40.689443,  -7.932131</v>
          </cell>
          <cell r="C778" t="str">
            <v>Pascoal-Largo Capela 2</v>
          </cell>
          <cell r="D778" t="str">
            <v>15;16;18</v>
          </cell>
        </row>
        <row r="779">
          <cell r="A779" t="str">
            <v>VIS 924</v>
          </cell>
          <cell r="B779" t="str">
            <v xml:space="preserve"> 40.694160,  -7.932310</v>
          </cell>
          <cell r="C779" t="str">
            <v>Pascoal-Passadouro 2</v>
          </cell>
          <cell r="D779" t="str">
            <v>15;16;18</v>
          </cell>
        </row>
        <row r="780">
          <cell r="A780" t="str">
            <v>VIS 925</v>
          </cell>
          <cell r="B780" t="str">
            <v xml:space="preserve"> 40.686047,  -7.928208</v>
          </cell>
          <cell r="C780" t="str">
            <v>Av. Manuel Loureiro 1</v>
          </cell>
          <cell r="D780" t="str">
            <v>15;16;18</v>
          </cell>
        </row>
        <row r="781">
          <cell r="A781" t="str">
            <v>VIS 926</v>
          </cell>
          <cell r="B781" t="str">
            <v xml:space="preserve"> 40.707182,  -7.915516</v>
          </cell>
          <cell r="C781" t="str">
            <v>Campo-Fonte da Igreja 2</v>
          </cell>
          <cell r="D781" t="str">
            <v>16</v>
          </cell>
        </row>
        <row r="782">
          <cell r="A782" t="str">
            <v>VIS 927</v>
          </cell>
          <cell r="B782" t="str">
            <v xml:space="preserve"> 40.697508,  -7.942003</v>
          </cell>
          <cell r="C782" t="str">
            <v>Moselos-Centro 2</v>
          </cell>
          <cell r="D782" t="str">
            <v>15;18;20</v>
          </cell>
        </row>
        <row r="783">
          <cell r="A783" t="str">
            <v>VIS 928</v>
          </cell>
          <cell r="B783" t="str">
            <v xml:space="preserve"> 40.724086,  -7.972548</v>
          </cell>
          <cell r="C783" t="str">
            <v>Oliv Cima-N S Candeias 2</v>
          </cell>
          <cell r="D783" t="str">
            <v>18</v>
          </cell>
        </row>
        <row r="784">
          <cell r="A784" t="str">
            <v>VIS 929</v>
          </cell>
          <cell r="B784" t="str">
            <v xml:space="preserve"> 40.557232,  -7.960220</v>
          </cell>
          <cell r="C784" t="str">
            <v>Silgueiros-Rua Bica 2</v>
          </cell>
          <cell r="D784" t="str">
            <v>21</v>
          </cell>
        </row>
        <row r="785">
          <cell r="A785" t="str">
            <v>VIS 930</v>
          </cell>
          <cell r="B785" t="str">
            <v xml:space="preserve"> 40.556699,  -7.966405</v>
          </cell>
          <cell r="C785" t="str">
            <v>Silgueiros-Bela Vista 2</v>
          </cell>
          <cell r="D785" t="str">
            <v>21</v>
          </cell>
        </row>
        <row r="786">
          <cell r="A786" t="str">
            <v>VIS 931</v>
          </cell>
          <cell r="B786" t="str">
            <v xml:space="preserve"> 40.558990,  -7.974799</v>
          </cell>
          <cell r="C786" t="str">
            <v>Lages 2</v>
          </cell>
          <cell r="D786" t="str">
            <v>21</v>
          </cell>
        </row>
        <row r="787">
          <cell r="A787" t="str">
            <v>VIS 932</v>
          </cell>
          <cell r="B787" t="str">
            <v xml:space="preserve"> 40.590750,  -7.928888</v>
          </cell>
          <cell r="C787" t="str">
            <v>Oliv Barreiros- Longra 2</v>
          </cell>
          <cell r="D787" t="str">
            <v>21</v>
          </cell>
        </row>
        <row r="788">
          <cell r="A788" t="str">
            <v>VIS 933</v>
          </cell>
          <cell r="B788" t="str">
            <v xml:space="preserve"> 40.564082,  -7.956748</v>
          </cell>
          <cell r="C788" t="str">
            <v>Silgueiros-Largo Feira 2</v>
          </cell>
          <cell r="D788" t="str">
            <v>21</v>
          </cell>
        </row>
        <row r="789">
          <cell r="A789" t="str">
            <v>VIS 934</v>
          </cell>
          <cell r="B789" t="str">
            <v xml:space="preserve"> 40.711988,  -7.913951</v>
          </cell>
          <cell r="C789" t="str">
            <v>EN2 Campo- Rua 1-1</v>
          </cell>
          <cell r="D789" t="str">
            <v>16</v>
          </cell>
        </row>
        <row r="790">
          <cell r="A790" t="str">
            <v>VIS 935</v>
          </cell>
          <cell r="B790" t="str">
            <v xml:space="preserve"> 40.736576,  -7.913664</v>
          </cell>
          <cell r="C790" t="str">
            <v>Paçô-Rua Nova 2</v>
          </cell>
          <cell r="D790" t="str">
            <v>16</v>
          </cell>
        </row>
        <row r="791">
          <cell r="A791" t="str">
            <v>VIS 936</v>
          </cell>
          <cell r="B791" t="str">
            <v xml:space="preserve"> 40.741452,  -7.925594</v>
          </cell>
          <cell r="C791" t="str">
            <v>Galifonge-Paçô 2</v>
          </cell>
          <cell r="D791" t="str">
            <v>16</v>
          </cell>
        </row>
        <row r="792">
          <cell r="A792" t="str">
            <v>VIS 937</v>
          </cell>
          <cell r="B792" t="str">
            <v xml:space="preserve"> 40.744791,  -7.929231</v>
          </cell>
          <cell r="C792" t="str">
            <v>Galifonge 2</v>
          </cell>
          <cell r="D792" t="str">
            <v>16</v>
          </cell>
        </row>
        <row r="793">
          <cell r="A793" t="str">
            <v>VIS 938</v>
          </cell>
          <cell r="B793" t="str">
            <v xml:space="preserve"> 40.745953,  -7.931975</v>
          </cell>
          <cell r="C793" t="str">
            <v>Galifonge-Centro 2</v>
          </cell>
          <cell r="D793" t="str">
            <v>16</v>
          </cell>
        </row>
        <row r="794">
          <cell r="A794" t="str">
            <v>VIS 939</v>
          </cell>
          <cell r="B794" t="str">
            <v xml:space="preserve"> 40.743247,  -7.941620</v>
          </cell>
          <cell r="C794" t="str">
            <v>Lustosa-Galifonge 2</v>
          </cell>
          <cell r="D794" t="str">
            <v>16</v>
          </cell>
        </row>
        <row r="795">
          <cell r="A795" t="str">
            <v>VIS 940</v>
          </cell>
          <cell r="B795" t="str">
            <v xml:space="preserve"> 40.742956,  -7.945989</v>
          </cell>
          <cell r="C795" t="str">
            <v>Lustosa-Polidesportivo 2</v>
          </cell>
          <cell r="D795" t="str">
            <v>16</v>
          </cell>
        </row>
        <row r="796">
          <cell r="A796" t="str">
            <v>VIS 941</v>
          </cell>
          <cell r="B796" t="str">
            <v xml:space="preserve"> 40.741588,  -7.949900</v>
          </cell>
          <cell r="C796" t="str">
            <v>Lustosa-Longra 2</v>
          </cell>
          <cell r="D796" t="str">
            <v>16</v>
          </cell>
        </row>
        <row r="797">
          <cell r="A797" t="str">
            <v>VIS 942</v>
          </cell>
          <cell r="B797" t="str">
            <v xml:space="preserve"> 40.743768,  -7.953713</v>
          </cell>
          <cell r="C797" t="str">
            <v>Lustosa-Escola 2</v>
          </cell>
          <cell r="D797" t="str">
            <v>16</v>
          </cell>
        </row>
        <row r="798">
          <cell r="A798" t="str">
            <v>VIS 943</v>
          </cell>
          <cell r="B798" t="str">
            <v xml:space="preserve"> 40.744946,  -7.956563</v>
          </cell>
          <cell r="C798" t="str">
            <v>Lustosa-Centro 2</v>
          </cell>
          <cell r="D798" t="str">
            <v>16</v>
          </cell>
        </row>
        <row r="799">
          <cell r="A799" t="str">
            <v>VIS 944</v>
          </cell>
          <cell r="B799" t="str">
            <v xml:space="preserve"> 40.749318,  -7.960758</v>
          </cell>
          <cell r="C799" t="str">
            <v>Lustosa-Seganhos 2</v>
          </cell>
          <cell r="D799" t="str">
            <v>16</v>
          </cell>
        </row>
        <row r="800">
          <cell r="A800" t="str">
            <v>VIS 945</v>
          </cell>
          <cell r="B800" t="str">
            <v xml:space="preserve"> 40.711977,  -7.914117</v>
          </cell>
          <cell r="C800" t="str">
            <v>EN2 Campo- Rua 1-2</v>
          </cell>
          <cell r="D800" t="str">
            <v>16;17</v>
          </cell>
        </row>
        <row r="801">
          <cell r="A801" t="str">
            <v>VIS 946</v>
          </cell>
          <cell r="B801" t="str">
            <v xml:space="preserve"> 40.691490,  -7.933671</v>
          </cell>
          <cell r="C801" t="str">
            <v>Outeiro das Canadas 1</v>
          </cell>
          <cell r="D801" t="str">
            <v>15;16;18</v>
          </cell>
        </row>
        <row r="802">
          <cell r="A802" t="str">
            <v>VIS 947</v>
          </cell>
          <cell r="B802" t="str">
            <v xml:space="preserve"> 40.691535,  -7.933540</v>
          </cell>
          <cell r="C802" t="str">
            <v>Outeiro das Canadas 2</v>
          </cell>
          <cell r="D802" t="str">
            <v>15;16;18</v>
          </cell>
        </row>
        <row r="803">
          <cell r="A803" t="str">
            <v>VIS 948</v>
          </cell>
          <cell r="B803" t="str">
            <v xml:space="preserve"> 40.713733,  -7.994120</v>
          </cell>
          <cell r="C803" t="str">
            <v>Pereiras-Av São João 3</v>
          </cell>
          <cell r="D803" t="str">
            <v>20</v>
          </cell>
        </row>
        <row r="804">
          <cell r="A804" t="str">
            <v>VIS 949</v>
          </cell>
          <cell r="B804" t="str">
            <v xml:space="preserve"> 40.714261,  -8.008826</v>
          </cell>
          <cell r="C804" t="str">
            <v>Aval-Capela St Marinha 2</v>
          </cell>
          <cell r="D804" t="str">
            <v>20</v>
          </cell>
        </row>
        <row r="805">
          <cell r="A805" t="str">
            <v>VIS 950</v>
          </cell>
          <cell r="B805" t="str">
            <v xml:space="preserve"> 40.744927,  -8.002018</v>
          </cell>
          <cell r="C805" t="str">
            <v>Gumiei-Centro 2</v>
          </cell>
          <cell r="D805" t="str">
            <v>20</v>
          </cell>
        </row>
        <row r="806">
          <cell r="A806" t="str">
            <v>VIS 951</v>
          </cell>
          <cell r="B806" t="str">
            <v xml:space="preserve"> 40.751804,  -7.984705</v>
          </cell>
          <cell r="C806" t="str">
            <v>Ribafeita-Largo Eirô 2</v>
          </cell>
          <cell r="D806" t="str">
            <v>20</v>
          </cell>
        </row>
        <row r="807">
          <cell r="A807" t="str">
            <v>VIS 952</v>
          </cell>
          <cell r="B807" t="str">
            <v xml:space="preserve"> 40.743375,  -8.001125</v>
          </cell>
          <cell r="C807" t="str">
            <v>Gumiei Sul</v>
          </cell>
          <cell r="D807" t="str">
            <v>20</v>
          </cell>
        </row>
        <row r="808">
          <cell r="A808" t="str">
            <v>VIS 953</v>
          </cell>
          <cell r="B808" t="str">
            <v xml:space="preserve"> 40.743105,  -7.994338</v>
          </cell>
          <cell r="C808" t="str">
            <v>Casal-Centro 2</v>
          </cell>
          <cell r="D808" t="str">
            <v>20</v>
          </cell>
        </row>
        <row r="809">
          <cell r="A809" t="str">
            <v>VIS 954</v>
          </cell>
          <cell r="B809" t="str">
            <v xml:space="preserve"> 40.649004,  -7.895190</v>
          </cell>
          <cell r="C809" t="str">
            <v>Avendia do Povo</v>
          </cell>
          <cell r="D809" t="str">
            <v>8</v>
          </cell>
        </row>
        <row r="810">
          <cell r="A810" t="str">
            <v>VIS 955</v>
          </cell>
          <cell r="B810" t="str">
            <v xml:space="preserve"> 40.616760,  -7.923856</v>
          </cell>
          <cell r="C810" t="str">
            <v>Teivas-Rua S Sebastião 2</v>
          </cell>
          <cell r="D810" t="str">
            <v>10;21</v>
          </cell>
        </row>
        <row r="811">
          <cell r="A811" t="str">
            <v>VIS 957</v>
          </cell>
          <cell r="B811" t="str">
            <v xml:space="preserve"> 40.609925,  -7.951906</v>
          </cell>
          <cell r="C811" t="str">
            <v>Rua Cruzeiros</v>
          </cell>
          <cell r="D811" t="str">
            <v>13</v>
          </cell>
        </row>
        <row r="812">
          <cell r="A812" t="str">
            <v>VIS 958</v>
          </cell>
          <cell r="B812" t="str">
            <v xml:space="preserve"> 40.614693,  -7.960874</v>
          </cell>
          <cell r="C812" t="str">
            <v>V Chã Sá-Qta Maceira 3</v>
          </cell>
          <cell r="D812" t="str">
            <v>19</v>
          </cell>
        </row>
        <row r="813">
          <cell r="A813" t="str">
            <v>VIS 959</v>
          </cell>
          <cell r="B813" t="str">
            <v xml:space="preserve"> 40.614454,  -7.960024</v>
          </cell>
          <cell r="C813" t="str">
            <v>V Chã Sá-Qta Maceira 4</v>
          </cell>
          <cell r="D813" t="str">
            <v>19</v>
          </cell>
        </row>
        <row r="814">
          <cell r="A814" t="str">
            <v>VIS 960</v>
          </cell>
          <cell r="B814" t="str">
            <v xml:space="preserve"> 40.686740,  -7.916070</v>
          </cell>
          <cell r="C814" t="str">
            <v>TCor Silva Simões 3</v>
          </cell>
          <cell r="D814" t="str">
            <v>5;17</v>
          </cell>
        </row>
        <row r="815">
          <cell r="A815" t="str">
            <v>VIS 961</v>
          </cell>
          <cell r="B815" t="str">
            <v xml:space="preserve"> 40.741429,  -8.001582</v>
          </cell>
          <cell r="C815" t="str">
            <v>Gumiei Sul 2</v>
          </cell>
          <cell r="D815" t="str">
            <v>20</v>
          </cell>
        </row>
        <row r="816">
          <cell r="A816" t="str">
            <v>VIS 962</v>
          </cell>
          <cell r="B816" t="str">
            <v xml:space="preserve"> 40.744317,  -8.001388</v>
          </cell>
          <cell r="C816" t="str">
            <v>Gumiei  - Centro 3</v>
          </cell>
          <cell r="D816" t="str">
            <v>20</v>
          </cell>
        </row>
        <row r="817">
          <cell r="A817" t="str">
            <v>VIS 963</v>
          </cell>
          <cell r="B817" t="str">
            <v xml:space="preserve"> 40.559362,  -7.962470</v>
          </cell>
          <cell r="C817" t="str">
            <v>Silgueiros-Bela Vista 4</v>
          </cell>
          <cell r="D817" t="str">
            <v>21</v>
          </cell>
        </row>
        <row r="818">
          <cell r="A818" t="str">
            <v>VIS 964</v>
          </cell>
          <cell r="B818" t="str">
            <v xml:space="preserve"> 40.558060,  -7.970159</v>
          </cell>
          <cell r="C818" t="str">
            <v>Rua Dr. José Rodrigues</v>
          </cell>
          <cell r="D818" t="str">
            <v>21</v>
          </cell>
        </row>
        <row r="819">
          <cell r="A819" t="str">
            <v>VIS 965</v>
          </cell>
          <cell r="B819" t="str">
            <v xml:space="preserve"> 40.718338,  -7.962760</v>
          </cell>
          <cell r="C819" t="str">
            <v>Travanca-Av Principal 2</v>
          </cell>
          <cell r="D819" t="str">
            <v>18</v>
          </cell>
        </row>
        <row r="820">
          <cell r="A820" t="str">
            <v>VIS 966</v>
          </cell>
          <cell r="B820" t="str">
            <v xml:space="preserve"> 40.721794,  -7.979259</v>
          </cell>
          <cell r="C820" t="str">
            <v>Oliveira Baixo - R. Chã</v>
          </cell>
          <cell r="D820" t="str">
            <v>18</v>
          </cell>
        </row>
        <row r="821">
          <cell r="A821" t="str">
            <v>VIS 967</v>
          </cell>
          <cell r="B821" t="str">
            <v xml:space="preserve"> 40.607773,  -7.905897</v>
          </cell>
          <cell r="C821" t="str">
            <v>Gândara 2</v>
          </cell>
          <cell r="D821" t="str">
            <v>12</v>
          </cell>
        </row>
        <row r="822">
          <cell r="A822" t="str">
            <v>VIS 968</v>
          </cell>
          <cell r="B822" t="str">
            <v xml:space="preserve"> 40.604175,  -7.906148</v>
          </cell>
          <cell r="C822" t="str">
            <v>Estr. Povoa Muscoso 1</v>
          </cell>
          <cell r="D822" t="str">
            <v>12</v>
          </cell>
        </row>
        <row r="823">
          <cell r="A823" t="str">
            <v>VIS 969</v>
          </cell>
          <cell r="B823" t="str">
            <v xml:space="preserve"> 40.599951,  -7.902620</v>
          </cell>
          <cell r="C823" t="str">
            <v>Estr. Povoa Muscoso 2</v>
          </cell>
          <cell r="D823" t="str">
            <v>12</v>
          </cell>
        </row>
        <row r="824">
          <cell r="A824" t="str">
            <v>Vis 970</v>
          </cell>
          <cell r="B824" t="str">
            <v xml:space="preserve"> 40.611817,  -7.892597</v>
          </cell>
          <cell r="C824" t="str">
            <v>Quatro caminhos</v>
          </cell>
          <cell r="D824" t="str">
            <v>12</v>
          </cell>
        </row>
        <row r="825">
          <cell r="A825" t="str">
            <v>Vis 971</v>
          </cell>
          <cell r="B825" t="str">
            <v xml:space="preserve"> 40.597186,  -7.922101</v>
          </cell>
          <cell r="C825" t="str">
            <v>Estrada Municipal 1</v>
          </cell>
          <cell r="D825" t="str">
            <v>12</v>
          </cell>
        </row>
        <row r="826">
          <cell r="A826" t="str">
            <v>Vis 972</v>
          </cell>
          <cell r="B826" t="str">
            <v xml:space="preserve"> 40.665173,  -7.895647</v>
          </cell>
          <cell r="C826" t="str">
            <v>Prof Reinaldo Cardoso 4</v>
          </cell>
          <cell r="D826" t="str">
            <v>7</v>
          </cell>
        </row>
        <row r="827">
          <cell r="A827" t="str">
            <v>Vis 973</v>
          </cell>
          <cell r="B827" t="str">
            <v xml:space="preserve"> 40.664425,  -7.908368</v>
          </cell>
          <cell r="C827" t="str">
            <v>Rua Coval 1</v>
          </cell>
          <cell r="D827" t="str">
            <v>7</v>
          </cell>
        </row>
        <row r="828">
          <cell r="A828" t="str">
            <v>VIS 974</v>
          </cell>
          <cell r="B828" t="str">
            <v xml:space="preserve"> 40.597424,  -7.916851</v>
          </cell>
          <cell r="C828" t="str">
            <v>Estrada Municipal 2</v>
          </cell>
          <cell r="D828" t="str">
            <v>12</v>
          </cell>
          <cell r="E828"/>
          <cell r="F828"/>
          <cell r="G828"/>
          <cell r="H828"/>
          <cell r="I828"/>
          <cell r="J828"/>
          <cell r="K828"/>
          <cell r="L828"/>
          <cell r="M828"/>
          <cell r="N828"/>
          <cell r="O828"/>
          <cell r="P828"/>
          <cell r="Q828"/>
          <cell r="R828"/>
          <cell r="S828"/>
          <cell r="T828"/>
          <cell r="U828"/>
          <cell r="V828"/>
          <cell r="W828"/>
          <cell r="X828"/>
          <cell r="Y828"/>
          <cell r="Z828"/>
          <cell r="AA828"/>
          <cell r="AB828"/>
          <cell r="AC828"/>
          <cell r="AD828"/>
          <cell r="AE828"/>
          <cell r="AF828"/>
          <cell r="AG828"/>
          <cell r="AH828"/>
          <cell r="AI828"/>
          <cell r="AJ828"/>
          <cell r="AK828"/>
          <cell r="AL828"/>
          <cell r="AM828"/>
          <cell r="AN828"/>
          <cell r="AO828"/>
        </row>
        <row r="829">
          <cell r="A829" t="str">
            <v>VIS 975</v>
          </cell>
          <cell r="B829" t="str">
            <v xml:space="preserve"> 40.598297,  -7.925398</v>
          </cell>
          <cell r="C829" t="str">
            <v>Oliv. Barreiros cruz.</v>
          </cell>
          <cell r="D829" t="str">
            <v>12</v>
          </cell>
        </row>
        <row r="830">
          <cell r="A830" t="str">
            <v>VIS 976</v>
          </cell>
          <cell r="B830" t="str">
            <v xml:space="preserve"> 40.627909,  -7.884514</v>
          </cell>
          <cell r="C830" t="str">
            <v>PIC-Centro Formação</v>
          </cell>
          <cell r="D830" t="str">
            <v>11</v>
          </cell>
        </row>
        <row r="831">
          <cell r="A831" t="str">
            <v>VIS 977</v>
          </cell>
          <cell r="B831" t="str">
            <v xml:space="preserve"> 40.624293,  -7.900968</v>
          </cell>
          <cell r="C831" t="str">
            <v>Quinta Arrancada Sul</v>
          </cell>
          <cell r="D831" t="str">
            <v>12</v>
          </cell>
        </row>
        <row r="832">
          <cell r="A832" t="str">
            <v>VIS 978</v>
          </cell>
          <cell r="B832" t="str">
            <v xml:space="preserve"> 40.626227,  -7.901098</v>
          </cell>
          <cell r="C832" t="str">
            <v>Quinta Arrancada Norte</v>
          </cell>
          <cell r="D832" t="str">
            <v>12</v>
          </cell>
        </row>
        <row r="833">
          <cell r="A833" t="str">
            <v>VIS 979</v>
          </cell>
          <cell r="B833" t="str">
            <v xml:space="preserve"> 40.657201,  -7.915340</v>
          </cell>
          <cell r="C833" t="str">
            <v>Alberto Sampaio 4</v>
          </cell>
          <cell r="D833" t="str">
            <v>2;4;14;C2</v>
          </cell>
        </row>
        <row r="834">
          <cell r="A834" t="str">
            <v>VIS 980</v>
          </cell>
          <cell r="B834" t="str">
            <v xml:space="preserve"> 40.663458,  -7.891009</v>
          </cell>
          <cell r="C834" t="str">
            <v>Rua Escola Nova 2</v>
          </cell>
          <cell r="D834">
            <v>1</v>
          </cell>
        </row>
        <row r="835">
          <cell r="A835" t="str">
            <v>VIS 981</v>
          </cell>
          <cell r="B835" t="str">
            <v>40.715083, -7.971004</v>
          </cell>
          <cell r="C835" t="str">
            <v>EN16-Queirela 3</v>
          </cell>
          <cell r="D835" t="str">
            <v>20</v>
          </cell>
        </row>
        <row r="836">
          <cell r="A836" t="str">
            <v>VIS 982</v>
          </cell>
          <cell r="B836" t="str">
            <v xml:space="preserve"> 40.716649,  -7.992956</v>
          </cell>
          <cell r="C836" t="str">
            <v>Rua Estação 3</v>
          </cell>
          <cell r="D836" t="str">
            <v>20</v>
          </cell>
        </row>
        <row r="837">
          <cell r="A837" t="str">
            <v>VIS 983</v>
          </cell>
          <cell r="B837" t="str">
            <v xml:space="preserve"> 40.716611,  -7.993256</v>
          </cell>
          <cell r="C837" t="str">
            <v>Av São João 3</v>
          </cell>
          <cell r="D837" t="str">
            <v>20</v>
          </cell>
        </row>
        <row r="838">
          <cell r="A838" t="str">
            <v>VIS 984</v>
          </cell>
          <cell r="B838" t="str">
            <v xml:space="preserve"> 40.716991,  -7.992869</v>
          </cell>
          <cell r="C838" t="str">
            <v>Rua Padre Mendonça 1</v>
          </cell>
          <cell r="D838" t="str">
            <v>20</v>
          </cell>
        </row>
        <row r="839">
          <cell r="A839" t="str">
            <v>VIS 985</v>
          </cell>
          <cell r="B839" t="str">
            <v xml:space="preserve"> 40.717048,  -7.992924</v>
          </cell>
          <cell r="C839" t="str">
            <v>Rua Padre Mendonça 2</v>
          </cell>
          <cell r="D839" t="str">
            <v>20</v>
          </cell>
        </row>
        <row r="840">
          <cell r="A840" t="str">
            <v>VIS 986</v>
          </cell>
          <cell r="B840" t="str">
            <v xml:space="preserve"> 40.749931,  -7.996587</v>
          </cell>
          <cell r="C840" t="str">
            <v>Gumiei-Ribafeita 2</v>
          </cell>
          <cell r="D840" t="str">
            <v>20</v>
          </cell>
        </row>
        <row r="841">
          <cell r="A841" t="str">
            <v>VIS 987</v>
          </cell>
          <cell r="B841" t="str">
            <v xml:space="preserve"> 40.749229,  -8.000345</v>
          </cell>
          <cell r="C841" t="str">
            <v>Gumiei-Rua Lajes 2</v>
          </cell>
          <cell r="D841" t="str">
            <v>20</v>
          </cell>
        </row>
        <row r="842">
          <cell r="A842" t="str">
            <v>VIS 988</v>
          </cell>
          <cell r="B842" t="str">
            <v xml:space="preserve"> 40.747243,  -8.002432</v>
          </cell>
          <cell r="C842" t="str">
            <v>Gumiei-Capela St António 2</v>
          </cell>
          <cell r="D842" t="str">
            <v>20</v>
          </cell>
        </row>
        <row r="843">
          <cell r="A843" t="str">
            <v>VIS 989</v>
          </cell>
          <cell r="B843" t="str">
            <v xml:space="preserve"> 40.747992,  -7.993711</v>
          </cell>
          <cell r="C843" t="str">
            <v>Casal 3</v>
          </cell>
          <cell r="D843" t="str">
            <v>20</v>
          </cell>
        </row>
        <row r="844">
          <cell r="A844" t="str">
            <v>VIS 990</v>
          </cell>
          <cell r="B844" t="str">
            <v xml:space="preserve"> 40.749428,  -7.992704</v>
          </cell>
          <cell r="C844" t="str">
            <v>Casal-Ribafeita 2</v>
          </cell>
          <cell r="D844" t="str">
            <v>20</v>
          </cell>
        </row>
        <row r="845">
          <cell r="A845" t="str">
            <v>VIS 991</v>
          </cell>
          <cell r="B845" t="str">
            <v xml:space="preserve"> 40.739024,  -7.919552</v>
          </cell>
          <cell r="C845" t="str">
            <v>Paçô- Pontão</v>
          </cell>
          <cell r="D845" t="str">
            <v>16</v>
          </cell>
        </row>
        <row r="846">
          <cell r="A846" t="str">
            <v>VIS 992</v>
          </cell>
          <cell r="B846" t="str">
            <v xml:space="preserve"> 40.742693,  -7.903640</v>
          </cell>
          <cell r="C846" t="str">
            <v>Lordosa-Igreja 2</v>
          </cell>
          <cell r="D846" t="str">
            <v>17</v>
          </cell>
        </row>
        <row r="847">
          <cell r="A847" t="str">
            <v>VIS 993</v>
          </cell>
          <cell r="B847" t="str">
            <v xml:space="preserve"> 40.660399,  -7.935557</v>
          </cell>
          <cell r="C847" t="str">
            <v xml:space="preserve">Orgens - Via Jardim 1 </v>
          </cell>
          <cell r="D847">
            <v>4</v>
          </cell>
        </row>
        <row r="848">
          <cell r="A848" t="str">
            <v>VIS 994</v>
          </cell>
          <cell r="B848" t="str">
            <v xml:space="preserve"> 40.660243,  -7.935568</v>
          </cell>
          <cell r="C848" t="str">
            <v>Orgens - Via Jardim 2</v>
          </cell>
          <cell r="D848" t="str">
            <v>4</v>
          </cell>
        </row>
        <row r="849">
          <cell r="A849" t="str">
            <v>VIS 995</v>
          </cell>
          <cell r="B849" t="str">
            <v xml:space="preserve"> 40.714573,  -7.971346</v>
          </cell>
          <cell r="C849" t="str">
            <v>Queirela-N16 (X)</v>
          </cell>
          <cell r="D849" t="str">
            <v>15</v>
          </cell>
        </row>
        <row r="850">
          <cell r="A850" t="str">
            <v>VIS 996</v>
          </cell>
          <cell r="B850" t="str">
            <v xml:space="preserve"> 40.738941,  -7.918660</v>
          </cell>
          <cell r="C850" t="str">
            <v>Paçô-Centro 2</v>
          </cell>
          <cell r="D850" t="str">
            <v>16</v>
          </cell>
        </row>
        <row r="851">
          <cell r="A851" t="str">
            <v>VIS 997</v>
          </cell>
          <cell r="B851" t="str">
            <v xml:space="preserve"> 40.622918,  -7.899946</v>
          </cell>
          <cell r="C851" t="str">
            <v>S João Lourosa- Belo Hor</v>
          </cell>
          <cell r="D851" t="str">
            <v>12</v>
          </cell>
        </row>
        <row r="852">
          <cell r="A852" t="str">
            <v>VIS 998</v>
          </cell>
          <cell r="B852" t="str">
            <v xml:space="preserve"> 40.619472,  -7.899146</v>
          </cell>
          <cell r="C852" t="str">
            <v>Lourosa Cima-Centro 2</v>
          </cell>
          <cell r="D852" t="str">
            <v>12</v>
          </cell>
        </row>
        <row r="853">
          <cell r="A853" t="str">
            <v>VIS 999</v>
          </cell>
          <cell r="B853" t="str">
            <v xml:space="preserve"> 40.624877,  -7.867853</v>
          </cell>
          <cell r="C853" t="str">
            <v>Urb. Senhora Guia</v>
          </cell>
          <cell r="D853" t="str">
            <v>9</v>
          </cell>
        </row>
        <row r="854">
          <cell r="A854" t="str">
            <v>VIS 1000</v>
          </cell>
          <cell r="B854" t="str">
            <v xml:space="preserve"> 40.668213,  -7.945155</v>
          </cell>
          <cell r="C854" t="str">
            <v>S Martinho- L. Capela 1</v>
          </cell>
          <cell r="D854" t="str">
            <v>4</v>
          </cell>
        </row>
        <row r="855">
          <cell r="A855" t="str">
            <v>VIS 1001</v>
          </cell>
          <cell r="B855" t="str">
            <v xml:space="preserve"> 40.668284,  -7.945060</v>
          </cell>
          <cell r="C855" t="str">
            <v>S Martinho- L. Capela 2</v>
          </cell>
          <cell r="D855" t="str">
            <v>4</v>
          </cell>
        </row>
        <row r="856">
          <cell r="A856" t="str">
            <v>Vis 1002</v>
          </cell>
          <cell r="B856" t="str">
            <v xml:space="preserve"> 40.699392,  -7.945235</v>
          </cell>
          <cell r="C856" t="str">
            <v>Moselos-Apeadeiro 2</v>
          </cell>
          <cell r="D856" t="str">
            <v>15;18;20</v>
          </cell>
        </row>
        <row r="857">
          <cell r="A857" t="str">
            <v>Vis 1003</v>
          </cell>
          <cell r="B857" t="str">
            <v xml:space="preserve"> 40.698779,  -7.934147</v>
          </cell>
          <cell r="C857" t="str">
            <v>Moselos-Estr. Floresta 2</v>
          </cell>
          <cell r="D857" t="str">
            <v>15;18;20</v>
          </cell>
        </row>
        <row r="858">
          <cell r="A858" t="str">
            <v>Vis 1004</v>
          </cell>
          <cell r="B858" t="str">
            <v xml:space="preserve"> 40.678212,  -7.905141</v>
          </cell>
          <cell r="C858" t="str">
            <v>Póvoa-Heróis Lusitanos 4</v>
          </cell>
          <cell r="D858" t="str">
            <v>6</v>
          </cell>
        </row>
        <row r="859">
          <cell r="A859" t="str">
            <v>Vis 1005</v>
          </cell>
          <cell r="C859" t="str">
            <v>Av Amoreiras 1</v>
          </cell>
          <cell r="D859"/>
        </row>
        <row r="860">
          <cell r="A860" t="str">
            <v>Vis 1006</v>
          </cell>
          <cell r="C860" t="str">
            <v>Pascoal-Manuel Loureiro 2</v>
          </cell>
          <cell r="D860"/>
        </row>
        <row r="861">
          <cell r="A861" t="str">
            <v>VIS 1007</v>
          </cell>
          <cell r="C861" t="str">
            <v>Chãos-Centro 3</v>
          </cell>
          <cell r="D861"/>
        </row>
        <row r="862">
          <cell r="A862" t="str">
            <v>VIS 1008</v>
          </cell>
          <cell r="C862" t="str">
            <v>Chãos-Centro 4</v>
          </cell>
          <cell r="D862"/>
        </row>
        <row r="863">
          <cell r="A863" t="str">
            <v>VIS 1009</v>
          </cell>
          <cell r="C863" t="str">
            <v>Galega - Rua Principal</v>
          </cell>
          <cell r="D863"/>
        </row>
        <row r="864">
          <cell r="A864" t="str">
            <v>VIS 1010</v>
          </cell>
          <cell r="C864" t="str">
            <v>Coimbrões - R. Principal</v>
          </cell>
          <cell r="D864"/>
        </row>
        <row r="865">
          <cell r="A865" t="str">
            <v>VIS 1011</v>
          </cell>
          <cell r="C865" t="str">
            <v>PIC - Rua G4</v>
          </cell>
          <cell r="D865"/>
        </row>
        <row r="866">
          <cell r="A866" t="str">
            <v>VIS 1012</v>
          </cell>
          <cell r="C866" t="str">
            <v>Capitão Leitão</v>
          </cell>
          <cell r="D866"/>
        </row>
        <row r="867">
          <cell r="A867" t="str">
            <v>VIS 1013</v>
          </cell>
          <cell r="C867" t="str">
            <v>Salgueiro</v>
          </cell>
          <cell r="D867"/>
        </row>
        <row r="868">
          <cell r="A868" t="str">
            <v>VIS 1014</v>
          </cell>
          <cell r="C868" t="str">
            <v>Casal 1</v>
          </cell>
          <cell r="D868"/>
        </row>
        <row r="869">
          <cell r="A869" t="str">
            <v>VIS 1015</v>
          </cell>
          <cell r="C869" t="str">
            <v xml:space="preserve">R. Principal (x) - Silvares </v>
          </cell>
          <cell r="D869"/>
        </row>
        <row r="870">
          <cell r="A870" t="str">
            <v>VIS 1016</v>
          </cell>
          <cell r="C870" t="str">
            <v>R. Carris - Vendas da Moita</v>
          </cell>
          <cell r="D870"/>
        </row>
        <row r="871">
          <cell r="A871" t="str">
            <v>VIS 1017</v>
          </cell>
          <cell r="C871" t="str">
            <v xml:space="preserve"> Quinta da Ribeira</v>
          </cell>
          <cell r="D871"/>
          <cell r="E871"/>
          <cell r="F871"/>
          <cell r="G871"/>
          <cell r="H871"/>
          <cell r="I871"/>
          <cell r="J871"/>
          <cell r="K871"/>
          <cell r="L871"/>
          <cell r="M871"/>
          <cell r="N871"/>
          <cell r="O871"/>
          <cell r="P871"/>
          <cell r="Q871"/>
          <cell r="R871"/>
          <cell r="S871"/>
          <cell r="T871"/>
          <cell r="U871"/>
          <cell r="V871"/>
          <cell r="W871"/>
          <cell r="X871"/>
          <cell r="Y871"/>
          <cell r="Z871"/>
          <cell r="AA871"/>
          <cell r="AB871"/>
          <cell r="AC871"/>
          <cell r="AD871"/>
          <cell r="AE871"/>
          <cell r="AF871"/>
          <cell r="AG871"/>
          <cell r="AH871"/>
          <cell r="AI871"/>
          <cell r="AJ871"/>
          <cell r="AK871"/>
          <cell r="AL871"/>
          <cell r="AM871"/>
          <cell r="AN871"/>
          <cell r="AO871"/>
        </row>
        <row r="872">
          <cell r="A872" t="str">
            <v>VIS 1018</v>
          </cell>
          <cell r="C872" t="str">
            <v>CM 1353 - Pisão</v>
          </cell>
          <cell r="D872"/>
          <cell r="E872"/>
          <cell r="F872"/>
          <cell r="G872"/>
          <cell r="H872"/>
          <cell r="I872"/>
          <cell r="J872"/>
          <cell r="K872"/>
          <cell r="L872"/>
          <cell r="M872"/>
          <cell r="N872"/>
          <cell r="O872"/>
          <cell r="P872"/>
          <cell r="Q872"/>
          <cell r="R872"/>
          <cell r="S872"/>
          <cell r="T872"/>
          <cell r="U872"/>
          <cell r="V872"/>
          <cell r="W872"/>
          <cell r="X872"/>
          <cell r="Y872"/>
          <cell r="Z872"/>
          <cell r="AA872"/>
          <cell r="AB872"/>
          <cell r="AC872"/>
          <cell r="AD872"/>
          <cell r="AE872"/>
          <cell r="AF872"/>
          <cell r="AG872"/>
          <cell r="AH872"/>
          <cell r="AI872"/>
          <cell r="AJ872"/>
          <cell r="AK872"/>
          <cell r="AL872"/>
          <cell r="AM872"/>
          <cell r="AN872"/>
          <cell r="AO872"/>
        </row>
        <row r="873">
          <cell r="A873" t="str">
            <v>VIS 1019</v>
          </cell>
          <cell r="C873" t="str">
            <v>R. Pedregal - Passos</v>
          </cell>
          <cell r="D873"/>
          <cell r="E873"/>
          <cell r="F873"/>
          <cell r="G873"/>
          <cell r="H873"/>
          <cell r="I873"/>
          <cell r="J873"/>
          <cell r="K873"/>
          <cell r="L873"/>
          <cell r="M873"/>
          <cell r="N873"/>
          <cell r="O873"/>
          <cell r="P873"/>
          <cell r="Q873"/>
          <cell r="R873"/>
          <cell r="S873"/>
          <cell r="T873"/>
          <cell r="U873"/>
          <cell r="V873"/>
          <cell r="W873"/>
          <cell r="X873"/>
          <cell r="Y873"/>
          <cell r="Z873"/>
          <cell r="AA873"/>
          <cell r="AB873"/>
          <cell r="AC873"/>
          <cell r="AD873"/>
          <cell r="AE873"/>
          <cell r="AF873"/>
          <cell r="AG873"/>
          <cell r="AH873"/>
          <cell r="AI873"/>
          <cell r="AJ873"/>
          <cell r="AK873"/>
          <cell r="AL873"/>
          <cell r="AM873"/>
          <cell r="AN873"/>
          <cell r="AO873"/>
        </row>
        <row r="874">
          <cell r="A874" t="str">
            <v>VIS 1020</v>
          </cell>
          <cell r="C874" t="str">
            <v>R. Principal - Passos</v>
          </cell>
          <cell r="D874"/>
          <cell r="E874"/>
          <cell r="F874"/>
          <cell r="G874"/>
          <cell r="H874"/>
          <cell r="I874"/>
          <cell r="J874"/>
          <cell r="K874"/>
          <cell r="L874"/>
          <cell r="M874"/>
          <cell r="N874"/>
          <cell r="O874"/>
          <cell r="P874"/>
          <cell r="Q874"/>
          <cell r="R874"/>
          <cell r="S874"/>
          <cell r="T874"/>
          <cell r="U874"/>
          <cell r="V874"/>
          <cell r="W874"/>
          <cell r="X874"/>
          <cell r="Y874"/>
          <cell r="Z874"/>
          <cell r="AA874"/>
          <cell r="AB874"/>
          <cell r="AC874"/>
          <cell r="AD874"/>
          <cell r="AE874"/>
          <cell r="AF874"/>
          <cell r="AG874"/>
          <cell r="AH874"/>
          <cell r="AI874"/>
          <cell r="AJ874"/>
          <cell r="AK874"/>
          <cell r="AL874"/>
          <cell r="AM874"/>
          <cell r="AN874"/>
          <cell r="AO874"/>
        </row>
        <row r="875">
          <cell r="A875" t="str">
            <v>VIS 1021</v>
          </cell>
          <cell r="C875" t="str">
            <v>R. Principal (Capela) - Ermida</v>
          </cell>
          <cell r="D875"/>
        </row>
        <row r="876">
          <cell r="A876" t="str">
            <v>VIS 1022</v>
          </cell>
          <cell r="C876" t="str">
            <v>Largo Eira - Junçal</v>
          </cell>
          <cell r="D876"/>
        </row>
        <row r="877">
          <cell r="A877" t="str">
            <v>VIS 1023</v>
          </cell>
          <cell r="C877" t="str">
            <v>R. Principal - Nogueiredo</v>
          </cell>
          <cell r="D877"/>
        </row>
        <row r="878">
          <cell r="A878" t="str">
            <v>VIS 1024</v>
          </cell>
          <cell r="C878" t="str">
            <v>R. Principal - Cavernães</v>
          </cell>
          <cell r="D878"/>
        </row>
        <row r="879">
          <cell r="A879" t="str">
            <v>VIS 1025</v>
          </cell>
          <cell r="C879" t="str">
            <v>R. Encertos - Corredoura</v>
          </cell>
          <cell r="D879"/>
          <cell r="E879"/>
          <cell r="F879"/>
          <cell r="G879"/>
          <cell r="H879"/>
          <cell r="I879"/>
          <cell r="J879"/>
          <cell r="K879"/>
          <cell r="L879"/>
          <cell r="M879"/>
          <cell r="N879"/>
          <cell r="O879"/>
          <cell r="P879"/>
          <cell r="Q879"/>
          <cell r="R879"/>
          <cell r="S879"/>
          <cell r="T879"/>
          <cell r="U879"/>
          <cell r="V879"/>
          <cell r="W879"/>
          <cell r="X879"/>
          <cell r="Y879"/>
          <cell r="Z879"/>
          <cell r="AA879"/>
          <cell r="AB879"/>
          <cell r="AC879"/>
          <cell r="AD879"/>
          <cell r="AE879"/>
          <cell r="AF879"/>
          <cell r="AG879"/>
          <cell r="AH879"/>
          <cell r="AI879"/>
          <cell r="AJ879"/>
          <cell r="AK879"/>
          <cell r="AL879"/>
          <cell r="AM879"/>
          <cell r="AN879"/>
          <cell r="AO879"/>
        </row>
        <row r="880">
          <cell r="A880" t="str">
            <v>VIS 1026</v>
          </cell>
          <cell r="C880" t="str">
            <v xml:space="preserve"> R. Principal - Cavada</v>
          </cell>
          <cell r="D880"/>
          <cell r="E880"/>
          <cell r="F880"/>
          <cell r="G880"/>
          <cell r="H880"/>
          <cell r="I880"/>
          <cell r="J880"/>
          <cell r="K880"/>
          <cell r="L880"/>
          <cell r="M880"/>
          <cell r="N880"/>
          <cell r="O880"/>
          <cell r="P880"/>
          <cell r="Q880"/>
          <cell r="R880"/>
          <cell r="S880"/>
          <cell r="T880"/>
          <cell r="U880"/>
          <cell r="V880"/>
          <cell r="W880"/>
          <cell r="X880"/>
          <cell r="Y880"/>
          <cell r="Z880"/>
          <cell r="AA880"/>
          <cell r="AB880"/>
          <cell r="AC880"/>
          <cell r="AD880"/>
          <cell r="AE880"/>
          <cell r="AF880"/>
          <cell r="AG880"/>
          <cell r="AH880"/>
          <cell r="AI880"/>
          <cell r="AJ880"/>
          <cell r="AK880"/>
          <cell r="AL880"/>
          <cell r="AM880"/>
          <cell r="AN880"/>
          <cell r="AO880"/>
        </row>
        <row r="881">
          <cell r="A881" t="str">
            <v>VIS 1027</v>
          </cell>
          <cell r="C881" t="str">
            <v>Largo Fonte - Casal</v>
          </cell>
          <cell r="D881"/>
          <cell r="E881"/>
          <cell r="F881"/>
          <cell r="G881"/>
          <cell r="H881"/>
          <cell r="I881"/>
          <cell r="J881"/>
          <cell r="K881"/>
          <cell r="L881"/>
          <cell r="M881"/>
          <cell r="N881"/>
          <cell r="O881"/>
          <cell r="P881"/>
          <cell r="Q881"/>
          <cell r="R881"/>
          <cell r="S881"/>
          <cell r="T881"/>
          <cell r="U881"/>
          <cell r="V881"/>
          <cell r="W881"/>
          <cell r="X881"/>
          <cell r="Y881"/>
          <cell r="Z881"/>
          <cell r="AA881"/>
          <cell r="AB881"/>
          <cell r="AC881"/>
          <cell r="AD881"/>
          <cell r="AE881"/>
          <cell r="AF881"/>
          <cell r="AG881"/>
          <cell r="AH881"/>
          <cell r="AI881"/>
          <cell r="AJ881"/>
          <cell r="AK881"/>
          <cell r="AL881"/>
          <cell r="AM881"/>
          <cell r="AN881"/>
          <cell r="AO881"/>
        </row>
        <row r="882">
          <cell r="A882" t="str">
            <v>VIS 1028</v>
          </cell>
          <cell r="C882" t="str">
            <v>R. da Piedade - Casainho</v>
          </cell>
          <cell r="D882"/>
          <cell r="E882"/>
          <cell r="F882"/>
          <cell r="G882"/>
          <cell r="H882"/>
          <cell r="I882"/>
          <cell r="J882"/>
          <cell r="K882"/>
          <cell r="L882"/>
          <cell r="M882"/>
          <cell r="N882"/>
          <cell r="O882"/>
          <cell r="P882"/>
          <cell r="Q882"/>
          <cell r="R882"/>
          <cell r="S882"/>
          <cell r="T882"/>
          <cell r="U882"/>
          <cell r="V882"/>
          <cell r="W882"/>
          <cell r="X882"/>
          <cell r="Y882"/>
          <cell r="Z882"/>
          <cell r="AA882"/>
          <cell r="AB882"/>
          <cell r="AC882"/>
          <cell r="AD882"/>
          <cell r="AE882"/>
          <cell r="AF882"/>
          <cell r="AG882"/>
          <cell r="AH882"/>
          <cell r="AI882"/>
          <cell r="AJ882"/>
          <cell r="AK882"/>
          <cell r="AL882"/>
          <cell r="AM882"/>
          <cell r="AN882"/>
          <cell r="AO882"/>
        </row>
        <row r="883">
          <cell r="A883" t="str">
            <v>VIS 1029</v>
          </cell>
          <cell r="C883" t="str">
            <v>R. Principal - Balisque</v>
          </cell>
          <cell r="D883"/>
          <cell r="E883"/>
          <cell r="F883"/>
          <cell r="G883"/>
          <cell r="H883"/>
          <cell r="I883"/>
          <cell r="J883"/>
          <cell r="K883"/>
          <cell r="L883"/>
          <cell r="M883"/>
          <cell r="N883"/>
          <cell r="O883"/>
          <cell r="P883"/>
          <cell r="Q883"/>
          <cell r="R883"/>
          <cell r="S883"/>
          <cell r="T883"/>
          <cell r="U883"/>
          <cell r="V883"/>
          <cell r="W883"/>
          <cell r="X883"/>
          <cell r="Y883"/>
          <cell r="Z883"/>
          <cell r="AA883"/>
          <cell r="AB883"/>
          <cell r="AC883"/>
          <cell r="AD883"/>
          <cell r="AE883"/>
          <cell r="AF883"/>
          <cell r="AG883"/>
          <cell r="AH883"/>
          <cell r="AI883"/>
          <cell r="AJ883"/>
          <cell r="AK883"/>
          <cell r="AL883"/>
          <cell r="AM883"/>
          <cell r="AN883"/>
          <cell r="AO883"/>
        </row>
        <row r="884">
          <cell r="A884" t="str">
            <v>VIS 1030</v>
          </cell>
          <cell r="C884" t="str">
            <v>R. Principal - Casaldeiro</v>
          </cell>
          <cell r="D884"/>
          <cell r="E884"/>
          <cell r="F884"/>
          <cell r="G884"/>
          <cell r="H884"/>
          <cell r="I884"/>
          <cell r="J884"/>
          <cell r="K884"/>
          <cell r="L884"/>
          <cell r="M884"/>
          <cell r="N884"/>
          <cell r="O884"/>
          <cell r="P884"/>
          <cell r="Q884"/>
          <cell r="R884"/>
          <cell r="S884"/>
          <cell r="T884"/>
          <cell r="U884"/>
          <cell r="V884"/>
          <cell r="W884"/>
          <cell r="X884"/>
          <cell r="Y884"/>
          <cell r="Z884"/>
          <cell r="AA884"/>
          <cell r="AB884"/>
          <cell r="AC884"/>
          <cell r="AD884"/>
          <cell r="AE884"/>
          <cell r="AF884"/>
          <cell r="AG884"/>
          <cell r="AH884"/>
          <cell r="AI884"/>
          <cell r="AJ884"/>
          <cell r="AK884"/>
          <cell r="AL884"/>
          <cell r="AM884"/>
          <cell r="AN884"/>
          <cell r="AO884"/>
        </row>
        <row r="885">
          <cell r="A885" t="str">
            <v>VIS 1031</v>
          </cell>
          <cell r="C885" t="str">
            <v>EM.580 - Bassim</v>
          </cell>
          <cell r="D885"/>
          <cell r="E885"/>
          <cell r="F885"/>
          <cell r="G885"/>
          <cell r="H885"/>
          <cell r="I885"/>
          <cell r="J885"/>
          <cell r="K885"/>
          <cell r="L885"/>
          <cell r="M885"/>
          <cell r="N885"/>
          <cell r="O885"/>
          <cell r="P885"/>
          <cell r="Q885"/>
          <cell r="R885"/>
          <cell r="S885"/>
          <cell r="T885"/>
          <cell r="U885"/>
          <cell r="V885"/>
          <cell r="W885"/>
          <cell r="X885"/>
          <cell r="Y885"/>
          <cell r="Z885"/>
          <cell r="AA885"/>
          <cell r="AB885"/>
          <cell r="AC885"/>
          <cell r="AD885"/>
          <cell r="AE885"/>
          <cell r="AF885"/>
          <cell r="AG885"/>
          <cell r="AH885"/>
          <cell r="AI885"/>
          <cell r="AJ885"/>
          <cell r="AK885"/>
          <cell r="AL885"/>
          <cell r="AM885"/>
          <cell r="AN885"/>
          <cell r="AO885"/>
        </row>
        <row r="886">
          <cell r="A886" t="str">
            <v>VIS 1032</v>
          </cell>
          <cell r="C886" t="str">
            <v>EN 229 - Barraca</v>
          </cell>
          <cell r="D886"/>
          <cell r="E886"/>
          <cell r="F886"/>
          <cell r="G886"/>
          <cell r="H886"/>
          <cell r="I886"/>
          <cell r="J886"/>
          <cell r="K886"/>
          <cell r="L886"/>
          <cell r="M886"/>
          <cell r="N886"/>
          <cell r="O886"/>
          <cell r="P886"/>
          <cell r="Q886"/>
          <cell r="R886"/>
          <cell r="S886"/>
          <cell r="T886"/>
          <cell r="U886"/>
          <cell r="V886"/>
          <cell r="W886"/>
          <cell r="X886"/>
          <cell r="Y886"/>
          <cell r="Z886"/>
          <cell r="AA886"/>
          <cell r="AB886"/>
          <cell r="AC886"/>
          <cell r="AD886"/>
          <cell r="AE886"/>
          <cell r="AF886"/>
          <cell r="AG886"/>
          <cell r="AH886"/>
          <cell r="AI886"/>
          <cell r="AJ886"/>
          <cell r="AK886"/>
          <cell r="AL886"/>
          <cell r="AM886"/>
          <cell r="AN886"/>
          <cell r="AO886"/>
        </row>
        <row r="887">
          <cell r="A887" t="str">
            <v>VIS 1033</v>
          </cell>
          <cell r="C887" t="str">
            <v>R. Principal - Covelo</v>
          </cell>
          <cell r="D887"/>
          <cell r="E887"/>
          <cell r="F887"/>
          <cell r="G887"/>
          <cell r="H887"/>
          <cell r="I887"/>
          <cell r="J887"/>
          <cell r="K887"/>
          <cell r="L887"/>
          <cell r="M887"/>
          <cell r="N887"/>
          <cell r="O887"/>
          <cell r="P887"/>
          <cell r="Q887"/>
          <cell r="R887"/>
          <cell r="S887"/>
          <cell r="T887"/>
          <cell r="U887"/>
          <cell r="V887"/>
          <cell r="W887"/>
          <cell r="X887"/>
          <cell r="Y887"/>
          <cell r="Z887"/>
          <cell r="AA887"/>
          <cell r="AB887"/>
          <cell r="AC887"/>
          <cell r="AD887"/>
          <cell r="AE887"/>
          <cell r="AF887"/>
          <cell r="AG887"/>
          <cell r="AH887"/>
          <cell r="AI887"/>
          <cell r="AJ887"/>
          <cell r="AK887"/>
          <cell r="AL887"/>
          <cell r="AM887"/>
          <cell r="AN887"/>
          <cell r="AO887"/>
        </row>
        <row r="888">
          <cell r="A888" t="str">
            <v>VIS 1034</v>
          </cell>
          <cell r="C888" t="str">
            <v>R. Cantoneiro - Carvalhal</v>
          </cell>
          <cell r="D888"/>
          <cell r="E888"/>
          <cell r="F888"/>
          <cell r="G888"/>
          <cell r="H888"/>
          <cell r="I888"/>
          <cell r="J888"/>
          <cell r="K888"/>
          <cell r="L888"/>
          <cell r="M888"/>
          <cell r="N888"/>
          <cell r="O888"/>
          <cell r="P888"/>
          <cell r="Q888"/>
          <cell r="R888"/>
          <cell r="S888"/>
          <cell r="T888"/>
          <cell r="U888"/>
          <cell r="V888"/>
          <cell r="W888"/>
          <cell r="X888"/>
          <cell r="Y888"/>
          <cell r="Z888"/>
          <cell r="AA888"/>
          <cell r="AB888"/>
          <cell r="AC888"/>
          <cell r="AD888"/>
          <cell r="AE888"/>
          <cell r="AF888"/>
          <cell r="AG888"/>
          <cell r="AH888"/>
          <cell r="AI888"/>
          <cell r="AJ888"/>
          <cell r="AK888"/>
          <cell r="AL888"/>
          <cell r="AM888"/>
          <cell r="AN888"/>
          <cell r="AO888"/>
        </row>
        <row r="889">
          <cell r="A889" t="str">
            <v>VIS 1035</v>
          </cell>
          <cell r="C889" t="str">
            <v>EM 585 - Casal Esporão</v>
          </cell>
          <cell r="D889"/>
          <cell r="E889"/>
          <cell r="F889"/>
          <cell r="G889"/>
          <cell r="H889"/>
          <cell r="I889"/>
          <cell r="J889"/>
          <cell r="K889"/>
          <cell r="L889"/>
          <cell r="M889"/>
          <cell r="N889"/>
          <cell r="O889"/>
          <cell r="P889"/>
          <cell r="Q889"/>
          <cell r="R889"/>
          <cell r="S889"/>
          <cell r="T889"/>
          <cell r="U889"/>
          <cell r="V889"/>
          <cell r="W889"/>
          <cell r="X889"/>
          <cell r="Y889"/>
          <cell r="Z889"/>
          <cell r="AA889"/>
          <cell r="AB889"/>
          <cell r="AC889"/>
          <cell r="AD889"/>
          <cell r="AE889"/>
          <cell r="AF889"/>
          <cell r="AG889"/>
          <cell r="AH889"/>
          <cell r="AI889"/>
          <cell r="AJ889"/>
          <cell r="AK889"/>
          <cell r="AL889"/>
          <cell r="AM889"/>
          <cell r="AN889"/>
          <cell r="AO889"/>
        </row>
        <row r="890">
          <cell r="A890" t="str">
            <v>VIS 1036</v>
          </cell>
          <cell r="C890" t="str">
            <v>CM 1336 - Figueiredo</v>
          </cell>
          <cell r="D890"/>
          <cell r="E890"/>
          <cell r="F890"/>
          <cell r="G890"/>
          <cell r="H890"/>
          <cell r="I890"/>
          <cell r="J890"/>
          <cell r="K890"/>
          <cell r="L890"/>
          <cell r="M890"/>
          <cell r="N890"/>
          <cell r="O890"/>
          <cell r="P890"/>
          <cell r="Q890"/>
          <cell r="R890"/>
          <cell r="S890"/>
          <cell r="T890"/>
          <cell r="U890"/>
          <cell r="V890"/>
          <cell r="W890"/>
          <cell r="X890"/>
          <cell r="Y890"/>
          <cell r="Z890"/>
          <cell r="AA890"/>
          <cell r="AB890"/>
          <cell r="AC890"/>
          <cell r="AD890"/>
          <cell r="AE890"/>
          <cell r="AF890"/>
          <cell r="AG890"/>
          <cell r="AH890"/>
          <cell r="AI890"/>
          <cell r="AJ890"/>
          <cell r="AK890"/>
          <cell r="AL890"/>
          <cell r="AM890"/>
          <cell r="AN890"/>
          <cell r="AO890"/>
        </row>
        <row r="891">
          <cell r="A891" t="str">
            <v>VIS 1037</v>
          </cell>
          <cell r="C891" t="str">
            <v>Sanguinhedo Norte 1</v>
          </cell>
          <cell r="D891"/>
          <cell r="E891"/>
          <cell r="F891"/>
          <cell r="G891"/>
          <cell r="H891"/>
          <cell r="I891"/>
          <cell r="J891"/>
          <cell r="K891"/>
          <cell r="L891"/>
          <cell r="M891"/>
          <cell r="N891"/>
          <cell r="O891"/>
          <cell r="P891"/>
          <cell r="Q891"/>
          <cell r="R891"/>
          <cell r="S891"/>
          <cell r="T891"/>
          <cell r="U891"/>
          <cell r="V891"/>
          <cell r="W891"/>
          <cell r="X891"/>
          <cell r="Y891"/>
          <cell r="Z891"/>
          <cell r="AA891"/>
          <cell r="AB891"/>
          <cell r="AC891"/>
          <cell r="AD891"/>
          <cell r="AE891"/>
          <cell r="AF891"/>
          <cell r="AG891"/>
          <cell r="AH891"/>
          <cell r="AI891"/>
          <cell r="AJ891"/>
          <cell r="AK891"/>
          <cell r="AL891"/>
          <cell r="AM891"/>
          <cell r="AN891"/>
          <cell r="AO891"/>
        </row>
        <row r="892">
          <cell r="A892" t="str">
            <v>VIS 1038</v>
          </cell>
          <cell r="C892" t="str">
            <v>Sanguinhedo Norte 2</v>
          </cell>
          <cell r="D892"/>
          <cell r="E892"/>
          <cell r="F892"/>
          <cell r="G892"/>
          <cell r="H892"/>
          <cell r="I892"/>
          <cell r="J892"/>
          <cell r="K892"/>
          <cell r="L892"/>
          <cell r="M892"/>
          <cell r="N892"/>
          <cell r="O892"/>
          <cell r="P892"/>
          <cell r="Q892"/>
          <cell r="R892"/>
          <cell r="S892"/>
          <cell r="T892"/>
          <cell r="U892"/>
          <cell r="V892"/>
          <cell r="W892"/>
          <cell r="X892"/>
          <cell r="Y892"/>
          <cell r="Z892"/>
          <cell r="AA892"/>
          <cell r="AB892"/>
          <cell r="AC892"/>
          <cell r="AD892"/>
          <cell r="AE892"/>
          <cell r="AF892"/>
          <cell r="AG892"/>
          <cell r="AH892"/>
          <cell r="AI892"/>
          <cell r="AJ892"/>
          <cell r="AK892"/>
          <cell r="AL892"/>
          <cell r="AM892"/>
          <cell r="AN892"/>
          <cell r="AO892"/>
        </row>
        <row r="893">
          <cell r="A893" t="str">
            <v>VIS 1039</v>
          </cell>
          <cell r="C893" t="str">
            <v>Vouguinha sul 1</v>
          </cell>
          <cell r="D893"/>
          <cell r="E893"/>
          <cell r="F893"/>
          <cell r="G893"/>
          <cell r="H893"/>
          <cell r="I893"/>
          <cell r="J893"/>
          <cell r="K893"/>
          <cell r="L893"/>
          <cell r="M893"/>
          <cell r="N893"/>
          <cell r="O893"/>
          <cell r="P893"/>
          <cell r="Q893"/>
          <cell r="R893"/>
          <cell r="S893"/>
          <cell r="T893"/>
          <cell r="U893"/>
          <cell r="V893"/>
          <cell r="W893"/>
          <cell r="X893"/>
          <cell r="Y893"/>
          <cell r="Z893"/>
          <cell r="AA893"/>
          <cell r="AB893"/>
          <cell r="AC893"/>
          <cell r="AD893"/>
          <cell r="AE893"/>
          <cell r="AF893"/>
          <cell r="AG893"/>
          <cell r="AH893"/>
          <cell r="AI893"/>
          <cell r="AJ893"/>
          <cell r="AK893"/>
          <cell r="AL893"/>
          <cell r="AM893"/>
          <cell r="AN893"/>
          <cell r="AO893"/>
        </row>
        <row r="894">
          <cell r="A894" t="str">
            <v>VIS 1040</v>
          </cell>
          <cell r="C894" t="str">
            <v>Vouguinha sul 2</v>
          </cell>
          <cell r="D894"/>
          <cell r="E894"/>
          <cell r="F894"/>
          <cell r="G894"/>
          <cell r="H894"/>
          <cell r="I894"/>
          <cell r="J894"/>
          <cell r="K894"/>
          <cell r="L894"/>
          <cell r="M894"/>
          <cell r="N894"/>
          <cell r="O894"/>
          <cell r="P894"/>
          <cell r="Q894"/>
          <cell r="R894"/>
          <cell r="S894"/>
          <cell r="T894"/>
          <cell r="U894"/>
          <cell r="V894"/>
          <cell r="W894"/>
          <cell r="X894"/>
          <cell r="Y894"/>
          <cell r="Z894"/>
          <cell r="AA894"/>
          <cell r="AB894"/>
          <cell r="AC894"/>
          <cell r="AD894"/>
          <cell r="AE894"/>
          <cell r="AF894"/>
          <cell r="AG894"/>
          <cell r="AH894"/>
          <cell r="AI894"/>
          <cell r="AJ894"/>
          <cell r="AK894"/>
          <cell r="AL894"/>
          <cell r="AM894"/>
          <cell r="AN894"/>
          <cell r="AO894"/>
        </row>
        <row r="895">
          <cell r="A895" t="str">
            <v>VIS 1041</v>
          </cell>
          <cell r="C895" t="str">
            <v>Igreja - Sanguinhedo de Côta</v>
          </cell>
          <cell r="D895"/>
          <cell r="E895"/>
          <cell r="F895"/>
          <cell r="G895"/>
          <cell r="H895"/>
          <cell r="I895"/>
          <cell r="J895"/>
          <cell r="K895"/>
          <cell r="L895"/>
          <cell r="M895"/>
          <cell r="N895"/>
          <cell r="O895"/>
          <cell r="P895"/>
          <cell r="Q895"/>
          <cell r="R895"/>
          <cell r="S895"/>
          <cell r="T895"/>
          <cell r="U895"/>
          <cell r="V895"/>
          <cell r="W895"/>
          <cell r="X895"/>
          <cell r="Y895"/>
          <cell r="Z895"/>
          <cell r="AA895"/>
          <cell r="AB895"/>
          <cell r="AC895"/>
          <cell r="AD895"/>
          <cell r="AE895"/>
          <cell r="AF895"/>
          <cell r="AG895"/>
          <cell r="AH895"/>
          <cell r="AI895"/>
          <cell r="AJ895"/>
          <cell r="AK895"/>
          <cell r="AL895"/>
          <cell r="AM895"/>
          <cell r="AN895"/>
          <cell r="AO895"/>
        </row>
        <row r="896">
          <cell r="A896" t="str">
            <v>VIS 1042</v>
          </cell>
          <cell r="C896" t="str">
            <v xml:space="preserve">Largo da Carvalha - Nogueira </v>
          </cell>
          <cell r="D896"/>
          <cell r="E896"/>
          <cell r="F896"/>
          <cell r="G896"/>
          <cell r="H896"/>
          <cell r="I896"/>
          <cell r="J896"/>
          <cell r="K896"/>
          <cell r="L896"/>
          <cell r="M896"/>
          <cell r="N896"/>
          <cell r="O896"/>
          <cell r="P896"/>
          <cell r="Q896"/>
          <cell r="R896"/>
          <cell r="S896"/>
          <cell r="T896"/>
          <cell r="U896"/>
          <cell r="V896"/>
          <cell r="W896"/>
          <cell r="X896"/>
          <cell r="Y896"/>
          <cell r="Z896"/>
          <cell r="AA896"/>
          <cell r="AB896"/>
          <cell r="AC896"/>
          <cell r="AD896"/>
          <cell r="AE896"/>
          <cell r="AF896"/>
          <cell r="AG896"/>
          <cell r="AH896"/>
          <cell r="AI896"/>
          <cell r="AJ896"/>
          <cell r="AK896"/>
          <cell r="AL896"/>
          <cell r="AM896"/>
          <cell r="AN896"/>
          <cell r="AO896"/>
        </row>
        <row r="897">
          <cell r="A897" t="str">
            <v>VIS 1043</v>
          </cell>
          <cell r="C897" t="str">
            <v>Bairro de Santa Justa - Nogueira</v>
          </cell>
          <cell r="D897"/>
        </row>
        <row r="898">
          <cell r="A898" t="str">
            <v>VIS 1044</v>
          </cell>
          <cell r="C898" t="str">
            <v>Vouguinha</v>
          </cell>
          <cell r="D898"/>
          <cell r="E898"/>
          <cell r="F898"/>
          <cell r="G898"/>
          <cell r="H898"/>
          <cell r="I898"/>
          <cell r="J898"/>
          <cell r="K898"/>
          <cell r="L898"/>
          <cell r="M898"/>
          <cell r="N898"/>
          <cell r="O898"/>
          <cell r="P898"/>
          <cell r="Q898"/>
          <cell r="R898"/>
          <cell r="S898"/>
          <cell r="T898"/>
          <cell r="U898"/>
          <cell r="V898"/>
          <cell r="W898"/>
          <cell r="X898"/>
          <cell r="Y898"/>
          <cell r="Z898"/>
          <cell r="AA898"/>
          <cell r="AB898"/>
          <cell r="AC898"/>
          <cell r="AD898"/>
          <cell r="AE898"/>
          <cell r="AF898"/>
          <cell r="AG898"/>
          <cell r="AH898"/>
          <cell r="AI898"/>
          <cell r="AJ898"/>
          <cell r="AK898"/>
          <cell r="AL898"/>
          <cell r="AM898"/>
          <cell r="AN898"/>
          <cell r="AO898"/>
        </row>
        <row r="899">
          <cell r="A899" t="str">
            <v>VIS 1045</v>
          </cell>
          <cell r="C899" t="str">
            <v xml:space="preserve">Silvares </v>
          </cell>
          <cell r="D899"/>
          <cell r="E899"/>
          <cell r="F899"/>
          <cell r="G899"/>
          <cell r="H899"/>
          <cell r="I899"/>
          <cell r="J899"/>
          <cell r="K899"/>
          <cell r="L899"/>
          <cell r="M899"/>
          <cell r="N899"/>
          <cell r="O899"/>
          <cell r="P899"/>
          <cell r="Q899"/>
          <cell r="R899"/>
          <cell r="S899"/>
          <cell r="T899"/>
          <cell r="U899"/>
          <cell r="V899"/>
          <cell r="W899"/>
          <cell r="X899"/>
          <cell r="Y899"/>
          <cell r="Z899"/>
          <cell r="AA899"/>
          <cell r="AB899"/>
          <cell r="AC899"/>
          <cell r="AD899"/>
          <cell r="AE899"/>
          <cell r="AF899"/>
          <cell r="AG899"/>
          <cell r="AH899"/>
          <cell r="AI899"/>
          <cell r="AJ899"/>
          <cell r="AK899"/>
          <cell r="AL899"/>
          <cell r="AM899"/>
          <cell r="AN899"/>
          <cell r="AO899"/>
        </row>
        <row r="900">
          <cell r="A900" t="str">
            <v>VIS 1046</v>
          </cell>
          <cell r="C900" t="str">
            <v>Taparrego</v>
          </cell>
          <cell r="D900"/>
          <cell r="E900"/>
          <cell r="F900"/>
          <cell r="G900"/>
          <cell r="H900"/>
          <cell r="I900"/>
          <cell r="J900"/>
          <cell r="K900"/>
          <cell r="L900"/>
          <cell r="M900"/>
          <cell r="N900"/>
          <cell r="O900"/>
          <cell r="P900"/>
          <cell r="Q900"/>
          <cell r="R900"/>
          <cell r="S900"/>
          <cell r="T900"/>
          <cell r="U900"/>
          <cell r="V900"/>
          <cell r="W900"/>
          <cell r="X900"/>
          <cell r="Y900"/>
          <cell r="Z900"/>
          <cell r="AA900"/>
          <cell r="AB900"/>
          <cell r="AC900"/>
          <cell r="AD900"/>
          <cell r="AE900"/>
          <cell r="AF900"/>
          <cell r="AG900"/>
          <cell r="AH900"/>
          <cell r="AI900"/>
          <cell r="AJ900"/>
          <cell r="AK900"/>
          <cell r="AL900"/>
          <cell r="AM900"/>
          <cell r="AN900"/>
          <cell r="AO900"/>
        </row>
        <row r="901">
          <cell r="A901" t="str">
            <v>VIS 1047</v>
          </cell>
          <cell r="C901" t="str">
            <v>Macieira</v>
          </cell>
          <cell r="D901"/>
          <cell r="E901"/>
          <cell r="F901"/>
          <cell r="G901"/>
          <cell r="H901"/>
          <cell r="I901"/>
          <cell r="J901"/>
          <cell r="K901"/>
          <cell r="L901"/>
          <cell r="M901"/>
          <cell r="N901"/>
          <cell r="O901"/>
          <cell r="P901"/>
          <cell r="Q901"/>
          <cell r="R901"/>
          <cell r="S901"/>
          <cell r="T901"/>
          <cell r="U901"/>
          <cell r="V901"/>
          <cell r="W901"/>
          <cell r="X901"/>
          <cell r="Y901"/>
          <cell r="Z901"/>
          <cell r="AA901"/>
          <cell r="AB901"/>
          <cell r="AC901"/>
          <cell r="AD901"/>
          <cell r="AE901"/>
          <cell r="AF901"/>
          <cell r="AG901"/>
          <cell r="AH901"/>
          <cell r="AI901"/>
          <cell r="AJ901"/>
          <cell r="AK901"/>
          <cell r="AL901"/>
          <cell r="AM901"/>
          <cell r="AN901"/>
          <cell r="AO901"/>
        </row>
        <row r="902">
          <cell r="A902" t="str">
            <v>VIS 1048</v>
          </cell>
          <cell r="C902" t="str">
            <v>Zonho - R. Largo Paciência</v>
          </cell>
          <cell r="D902"/>
          <cell r="E902"/>
          <cell r="F902"/>
          <cell r="G902"/>
          <cell r="H902"/>
          <cell r="I902"/>
          <cell r="J902"/>
          <cell r="K902"/>
          <cell r="L902"/>
          <cell r="M902"/>
          <cell r="N902"/>
          <cell r="O902"/>
          <cell r="P902"/>
          <cell r="Q902"/>
          <cell r="R902"/>
          <cell r="S902"/>
          <cell r="T902"/>
          <cell r="U902"/>
          <cell r="V902"/>
          <cell r="W902"/>
          <cell r="X902"/>
          <cell r="Y902"/>
          <cell r="Z902"/>
          <cell r="AA902"/>
          <cell r="AB902"/>
          <cell r="AC902"/>
          <cell r="AD902"/>
          <cell r="AE902"/>
          <cell r="AF902"/>
          <cell r="AG902"/>
          <cell r="AH902"/>
          <cell r="AI902"/>
          <cell r="AJ902"/>
          <cell r="AK902"/>
          <cell r="AL902"/>
          <cell r="AM902"/>
          <cell r="AN902"/>
          <cell r="AO902"/>
        </row>
        <row r="903">
          <cell r="A903" t="str">
            <v>VIS 1049</v>
          </cell>
          <cell r="C903" t="str">
            <v>Quintãs</v>
          </cell>
          <cell r="D903"/>
          <cell r="E903"/>
          <cell r="F903"/>
          <cell r="G903"/>
          <cell r="H903"/>
          <cell r="I903"/>
          <cell r="J903"/>
          <cell r="K903"/>
          <cell r="L903"/>
          <cell r="M903"/>
          <cell r="N903"/>
          <cell r="O903"/>
          <cell r="P903"/>
          <cell r="Q903"/>
          <cell r="R903"/>
          <cell r="S903"/>
          <cell r="T903"/>
          <cell r="U903"/>
          <cell r="V903"/>
          <cell r="W903"/>
          <cell r="X903"/>
          <cell r="Y903"/>
          <cell r="Z903"/>
          <cell r="AA903"/>
          <cell r="AB903"/>
          <cell r="AC903"/>
          <cell r="AD903"/>
          <cell r="AE903"/>
          <cell r="AF903"/>
          <cell r="AG903"/>
          <cell r="AH903"/>
          <cell r="AI903"/>
          <cell r="AJ903"/>
          <cell r="AK903"/>
          <cell r="AL903"/>
          <cell r="AM903"/>
          <cell r="AN903"/>
          <cell r="AO903"/>
        </row>
        <row r="904">
          <cell r="A904" t="str">
            <v>VIS 1050</v>
          </cell>
          <cell r="C904" t="str">
            <v>Rossio - Sanguinhedo de Côta</v>
          </cell>
          <cell r="D904"/>
          <cell r="E904"/>
          <cell r="F904"/>
          <cell r="G904"/>
          <cell r="H904"/>
          <cell r="I904"/>
          <cell r="J904"/>
          <cell r="K904"/>
          <cell r="L904"/>
          <cell r="M904"/>
          <cell r="N904"/>
          <cell r="O904"/>
          <cell r="P904"/>
          <cell r="Q904"/>
          <cell r="R904"/>
          <cell r="S904"/>
          <cell r="T904"/>
          <cell r="U904"/>
          <cell r="V904"/>
          <cell r="W904"/>
          <cell r="X904"/>
          <cell r="Y904"/>
          <cell r="Z904"/>
          <cell r="AA904"/>
          <cell r="AB904"/>
          <cell r="AC904"/>
          <cell r="AD904"/>
          <cell r="AE904"/>
          <cell r="AF904"/>
          <cell r="AG904"/>
          <cell r="AH904"/>
          <cell r="AI904"/>
          <cell r="AJ904"/>
          <cell r="AK904"/>
          <cell r="AL904"/>
          <cell r="AM904"/>
          <cell r="AN904"/>
          <cell r="AO904"/>
        </row>
        <row r="905">
          <cell r="A905" t="str">
            <v>VIS 1051</v>
          </cell>
          <cell r="C905" t="str">
            <v>Pontão - Zonho</v>
          </cell>
          <cell r="D905"/>
          <cell r="E905"/>
          <cell r="F905"/>
          <cell r="G905"/>
          <cell r="H905"/>
          <cell r="I905"/>
          <cell r="J905"/>
          <cell r="K905"/>
          <cell r="L905"/>
          <cell r="M905"/>
          <cell r="N905"/>
          <cell r="O905"/>
          <cell r="P905"/>
          <cell r="Q905"/>
          <cell r="R905"/>
          <cell r="S905"/>
          <cell r="T905"/>
          <cell r="U905"/>
          <cell r="V905"/>
          <cell r="W905"/>
          <cell r="X905"/>
          <cell r="Y905"/>
          <cell r="Z905"/>
          <cell r="AA905"/>
          <cell r="AB905"/>
          <cell r="AC905"/>
          <cell r="AD905"/>
          <cell r="AE905"/>
          <cell r="AF905"/>
          <cell r="AG905"/>
          <cell r="AH905"/>
          <cell r="AI905"/>
          <cell r="AJ905"/>
          <cell r="AK905"/>
          <cell r="AL905"/>
          <cell r="AM905"/>
          <cell r="AN905"/>
          <cell r="AO905"/>
        </row>
        <row r="906">
          <cell r="A906" t="str">
            <v>VIS 1052</v>
          </cell>
          <cell r="C906" t="str">
            <v>Av. Abelhinhas - Vila de um Santo</v>
          </cell>
          <cell r="D906"/>
          <cell r="E906"/>
          <cell r="F906"/>
          <cell r="G906"/>
          <cell r="H906"/>
          <cell r="I906"/>
          <cell r="J906"/>
          <cell r="K906"/>
          <cell r="L906"/>
          <cell r="M906"/>
          <cell r="N906"/>
          <cell r="O906"/>
          <cell r="P906"/>
          <cell r="Q906"/>
          <cell r="R906"/>
          <cell r="S906"/>
          <cell r="T906"/>
          <cell r="U906"/>
          <cell r="V906"/>
          <cell r="W906"/>
          <cell r="X906"/>
          <cell r="Y906"/>
          <cell r="Z906"/>
          <cell r="AA906"/>
          <cell r="AB906"/>
          <cell r="AC906"/>
          <cell r="AD906"/>
          <cell r="AE906"/>
          <cell r="AF906"/>
          <cell r="AG906"/>
          <cell r="AH906"/>
          <cell r="AI906"/>
          <cell r="AJ906"/>
          <cell r="AK906"/>
          <cell r="AL906"/>
          <cell r="AM906"/>
          <cell r="AN906"/>
          <cell r="AO906"/>
        </row>
        <row r="907">
          <cell r="A907" t="str">
            <v>VIS 1053</v>
          </cell>
          <cell r="C907" t="str">
            <v>S. Miguel - Vila de um Santo</v>
          </cell>
          <cell r="D907"/>
          <cell r="E907"/>
          <cell r="F907"/>
          <cell r="G907"/>
          <cell r="H907"/>
          <cell r="I907"/>
          <cell r="J907"/>
          <cell r="K907"/>
          <cell r="L907"/>
          <cell r="M907"/>
          <cell r="N907"/>
          <cell r="O907"/>
          <cell r="P907"/>
          <cell r="Q907"/>
          <cell r="R907"/>
          <cell r="S907"/>
          <cell r="T907"/>
          <cell r="U907"/>
          <cell r="V907"/>
          <cell r="W907"/>
          <cell r="X907"/>
          <cell r="Y907"/>
          <cell r="Z907"/>
          <cell r="AA907"/>
          <cell r="AB907"/>
          <cell r="AC907"/>
          <cell r="AD907"/>
          <cell r="AE907"/>
          <cell r="AF907"/>
          <cell r="AG907"/>
          <cell r="AH907"/>
          <cell r="AI907"/>
          <cell r="AJ907"/>
          <cell r="AK907"/>
          <cell r="AL907"/>
          <cell r="AM907"/>
          <cell r="AN907"/>
          <cell r="AO907"/>
        </row>
        <row r="908">
          <cell r="A908" t="str">
            <v>VIS 1054</v>
          </cell>
          <cell r="C908" t="str">
            <v>Largo do Cedro - Almargem</v>
          </cell>
          <cell r="D908"/>
          <cell r="E908"/>
          <cell r="F908"/>
          <cell r="G908"/>
          <cell r="H908"/>
          <cell r="I908"/>
          <cell r="J908"/>
          <cell r="K908"/>
          <cell r="L908"/>
          <cell r="M908"/>
          <cell r="N908"/>
          <cell r="O908"/>
          <cell r="P908"/>
          <cell r="Q908"/>
          <cell r="R908"/>
          <cell r="S908"/>
          <cell r="T908"/>
          <cell r="U908"/>
          <cell r="V908"/>
          <cell r="W908"/>
          <cell r="X908"/>
          <cell r="Y908"/>
          <cell r="Z908"/>
          <cell r="AA908"/>
          <cell r="AB908"/>
          <cell r="AC908"/>
          <cell r="AD908"/>
          <cell r="AE908"/>
          <cell r="AF908"/>
          <cell r="AG908"/>
          <cell r="AH908"/>
          <cell r="AI908"/>
          <cell r="AJ908"/>
          <cell r="AK908"/>
          <cell r="AL908"/>
          <cell r="AM908"/>
          <cell r="AN908"/>
          <cell r="AO908"/>
        </row>
        <row r="909">
          <cell r="A909" t="str">
            <v>VIS 1055</v>
          </cell>
          <cell r="C909" t="str">
            <v>Av. Boavista - Almargem</v>
          </cell>
          <cell r="D909"/>
          <cell r="E909"/>
          <cell r="F909"/>
          <cell r="G909"/>
          <cell r="H909"/>
          <cell r="I909"/>
          <cell r="J909"/>
          <cell r="K909"/>
          <cell r="L909"/>
          <cell r="M909"/>
          <cell r="N909"/>
          <cell r="O909"/>
          <cell r="P909"/>
          <cell r="Q909"/>
          <cell r="R909"/>
          <cell r="S909"/>
          <cell r="T909"/>
          <cell r="U909"/>
          <cell r="V909"/>
          <cell r="W909"/>
          <cell r="X909"/>
          <cell r="Y909"/>
          <cell r="Z909"/>
          <cell r="AA909"/>
          <cell r="AB909"/>
          <cell r="AC909"/>
          <cell r="AD909"/>
          <cell r="AE909"/>
          <cell r="AF909"/>
          <cell r="AG909"/>
          <cell r="AH909"/>
          <cell r="AI909"/>
          <cell r="AJ909"/>
          <cell r="AK909"/>
          <cell r="AL909"/>
          <cell r="AM909"/>
          <cell r="AN909"/>
          <cell r="AO909"/>
        </row>
        <row r="910">
          <cell r="A910" t="str">
            <v>VIS 1056</v>
          </cell>
          <cell r="C910" t="str">
            <v>R. Valentim das Barbas - Calde</v>
          </cell>
          <cell r="D910"/>
          <cell r="E910"/>
          <cell r="F910"/>
          <cell r="G910"/>
          <cell r="H910"/>
          <cell r="I910"/>
          <cell r="J910"/>
          <cell r="K910"/>
          <cell r="L910"/>
          <cell r="M910"/>
          <cell r="N910"/>
          <cell r="O910"/>
          <cell r="P910"/>
          <cell r="Q910"/>
          <cell r="R910"/>
          <cell r="S910"/>
          <cell r="T910"/>
          <cell r="U910"/>
          <cell r="V910"/>
          <cell r="W910"/>
          <cell r="X910"/>
          <cell r="Y910"/>
          <cell r="Z910"/>
          <cell r="AA910"/>
          <cell r="AB910"/>
          <cell r="AC910"/>
          <cell r="AD910"/>
          <cell r="AE910"/>
          <cell r="AF910"/>
          <cell r="AG910"/>
          <cell r="AH910"/>
          <cell r="AI910"/>
          <cell r="AJ910"/>
          <cell r="AK910"/>
          <cell r="AL910"/>
          <cell r="AM910"/>
          <cell r="AN910"/>
          <cell r="AO910"/>
        </row>
        <row r="911">
          <cell r="A911" t="str">
            <v>VIS 1057</v>
          </cell>
          <cell r="C911" t="str">
            <v>Av. Amoreiras -Bombas</v>
          </cell>
          <cell r="D911"/>
          <cell r="E911"/>
          <cell r="F911"/>
          <cell r="G911"/>
          <cell r="H911"/>
          <cell r="I911"/>
          <cell r="J911"/>
          <cell r="K911"/>
          <cell r="L911"/>
          <cell r="M911"/>
          <cell r="N911"/>
          <cell r="O911"/>
          <cell r="P911"/>
          <cell r="Q911"/>
          <cell r="R911"/>
          <cell r="S911"/>
          <cell r="T911"/>
          <cell r="U911"/>
          <cell r="V911"/>
          <cell r="W911"/>
          <cell r="X911"/>
          <cell r="Y911"/>
          <cell r="Z911"/>
          <cell r="AA911"/>
          <cell r="AB911"/>
          <cell r="AC911"/>
          <cell r="AD911"/>
          <cell r="AE911"/>
          <cell r="AF911"/>
          <cell r="AG911"/>
          <cell r="AH911"/>
          <cell r="AI911"/>
          <cell r="AJ911"/>
          <cell r="AK911"/>
          <cell r="AL911"/>
          <cell r="AM911"/>
          <cell r="AN911"/>
          <cell r="AO911"/>
        </row>
        <row r="912">
          <cell r="A912" t="str">
            <v>VIS 1058</v>
          </cell>
          <cell r="C912" t="str">
            <v>Av. Salgueiros - Paraduça</v>
          </cell>
          <cell r="D912"/>
          <cell r="E912"/>
          <cell r="F912"/>
          <cell r="G912"/>
          <cell r="H912"/>
          <cell r="I912"/>
          <cell r="J912"/>
          <cell r="K912"/>
          <cell r="L912"/>
          <cell r="M912"/>
          <cell r="N912"/>
          <cell r="O912"/>
          <cell r="P912"/>
          <cell r="Q912"/>
          <cell r="R912"/>
          <cell r="S912"/>
          <cell r="T912"/>
          <cell r="U912"/>
          <cell r="V912"/>
          <cell r="W912"/>
          <cell r="X912"/>
          <cell r="Y912"/>
          <cell r="Z912"/>
          <cell r="AA912"/>
          <cell r="AB912"/>
          <cell r="AC912"/>
          <cell r="AD912"/>
          <cell r="AE912"/>
          <cell r="AF912"/>
          <cell r="AG912"/>
          <cell r="AH912"/>
          <cell r="AI912"/>
          <cell r="AJ912"/>
          <cell r="AK912"/>
          <cell r="AL912"/>
          <cell r="AM912"/>
          <cell r="AN912"/>
          <cell r="AO912"/>
        </row>
        <row r="913">
          <cell r="A913" t="str">
            <v>VIS 1059</v>
          </cell>
          <cell r="C913" t="str">
            <v xml:space="preserve">Av. República - Paraduça </v>
          </cell>
          <cell r="D913"/>
          <cell r="E913"/>
          <cell r="F913"/>
          <cell r="G913"/>
          <cell r="H913"/>
          <cell r="I913"/>
          <cell r="J913"/>
          <cell r="K913"/>
          <cell r="L913"/>
          <cell r="M913"/>
          <cell r="N913"/>
          <cell r="O913"/>
          <cell r="P913"/>
          <cell r="Q913"/>
          <cell r="R913"/>
          <cell r="S913"/>
          <cell r="T913"/>
          <cell r="U913"/>
          <cell r="V913"/>
          <cell r="W913"/>
          <cell r="X913"/>
          <cell r="Y913"/>
          <cell r="Z913"/>
          <cell r="AA913"/>
          <cell r="AB913"/>
          <cell r="AC913"/>
          <cell r="AD913"/>
          <cell r="AE913"/>
          <cell r="AF913"/>
          <cell r="AG913"/>
          <cell r="AH913"/>
          <cell r="AI913"/>
          <cell r="AJ913"/>
          <cell r="AK913"/>
          <cell r="AL913"/>
          <cell r="AM913"/>
          <cell r="AN913"/>
          <cell r="AO913"/>
        </row>
        <row r="914">
          <cell r="A914" t="str">
            <v>VIS 1060</v>
          </cell>
          <cell r="C914" t="str">
            <v>Sede JF - Póvoa de Calde</v>
          </cell>
          <cell r="D914"/>
          <cell r="E914"/>
          <cell r="F914"/>
          <cell r="G914"/>
          <cell r="H914"/>
          <cell r="I914"/>
          <cell r="J914"/>
          <cell r="K914"/>
          <cell r="L914"/>
          <cell r="M914"/>
          <cell r="N914"/>
          <cell r="O914"/>
          <cell r="P914"/>
          <cell r="Q914"/>
          <cell r="R914"/>
          <cell r="S914"/>
          <cell r="T914"/>
          <cell r="U914"/>
          <cell r="V914"/>
          <cell r="W914"/>
          <cell r="X914"/>
          <cell r="Y914"/>
          <cell r="Z914"/>
          <cell r="AA914"/>
          <cell r="AB914"/>
          <cell r="AC914"/>
          <cell r="AD914"/>
          <cell r="AE914"/>
          <cell r="AF914"/>
          <cell r="AG914"/>
          <cell r="AH914"/>
          <cell r="AI914"/>
          <cell r="AJ914"/>
          <cell r="AK914"/>
          <cell r="AL914"/>
          <cell r="AM914"/>
          <cell r="AN914"/>
          <cell r="AO914"/>
        </row>
        <row r="915">
          <cell r="A915" t="str">
            <v>VIS 1061</v>
          </cell>
          <cell r="C915" t="str">
            <v>Largo de St. António - Póvoa de Calde</v>
          </cell>
          <cell r="D915"/>
          <cell r="E915"/>
          <cell r="F915"/>
          <cell r="G915"/>
          <cell r="H915"/>
          <cell r="I915"/>
          <cell r="J915"/>
          <cell r="K915"/>
          <cell r="L915"/>
          <cell r="M915"/>
          <cell r="N915"/>
          <cell r="O915"/>
          <cell r="P915"/>
          <cell r="Q915"/>
          <cell r="R915"/>
          <cell r="S915"/>
          <cell r="T915"/>
          <cell r="U915"/>
          <cell r="V915"/>
          <cell r="W915"/>
          <cell r="X915"/>
          <cell r="Y915"/>
          <cell r="Z915"/>
          <cell r="AA915"/>
          <cell r="AB915"/>
          <cell r="AC915"/>
          <cell r="AD915"/>
          <cell r="AE915"/>
          <cell r="AF915"/>
          <cell r="AG915"/>
          <cell r="AH915"/>
          <cell r="AI915"/>
          <cell r="AJ915"/>
          <cell r="AK915"/>
          <cell r="AL915"/>
          <cell r="AM915"/>
          <cell r="AN915"/>
          <cell r="AO915"/>
        </row>
        <row r="916">
          <cell r="A916" t="str">
            <v>VIS 1062</v>
          </cell>
          <cell r="C916" t="str">
            <v>Largo S. Francisco - Várzea de Calde</v>
          </cell>
          <cell r="D916"/>
          <cell r="E916"/>
          <cell r="F916"/>
          <cell r="G916"/>
          <cell r="H916"/>
          <cell r="I916"/>
          <cell r="J916"/>
          <cell r="K916"/>
          <cell r="L916"/>
          <cell r="M916"/>
          <cell r="N916"/>
          <cell r="O916"/>
          <cell r="P916"/>
          <cell r="Q916"/>
          <cell r="R916"/>
          <cell r="S916"/>
          <cell r="T916"/>
          <cell r="U916"/>
          <cell r="V916"/>
          <cell r="W916"/>
          <cell r="X916"/>
          <cell r="Y916"/>
          <cell r="Z916"/>
          <cell r="AA916"/>
          <cell r="AB916"/>
          <cell r="AC916"/>
          <cell r="AD916"/>
          <cell r="AE916"/>
          <cell r="AF916"/>
          <cell r="AG916"/>
          <cell r="AH916"/>
          <cell r="AI916"/>
          <cell r="AJ916"/>
          <cell r="AK916"/>
          <cell r="AL916"/>
          <cell r="AM916"/>
          <cell r="AN916"/>
          <cell r="AO916"/>
        </row>
        <row r="917">
          <cell r="A917" t="str">
            <v>VIS 1063</v>
          </cell>
          <cell r="C917" t="str">
            <v>Largo do Cruzeiro  - Várzea de Calde</v>
          </cell>
          <cell r="D917"/>
          <cell r="E917"/>
          <cell r="F917"/>
          <cell r="G917"/>
          <cell r="H917"/>
          <cell r="I917"/>
          <cell r="J917"/>
          <cell r="K917"/>
          <cell r="L917"/>
          <cell r="M917"/>
          <cell r="N917"/>
          <cell r="O917"/>
          <cell r="P917"/>
          <cell r="Q917"/>
          <cell r="R917"/>
          <cell r="S917"/>
          <cell r="T917"/>
          <cell r="U917"/>
          <cell r="V917"/>
          <cell r="W917"/>
          <cell r="X917"/>
          <cell r="Y917"/>
          <cell r="Z917"/>
          <cell r="AA917"/>
          <cell r="AB917"/>
          <cell r="AC917"/>
          <cell r="AD917"/>
          <cell r="AE917"/>
          <cell r="AF917"/>
          <cell r="AG917"/>
          <cell r="AH917"/>
          <cell r="AI917"/>
          <cell r="AJ917"/>
          <cell r="AK917"/>
          <cell r="AL917"/>
          <cell r="AM917"/>
          <cell r="AN917"/>
          <cell r="AO917"/>
        </row>
        <row r="918">
          <cell r="A918" t="str">
            <v>VIS 1064</v>
          </cell>
          <cell r="C918" t="str">
            <v>Rua da Escola - Vilar do Monte</v>
          </cell>
          <cell r="D918"/>
          <cell r="E918"/>
          <cell r="F918"/>
          <cell r="G918"/>
          <cell r="H918"/>
          <cell r="I918"/>
          <cell r="J918"/>
          <cell r="K918"/>
          <cell r="L918"/>
          <cell r="M918"/>
          <cell r="N918"/>
          <cell r="O918"/>
          <cell r="P918"/>
          <cell r="Q918"/>
          <cell r="R918"/>
          <cell r="S918"/>
          <cell r="T918"/>
          <cell r="U918"/>
          <cell r="V918"/>
          <cell r="W918"/>
          <cell r="X918"/>
          <cell r="Y918"/>
          <cell r="Z918"/>
          <cell r="AA918"/>
          <cell r="AB918"/>
          <cell r="AC918"/>
          <cell r="AD918"/>
          <cell r="AE918"/>
          <cell r="AF918"/>
          <cell r="AG918"/>
          <cell r="AH918"/>
          <cell r="AI918"/>
          <cell r="AJ918"/>
          <cell r="AK918"/>
          <cell r="AL918"/>
          <cell r="AM918"/>
          <cell r="AN918"/>
          <cell r="AO918"/>
        </row>
        <row r="919">
          <cell r="A919" t="str">
            <v>VIS 1065</v>
          </cell>
          <cell r="C919" t="str">
            <v>Av. Emigrantes - Vilar do Monte</v>
          </cell>
          <cell r="D919"/>
          <cell r="E919"/>
          <cell r="F919"/>
          <cell r="G919"/>
          <cell r="H919"/>
          <cell r="I919"/>
          <cell r="J919"/>
          <cell r="K919"/>
          <cell r="L919"/>
          <cell r="M919"/>
          <cell r="N919"/>
          <cell r="O919"/>
          <cell r="P919"/>
          <cell r="Q919"/>
          <cell r="R919"/>
          <cell r="S919"/>
          <cell r="T919"/>
          <cell r="U919"/>
          <cell r="V919"/>
          <cell r="W919"/>
          <cell r="X919"/>
          <cell r="Y919"/>
          <cell r="Z919"/>
          <cell r="AA919"/>
          <cell r="AB919"/>
          <cell r="AC919"/>
          <cell r="AD919"/>
          <cell r="AE919"/>
          <cell r="AF919"/>
          <cell r="AG919"/>
          <cell r="AH919"/>
          <cell r="AI919"/>
          <cell r="AJ919"/>
          <cell r="AK919"/>
          <cell r="AL919"/>
          <cell r="AM919"/>
          <cell r="AN919"/>
          <cell r="AO919"/>
        </row>
        <row r="920">
          <cell r="A920" t="str">
            <v>VIS 1066</v>
          </cell>
          <cell r="C920" t="str">
            <v>R. Igreja - Travasso</v>
          </cell>
          <cell r="D920"/>
          <cell r="E920"/>
          <cell r="F920"/>
          <cell r="G920"/>
          <cell r="H920"/>
          <cell r="I920"/>
          <cell r="J920"/>
          <cell r="K920"/>
          <cell r="L920"/>
          <cell r="M920"/>
          <cell r="N920"/>
          <cell r="O920"/>
          <cell r="P920"/>
          <cell r="Q920"/>
          <cell r="R920"/>
          <cell r="S920"/>
          <cell r="T920"/>
          <cell r="U920"/>
          <cell r="V920"/>
          <cell r="W920"/>
          <cell r="X920"/>
          <cell r="Y920"/>
          <cell r="Z920"/>
          <cell r="AA920"/>
          <cell r="AB920"/>
          <cell r="AC920"/>
          <cell r="AD920"/>
          <cell r="AE920"/>
          <cell r="AF920"/>
          <cell r="AG920"/>
          <cell r="AH920"/>
          <cell r="AI920"/>
          <cell r="AJ920"/>
          <cell r="AK920"/>
          <cell r="AL920"/>
          <cell r="AM920"/>
          <cell r="AN920"/>
          <cell r="AO920"/>
        </row>
        <row r="921">
          <cell r="A921" t="str">
            <v>VIS 1067</v>
          </cell>
          <cell r="C921" t="str">
            <v>R. Moita - Vila Nova</v>
          </cell>
          <cell r="D921"/>
          <cell r="E921"/>
          <cell r="F921"/>
          <cell r="G921"/>
          <cell r="H921"/>
          <cell r="I921"/>
          <cell r="J921"/>
          <cell r="K921"/>
          <cell r="L921"/>
          <cell r="M921"/>
          <cell r="N921"/>
          <cell r="O921"/>
          <cell r="P921"/>
          <cell r="Q921"/>
          <cell r="R921"/>
          <cell r="S921"/>
          <cell r="T921"/>
          <cell r="U921"/>
          <cell r="V921"/>
          <cell r="W921"/>
          <cell r="X921"/>
          <cell r="Y921"/>
          <cell r="Z921"/>
          <cell r="AA921"/>
          <cell r="AB921"/>
          <cell r="AC921"/>
          <cell r="AD921"/>
          <cell r="AE921"/>
          <cell r="AF921"/>
          <cell r="AG921"/>
          <cell r="AH921"/>
          <cell r="AI921"/>
          <cell r="AJ921"/>
          <cell r="AK921"/>
          <cell r="AL921"/>
          <cell r="AM921"/>
          <cell r="AN921"/>
          <cell r="AO921"/>
        </row>
        <row r="922">
          <cell r="A922" t="str">
            <v>VIS 1068</v>
          </cell>
          <cell r="C922" t="str">
            <v>R. da Paz - Casal</v>
          </cell>
          <cell r="D922"/>
          <cell r="E922"/>
          <cell r="F922"/>
          <cell r="G922"/>
          <cell r="H922"/>
          <cell r="I922"/>
          <cell r="J922"/>
          <cell r="K922"/>
          <cell r="L922"/>
          <cell r="M922"/>
          <cell r="N922"/>
          <cell r="O922"/>
          <cell r="P922"/>
          <cell r="Q922"/>
          <cell r="R922"/>
          <cell r="S922"/>
          <cell r="T922"/>
          <cell r="U922"/>
          <cell r="V922"/>
          <cell r="W922"/>
          <cell r="X922"/>
          <cell r="Y922"/>
          <cell r="Z922"/>
          <cell r="AA922"/>
          <cell r="AB922"/>
          <cell r="AC922"/>
          <cell r="AD922"/>
          <cell r="AE922"/>
          <cell r="AF922"/>
          <cell r="AG922"/>
          <cell r="AH922"/>
          <cell r="AI922"/>
          <cell r="AJ922"/>
          <cell r="AK922"/>
          <cell r="AL922"/>
          <cell r="AM922"/>
          <cell r="AN922"/>
          <cell r="AO922"/>
        </row>
        <row r="923">
          <cell r="A923" t="str">
            <v>VIS 1069</v>
          </cell>
          <cell r="C923" t="str">
            <v>R. Cabeceiras - Mata</v>
          </cell>
          <cell r="D923"/>
          <cell r="E923"/>
          <cell r="F923"/>
          <cell r="G923"/>
          <cell r="H923"/>
          <cell r="I923"/>
          <cell r="J923"/>
          <cell r="K923"/>
          <cell r="L923"/>
          <cell r="M923"/>
          <cell r="N923"/>
          <cell r="O923"/>
          <cell r="P923"/>
          <cell r="Q923"/>
          <cell r="R923"/>
          <cell r="S923"/>
          <cell r="T923"/>
          <cell r="U923"/>
          <cell r="V923"/>
          <cell r="W923"/>
          <cell r="X923"/>
          <cell r="Y923"/>
          <cell r="Z923"/>
          <cell r="AA923"/>
          <cell r="AB923"/>
          <cell r="AC923"/>
          <cell r="AD923"/>
          <cell r="AE923"/>
          <cell r="AF923"/>
          <cell r="AG923"/>
          <cell r="AH923"/>
          <cell r="AI923"/>
          <cell r="AJ923"/>
          <cell r="AK923"/>
          <cell r="AL923"/>
          <cell r="AM923"/>
          <cell r="AN923"/>
          <cell r="AO923"/>
        </row>
        <row r="924">
          <cell r="A924" t="str">
            <v>VIS 1070</v>
          </cell>
          <cell r="C924" t="str">
            <v>VIS 1070 - Estr. Principal - Brufe</v>
          </cell>
          <cell r="D924"/>
          <cell r="E924"/>
          <cell r="F924"/>
          <cell r="G924"/>
          <cell r="H924"/>
          <cell r="I924"/>
          <cell r="J924"/>
          <cell r="K924"/>
          <cell r="L924"/>
          <cell r="M924"/>
          <cell r="N924"/>
          <cell r="O924"/>
          <cell r="P924"/>
          <cell r="Q924"/>
          <cell r="R924"/>
          <cell r="S924"/>
          <cell r="T924"/>
          <cell r="U924"/>
          <cell r="V924"/>
          <cell r="W924"/>
          <cell r="X924"/>
          <cell r="Y924"/>
          <cell r="Z924"/>
          <cell r="AA924"/>
          <cell r="AB924"/>
          <cell r="AC924"/>
          <cell r="AD924"/>
          <cell r="AE924"/>
          <cell r="AF924"/>
          <cell r="AG924"/>
          <cell r="AH924"/>
          <cell r="AI924"/>
          <cell r="AJ924"/>
          <cell r="AK924"/>
          <cell r="AL924"/>
          <cell r="AM924"/>
          <cell r="AN924"/>
          <cell r="AO924"/>
        </row>
        <row r="925">
          <cell r="A925" t="str">
            <v>VIS 1071</v>
          </cell>
          <cell r="C925" t="str">
            <v xml:space="preserve">R. Cruzeiro - Cepões </v>
          </cell>
          <cell r="D925"/>
          <cell r="E925"/>
          <cell r="F925"/>
          <cell r="G925"/>
          <cell r="H925"/>
          <cell r="I925"/>
          <cell r="J925"/>
          <cell r="K925"/>
          <cell r="L925"/>
          <cell r="M925"/>
          <cell r="N925"/>
          <cell r="O925"/>
          <cell r="P925"/>
          <cell r="Q925"/>
          <cell r="R925"/>
          <cell r="S925"/>
          <cell r="T925"/>
          <cell r="U925"/>
          <cell r="V925"/>
          <cell r="W925"/>
          <cell r="X925"/>
          <cell r="Y925"/>
          <cell r="Z925"/>
          <cell r="AA925"/>
          <cell r="AB925"/>
          <cell r="AC925"/>
          <cell r="AD925"/>
          <cell r="AE925"/>
          <cell r="AF925"/>
          <cell r="AG925"/>
          <cell r="AH925"/>
          <cell r="AI925"/>
          <cell r="AJ925"/>
          <cell r="AK925"/>
          <cell r="AL925"/>
          <cell r="AM925"/>
          <cell r="AN925"/>
          <cell r="AO925"/>
        </row>
        <row r="926">
          <cell r="A926" t="str">
            <v>VIS 1072</v>
          </cell>
          <cell r="C926" t="str">
            <v>R. Santa Bárbara - Igreja</v>
          </cell>
          <cell r="D926"/>
          <cell r="E926"/>
          <cell r="F926"/>
          <cell r="G926"/>
          <cell r="H926"/>
          <cell r="I926"/>
          <cell r="J926"/>
          <cell r="K926"/>
          <cell r="L926"/>
          <cell r="M926"/>
          <cell r="N926"/>
          <cell r="O926"/>
          <cell r="P926"/>
          <cell r="Q926"/>
          <cell r="R926"/>
          <cell r="S926"/>
          <cell r="T926"/>
          <cell r="U926"/>
          <cell r="V926"/>
          <cell r="W926"/>
          <cell r="X926"/>
          <cell r="Y926"/>
          <cell r="Z926"/>
          <cell r="AA926"/>
          <cell r="AB926"/>
          <cell r="AC926"/>
          <cell r="AD926"/>
          <cell r="AE926"/>
          <cell r="AF926"/>
          <cell r="AG926"/>
          <cell r="AH926"/>
          <cell r="AI926"/>
          <cell r="AJ926"/>
          <cell r="AK926"/>
          <cell r="AL926"/>
          <cell r="AM926"/>
          <cell r="AN926"/>
          <cell r="AO926"/>
        </row>
        <row r="927">
          <cell r="A927" t="str">
            <v>VIS 1073</v>
          </cell>
          <cell r="C927" t="str">
            <v>Estr. Nogueiras - Nogueira de Baixo</v>
          </cell>
          <cell r="D927"/>
          <cell r="E927"/>
          <cell r="F927"/>
          <cell r="G927"/>
          <cell r="H927"/>
          <cell r="I927"/>
          <cell r="J927"/>
          <cell r="K927"/>
          <cell r="L927"/>
          <cell r="M927"/>
          <cell r="N927"/>
          <cell r="O927"/>
          <cell r="P927"/>
          <cell r="Q927"/>
          <cell r="R927"/>
          <cell r="S927"/>
          <cell r="T927"/>
          <cell r="U927"/>
          <cell r="V927"/>
          <cell r="W927"/>
          <cell r="X927"/>
          <cell r="Y927"/>
          <cell r="Z927"/>
          <cell r="AA927"/>
          <cell r="AB927"/>
          <cell r="AC927"/>
          <cell r="AD927"/>
          <cell r="AE927"/>
          <cell r="AF927"/>
          <cell r="AG927"/>
          <cell r="AH927"/>
          <cell r="AI927"/>
          <cell r="AJ927"/>
          <cell r="AK927"/>
          <cell r="AL927"/>
          <cell r="AM927"/>
          <cell r="AN927"/>
          <cell r="AO927"/>
        </row>
        <row r="928">
          <cell r="A928" t="str">
            <v>VIS 1074</v>
          </cell>
          <cell r="C928" t="str">
            <v>Estr. Nogueiras - Nogueira de Cima</v>
          </cell>
          <cell r="D928"/>
          <cell r="E928"/>
          <cell r="F928"/>
          <cell r="G928"/>
          <cell r="H928"/>
          <cell r="I928"/>
          <cell r="J928"/>
          <cell r="K928"/>
          <cell r="L928"/>
          <cell r="M928"/>
          <cell r="N928"/>
          <cell r="O928"/>
          <cell r="P928"/>
          <cell r="Q928"/>
          <cell r="R928"/>
          <cell r="S928"/>
          <cell r="T928"/>
          <cell r="U928"/>
          <cell r="V928"/>
          <cell r="W928"/>
          <cell r="X928"/>
          <cell r="Y928"/>
          <cell r="Z928"/>
          <cell r="AA928"/>
          <cell r="AB928"/>
          <cell r="AC928"/>
          <cell r="AD928"/>
          <cell r="AE928"/>
          <cell r="AF928"/>
          <cell r="AG928"/>
          <cell r="AH928"/>
          <cell r="AI928"/>
          <cell r="AJ928"/>
          <cell r="AK928"/>
          <cell r="AL928"/>
          <cell r="AM928"/>
          <cell r="AN928"/>
          <cell r="AO928"/>
        </row>
        <row r="929">
          <cell r="A929" t="str">
            <v>VIS 1075</v>
          </cell>
          <cell r="C929" t="str">
            <v>R. Principal - Canidelo</v>
          </cell>
          <cell r="D929"/>
          <cell r="E929"/>
          <cell r="F929"/>
          <cell r="G929"/>
          <cell r="H929"/>
          <cell r="I929"/>
          <cell r="J929"/>
          <cell r="K929"/>
          <cell r="L929"/>
          <cell r="M929"/>
          <cell r="N929"/>
          <cell r="O929"/>
          <cell r="P929"/>
          <cell r="Q929"/>
          <cell r="R929"/>
          <cell r="S929"/>
          <cell r="T929"/>
          <cell r="U929"/>
          <cell r="V929"/>
          <cell r="W929"/>
          <cell r="X929"/>
          <cell r="Y929"/>
          <cell r="Z929"/>
          <cell r="AA929"/>
          <cell r="AB929"/>
          <cell r="AC929"/>
          <cell r="AD929"/>
          <cell r="AE929"/>
          <cell r="AF929"/>
          <cell r="AG929"/>
          <cell r="AH929"/>
          <cell r="AI929"/>
          <cell r="AJ929"/>
          <cell r="AK929"/>
          <cell r="AL929"/>
          <cell r="AM929"/>
          <cell r="AN929"/>
          <cell r="AO929"/>
        </row>
        <row r="930">
          <cell r="A930" t="str">
            <v>VIS 1076</v>
          </cell>
          <cell r="C930" t="str">
            <v>R. São Bernardo - Vila Chã</v>
          </cell>
          <cell r="D930"/>
          <cell r="E930"/>
          <cell r="F930"/>
          <cell r="G930"/>
          <cell r="H930"/>
          <cell r="I930"/>
          <cell r="J930"/>
          <cell r="K930"/>
          <cell r="L930"/>
          <cell r="M930"/>
          <cell r="N930"/>
          <cell r="O930"/>
          <cell r="P930"/>
          <cell r="Q930"/>
          <cell r="R930"/>
          <cell r="S930"/>
          <cell r="T930"/>
          <cell r="U930"/>
          <cell r="V930"/>
          <cell r="W930"/>
          <cell r="X930"/>
          <cell r="Y930"/>
          <cell r="Z930"/>
          <cell r="AA930"/>
          <cell r="AB930"/>
          <cell r="AC930"/>
          <cell r="AD930"/>
          <cell r="AE930"/>
          <cell r="AF930"/>
          <cell r="AG930"/>
          <cell r="AH930"/>
          <cell r="AI930"/>
          <cell r="AJ930"/>
          <cell r="AK930"/>
          <cell r="AL930"/>
          <cell r="AM930"/>
          <cell r="AN930"/>
          <cell r="AO930"/>
        </row>
        <row r="931">
          <cell r="A931" t="str">
            <v>VIS 1077</v>
          </cell>
          <cell r="C931" t="str">
            <v>Calçada Carvalha - Aviuges</v>
          </cell>
          <cell r="D931"/>
        </row>
        <row r="932">
          <cell r="A932" t="str">
            <v>VIS 1078</v>
          </cell>
          <cell r="C932" t="str">
            <v>Estr. Santo Amaro - Bertelhe</v>
          </cell>
          <cell r="D932"/>
        </row>
        <row r="933">
          <cell r="A933" t="str">
            <v>VIS 1079</v>
          </cell>
          <cell r="C933" t="str">
            <v xml:space="preserve">R. N. Senhora da Guia (Igreja) - Nelas </v>
          </cell>
          <cell r="D933"/>
        </row>
        <row r="934">
          <cell r="A934" t="str">
            <v>VIS 1080</v>
          </cell>
          <cell r="C934" t="str">
            <v>R. Aeródromo (Escola) - Nelas</v>
          </cell>
          <cell r="D934"/>
        </row>
        <row r="935">
          <cell r="A935" t="str">
            <v>VIS 1081</v>
          </cell>
          <cell r="C935" t="str">
            <v xml:space="preserve">Largo - Covelas </v>
          </cell>
          <cell r="D935"/>
        </row>
        <row r="936">
          <cell r="A936" t="str">
            <v>VIS 1082</v>
          </cell>
          <cell r="C936" t="str">
            <v>Largo Olival - Gumiei</v>
          </cell>
          <cell r="D936"/>
        </row>
        <row r="937">
          <cell r="A937" t="str">
            <v>VIS 1083</v>
          </cell>
          <cell r="C937" t="str">
            <v>Largo Corredoura- Lustosa</v>
          </cell>
          <cell r="D937"/>
        </row>
        <row r="938">
          <cell r="A938" t="str">
            <v>VIS 1084</v>
          </cell>
          <cell r="C938" t="str">
            <v>R. Liberdade - Casal Jusão</v>
          </cell>
          <cell r="D938"/>
        </row>
        <row r="939">
          <cell r="A939" t="str">
            <v>VIS 1085</v>
          </cell>
          <cell r="C939" t="str">
            <v>R. Igreja - Mosteiro</v>
          </cell>
          <cell r="D939"/>
        </row>
        <row r="940">
          <cell r="A940" t="str">
            <v>VIS 1086</v>
          </cell>
          <cell r="C940" t="str">
            <v xml:space="preserve">R. Principal - Lagoínhas </v>
          </cell>
          <cell r="D940"/>
        </row>
        <row r="941">
          <cell r="A941" t="str">
            <v>VIS 1087</v>
          </cell>
          <cell r="C941" t="str">
            <v>R. Principal - Forniçô</v>
          </cell>
          <cell r="D941"/>
        </row>
        <row r="942">
          <cell r="A942" t="str">
            <v>VIS 1088</v>
          </cell>
          <cell r="C942" t="str">
            <v>EM 585 - France (x)</v>
          </cell>
          <cell r="D942"/>
        </row>
        <row r="943">
          <cell r="A943" t="str">
            <v>VIS 1089</v>
          </cell>
          <cell r="C943" t="str">
            <v>R. Principal - Moimenta</v>
          </cell>
          <cell r="D943"/>
        </row>
        <row r="944">
          <cell r="A944" t="str">
            <v>VIS 1090</v>
          </cell>
          <cell r="C944" t="str">
            <v>EM 580 - Lamaçais</v>
          </cell>
          <cell r="D944"/>
        </row>
        <row r="945">
          <cell r="A945" t="str">
            <v>VIS 1091</v>
          </cell>
          <cell r="C945" t="str">
            <v>CM 1341 - Povidal de Cima</v>
          </cell>
          <cell r="D945"/>
        </row>
        <row r="946">
          <cell r="A946" t="str">
            <v>VIS 1092</v>
          </cell>
          <cell r="C946" t="str">
            <v>EM 585 - Outeirinho (x)</v>
          </cell>
          <cell r="D946"/>
        </row>
        <row r="947">
          <cell r="A947" t="str">
            <v>VIS 1093</v>
          </cell>
          <cell r="C947" t="str">
            <v>EM 580 - Quinta Tapada</v>
          </cell>
          <cell r="D947"/>
        </row>
        <row r="948">
          <cell r="A948" t="str">
            <v>VIS 1094</v>
          </cell>
          <cell r="C948" t="str">
            <v>Bairro São Domingos - Guimarães</v>
          </cell>
          <cell r="D948"/>
        </row>
        <row r="949">
          <cell r="A949" t="str">
            <v>VIS 1095</v>
          </cell>
          <cell r="C949" t="str">
            <v>EM580 - Outeiro</v>
          </cell>
          <cell r="D949"/>
        </row>
        <row r="950">
          <cell r="A950" t="str">
            <v>VIS 1096</v>
          </cell>
          <cell r="C950" t="str">
            <v>EM 585 - São Cristóvão</v>
          </cell>
          <cell r="D950"/>
        </row>
        <row r="951">
          <cell r="A951" t="str">
            <v>VIS 1097</v>
          </cell>
          <cell r="C951" t="str">
            <v>EM 585 - Souto do Chão</v>
          </cell>
          <cell r="D951"/>
        </row>
        <row r="952">
          <cell r="A952" t="str">
            <v>VIS 1098</v>
          </cell>
          <cell r="C952" t="str">
            <v>CM 1332 - Travássos</v>
          </cell>
          <cell r="D952"/>
        </row>
        <row r="953">
          <cell r="A953" t="str">
            <v>VIS 1099</v>
          </cell>
          <cell r="C953" t="str">
            <v>R. Principal - Taboadelo</v>
          </cell>
          <cell r="D953"/>
        </row>
        <row r="954">
          <cell r="A954" t="str">
            <v>VIS 2000</v>
          </cell>
          <cell r="C954" t="str">
            <v>R. Direita - Carcavelos</v>
          </cell>
          <cell r="D954"/>
        </row>
        <row r="955">
          <cell r="A955" t="str">
            <v>VIS 2001</v>
          </cell>
          <cell r="C955" t="str">
            <v>R. Principal - Qta. Dos Fortes</v>
          </cell>
          <cell r="D955"/>
        </row>
        <row r="956">
          <cell r="A956" t="str">
            <v>VIS 2002</v>
          </cell>
          <cell r="C956" t="str">
            <v>Estação Funicular 1</v>
          </cell>
          <cell r="D956"/>
        </row>
        <row r="957">
          <cell r="A957" t="str">
            <v>VIS 2003</v>
          </cell>
          <cell r="C957" t="str">
            <v>Estação Funicular 2</v>
          </cell>
          <cell r="D957"/>
        </row>
        <row r="958">
          <cell r="A958" t="str">
            <v>VIS 2004</v>
          </cell>
          <cell r="C958" t="str">
            <v>Mundão-Rua Nascente 2</v>
          </cell>
          <cell r="D958"/>
        </row>
        <row r="959">
          <cell r="A959" t="str">
            <v>VIS 2005</v>
          </cell>
          <cell r="C959"/>
          <cell r="D959"/>
        </row>
        <row r="960">
          <cell r="A960" t="str">
            <v>VIS 2006</v>
          </cell>
          <cell r="C960" t="str">
            <v>Vil de Souto - Mosteirinho 1</v>
          </cell>
          <cell r="D960"/>
        </row>
        <row r="961">
          <cell r="A961" t="str">
            <v>VIS 2007</v>
          </cell>
          <cell r="C961" t="str">
            <v>Vil de Souto - Mosteirinho 2</v>
          </cell>
          <cell r="D961"/>
        </row>
        <row r="962">
          <cell r="A962" t="str">
            <v>VIS 2008</v>
          </cell>
          <cell r="C962" t="str">
            <v>Estação - Torredeita 1</v>
          </cell>
          <cell r="D962"/>
        </row>
        <row r="963">
          <cell r="A963" t="str">
            <v>VIS 2009</v>
          </cell>
          <cell r="C963" t="str">
            <v>Carqueijal Este 1</v>
          </cell>
          <cell r="D963"/>
        </row>
        <row r="964">
          <cell r="A964" t="str">
            <v>VIS 2010</v>
          </cell>
          <cell r="C964" t="str">
            <v>Carqueijal Norte 2</v>
          </cell>
          <cell r="D964"/>
        </row>
        <row r="965">
          <cell r="A965" t="str">
            <v>VIS 2011</v>
          </cell>
          <cell r="C965" t="str">
            <v>Routar Este 1</v>
          </cell>
          <cell r="D965"/>
        </row>
        <row r="966">
          <cell r="A966" t="str">
            <v>VIS 2012</v>
          </cell>
          <cell r="C966" t="str">
            <v>V. Chã do Monte - Routar 2</v>
          </cell>
          <cell r="D966"/>
        </row>
        <row r="967">
          <cell r="A967" t="str">
            <v>VIS 2013</v>
          </cell>
          <cell r="C967" t="str">
            <v>V Chã Monte-Centro 2</v>
          </cell>
          <cell r="D967"/>
        </row>
        <row r="968">
          <cell r="A968" t="str">
            <v>VIS 2014</v>
          </cell>
          <cell r="C968" t="str">
            <v>V Chã Monte-Sul</v>
          </cell>
          <cell r="D968"/>
        </row>
        <row r="969">
          <cell r="A969" t="str">
            <v>VIS 2015</v>
          </cell>
          <cell r="C969" t="str">
            <v>Boa Aldeia-Este</v>
          </cell>
          <cell r="D969"/>
        </row>
        <row r="970">
          <cell r="A970" t="str">
            <v>VIS 2016</v>
          </cell>
          <cell r="C970" t="str">
            <v>Farminhão Centro</v>
          </cell>
          <cell r="D970"/>
        </row>
        <row r="971">
          <cell r="A971" t="str">
            <v>VIS 2017</v>
          </cell>
          <cell r="C971" t="str">
            <v>Farminhão Sul</v>
          </cell>
          <cell r="D971"/>
        </row>
        <row r="972">
          <cell r="A972" t="str">
            <v>VIS 2018</v>
          </cell>
          <cell r="C972" t="str">
            <v>Várzea-Estrada Almas 2</v>
          </cell>
          <cell r="D972"/>
          <cell r="E972"/>
          <cell r="F972"/>
          <cell r="G972"/>
          <cell r="H972"/>
          <cell r="I972"/>
          <cell r="J972"/>
          <cell r="K972"/>
          <cell r="L972"/>
          <cell r="M972"/>
          <cell r="N972"/>
          <cell r="O972"/>
          <cell r="P972"/>
          <cell r="Q972"/>
          <cell r="R972"/>
          <cell r="S972"/>
          <cell r="T972"/>
          <cell r="U972"/>
          <cell r="V972"/>
          <cell r="W972"/>
          <cell r="X972"/>
          <cell r="Y972"/>
          <cell r="Z972"/>
          <cell r="AA972"/>
          <cell r="AB972"/>
          <cell r="AC972"/>
          <cell r="AD972"/>
          <cell r="AE972"/>
          <cell r="AF972"/>
          <cell r="AG972"/>
          <cell r="AH972"/>
          <cell r="AI972"/>
          <cell r="AJ972"/>
          <cell r="AK972"/>
          <cell r="AL972"/>
          <cell r="AM972"/>
          <cell r="AN972"/>
          <cell r="AO972"/>
        </row>
        <row r="973">
          <cell r="A973" t="str">
            <v>VIS 2019</v>
          </cell>
          <cell r="C973" t="str">
            <v>Várzea-Centro 2</v>
          </cell>
          <cell r="D973"/>
          <cell r="E973"/>
          <cell r="F973"/>
          <cell r="G973"/>
          <cell r="H973"/>
          <cell r="I973"/>
          <cell r="J973"/>
          <cell r="K973"/>
          <cell r="L973"/>
          <cell r="M973"/>
          <cell r="N973"/>
          <cell r="O973"/>
          <cell r="P973"/>
          <cell r="Q973"/>
          <cell r="R973"/>
          <cell r="S973"/>
          <cell r="T973"/>
          <cell r="U973"/>
          <cell r="V973"/>
          <cell r="W973"/>
          <cell r="X973"/>
          <cell r="Y973"/>
          <cell r="Z973"/>
          <cell r="AA973"/>
          <cell r="AB973"/>
          <cell r="AC973"/>
          <cell r="AD973"/>
          <cell r="AE973"/>
          <cell r="AF973"/>
          <cell r="AG973"/>
          <cell r="AH973"/>
          <cell r="AI973"/>
          <cell r="AJ973"/>
          <cell r="AK973"/>
          <cell r="AL973"/>
          <cell r="AM973"/>
          <cell r="AN973"/>
          <cell r="AO973"/>
        </row>
        <row r="974">
          <cell r="A974" t="str">
            <v>VIS 2020</v>
          </cell>
          <cell r="C974" t="str">
            <v>Carqueijal 2</v>
          </cell>
          <cell r="D974"/>
          <cell r="E974"/>
          <cell r="F974"/>
          <cell r="G974"/>
          <cell r="H974"/>
          <cell r="I974"/>
          <cell r="J974"/>
          <cell r="K974"/>
          <cell r="L974"/>
          <cell r="M974"/>
          <cell r="N974"/>
          <cell r="O974"/>
          <cell r="P974"/>
          <cell r="Q974"/>
          <cell r="R974"/>
          <cell r="S974"/>
          <cell r="T974"/>
          <cell r="U974"/>
          <cell r="V974"/>
          <cell r="W974"/>
          <cell r="X974"/>
          <cell r="Y974"/>
          <cell r="Z974"/>
          <cell r="AA974"/>
          <cell r="AB974"/>
          <cell r="AC974"/>
          <cell r="AD974"/>
          <cell r="AE974"/>
          <cell r="AF974"/>
          <cell r="AG974"/>
          <cell r="AH974"/>
          <cell r="AI974"/>
          <cell r="AJ974"/>
          <cell r="AK974"/>
          <cell r="AL974"/>
          <cell r="AM974"/>
          <cell r="AN974"/>
          <cell r="AO974"/>
        </row>
        <row r="975">
          <cell r="A975"/>
          <cell r="C975"/>
          <cell r="D975"/>
          <cell r="E975"/>
          <cell r="F975"/>
          <cell r="G975"/>
          <cell r="H975"/>
          <cell r="I975"/>
          <cell r="J975"/>
          <cell r="K975"/>
          <cell r="L975"/>
          <cell r="M975"/>
          <cell r="N975"/>
          <cell r="O975"/>
          <cell r="P975"/>
          <cell r="Q975"/>
          <cell r="R975"/>
          <cell r="S975"/>
          <cell r="T975"/>
          <cell r="U975"/>
          <cell r="V975"/>
          <cell r="W975"/>
          <cell r="X975"/>
          <cell r="Y975"/>
          <cell r="Z975"/>
          <cell r="AA975"/>
          <cell r="AB975"/>
          <cell r="AC975"/>
          <cell r="AD975"/>
          <cell r="AE975"/>
          <cell r="AF975"/>
          <cell r="AG975"/>
          <cell r="AH975"/>
          <cell r="AI975"/>
          <cell r="AJ975"/>
          <cell r="AK975"/>
          <cell r="AL975"/>
          <cell r="AM975"/>
          <cell r="AN975"/>
          <cell r="AO975"/>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C1"/>
      <sheetName val="PARAGENS CONCELHO"/>
      <sheetName val="Nomes Linhas"/>
      <sheetName val="L1"/>
      <sheetName val="L2"/>
      <sheetName val="L3"/>
      <sheetName val="L4"/>
      <sheetName val="L5"/>
      <sheetName val="L6"/>
      <sheetName val="L7"/>
      <sheetName val="L8"/>
      <sheetName val="L9"/>
      <sheetName val="L10"/>
      <sheetName val="L11"/>
      <sheetName val="L12"/>
      <sheetName val="Var L12"/>
      <sheetName val="L13"/>
      <sheetName val="L14 "/>
      <sheetName val="L15"/>
      <sheetName val="L16"/>
      <sheetName val="L17"/>
      <sheetName val="L18"/>
      <sheetName val="L19"/>
      <sheetName val="L20"/>
      <sheetName val="L21"/>
      <sheetName val="Folha1"/>
      <sheetName val="LC2"/>
      <sheetName val="L22"/>
    </sheetNames>
    <sheetDataSet>
      <sheetData sheetId="0"/>
      <sheetData sheetId="1">
        <row r="1">
          <cell r="A1"/>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row>
        <row r="2">
          <cell r="A2" t="str">
            <v>Código</v>
          </cell>
          <cell r="B2" t="str">
            <v>COORDENADAS GPS</v>
          </cell>
          <cell r="C2" t="str">
            <v>NOME PARAGEM</v>
          </cell>
          <cell r="D2" t="str">
            <v>LINHA MUV</v>
          </cell>
          <cell r="E2"/>
          <cell r="F2"/>
          <cell r="G2"/>
          <cell r="H2"/>
          <cell r="I2"/>
          <cell r="J2"/>
          <cell r="K2"/>
          <cell r="L2"/>
          <cell r="M2"/>
          <cell r="N2"/>
          <cell r="O2"/>
          <cell r="P2"/>
          <cell r="Q2"/>
          <cell r="R2"/>
          <cell r="S2"/>
          <cell r="T2"/>
          <cell r="U2"/>
          <cell r="V2"/>
          <cell r="W2"/>
          <cell r="X2"/>
          <cell r="Y2"/>
          <cell r="Z2"/>
          <cell r="AA2"/>
          <cell r="AB2"/>
          <cell r="AC2"/>
          <cell r="AD2"/>
          <cell r="AE2"/>
          <cell r="AF2"/>
          <cell r="AG2"/>
          <cell r="AH2"/>
          <cell r="AI2"/>
          <cell r="AJ2"/>
          <cell r="AK2"/>
          <cell r="AL2"/>
          <cell r="AM2"/>
          <cell r="AN2"/>
          <cell r="AO2"/>
        </row>
        <row r="3">
          <cell r="A3" t="str">
            <v>Vis 001</v>
          </cell>
          <cell r="B3"/>
          <cell r="C3" t="str">
            <v>COMV</v>
          </cell>
          <cell r="D3" t="str">
            <v>1;2;3;5;6;7;8;9;10;11;12;13;14;17;21</v>
          </cell>
          <cell r="E3"/>
          <cell r="F3"/>
          <cell r="G3"/>
          <cell r="H3"/>
          <cell r="I3"/>
          <cell r="J3"/>
          <cell r="K3"/>
          <cell r="L3"/>
          <cell r="M3"/>
          <cell r="N3"/>
          <cell r="O3"/>
          <cell r="P3"/>
          <cell r="Q3"/>
          <cell r="R3"/>
          <cell r="S3"/>
          <cell r="T3"/>
          <cell r="U3"/>
          <cell r="V3"/>
          <cell r="W3"/>
          <cell r="X3"/>
          <cell r="Y3"/>
          <cell r="Z3"/>
          <cell r="AA3"/>
          <cell r="AB3"/>
          <cell r="AC3"/>
          <cell r="AD3"/>
          <cell r="AE3"/>
          <cell r="AF3"/>
          <cell r="AG3"/>
          <cell r="AH3"/>
          <cell r="AI3"/>
          <cell r="AJ3"/>
          <cell r="AK3"/>
          <cell r="AL3"/>
          <cell r="AM3"/>
          <cell r="AN3"/>
          <cell r="AO3"/>
        </row>
        <row r="4">
          <cell r="A4" t="str">
            <v>Vis 002</v>
          </cell>
          <cell r="B4"/>
          <cell r="C4" t="str">
            <v>Interface Hospital</v>
          </cell>
          <cell r="D4" t="str">
            <v>15;16;18;20;C2</v>
          </cell>
        </row>
        <row r="5">
          <cell r="A5" t="str">
            <v>Vis 003</v>
          </cell>
          <cell r="B5" t="str">
            <v xml:space="preserve"> 40.646408,  -7.909641</v>
          </cell>
          <cell r="C5" t="str">
            <v>Quinta D´el Rei</v>
          </cell>
          <cell r="D5" t="str">
            <v>C1</v>
          </cell>
        </row>
        <row r="6">
          <cell r="A6" t="str">
            <v>Vis 004</v>
          </cell>
          <cell r="B6" t="str">
            <v xml:space="preserve"> 40.647482,  -7.916590</v>
          </cell>
          <cell r="C6" t="str">
            <v>Quinta de Jugueiros</v>
          </cell>
          <cell r="D6" t="str">
            <v>C1</v>
          </cell>
        </row>
        <row r="7">
          <cell r="A7" t="str">
            <v>Vis 005</v>
          </cell>
          <cell r="B7" t="str">
            <v xml:space="preserve"> 40.645995,  -7.918706</v>
          </cell>
          <cell r="C7" t="str">
            <v>Residências IPV</v>
          </cell>
          <cell r="D7" t="str">
            <v>C1</v>
          </cell>
        </row>
        <row r="8">
          <cell r="A8" t="str">
            <v>Vis 006</v>
          </cell>
          <cell r="B8" t="str">
            <v xml:space="preserve"> 40.641848,  -7.918056</v>
          </cell>
          <cell r="C8" t="str">
            <v>Rua Nova</v>
          </cell>
          <cell r="D8" t="str">
            <v>C1</v>
          </cell>
        </row>
        <row r="9">
          <cell r="A9" t="str">
            <v>Vis 007</v>
          </cell>
          <cell r="B9" t="str">
            <v xml:space="preserve"> 40.659123,  -7.918876</v>
          </cell>
          <cell r="C9" t="str">
            <v xml:space="preserve"> Alberto Sampaio 2</v>
          </cell>
          <cell r="D9" t="str">
            <v>2;4;14;C1</v>
          </cell>
        </row>
        <row r="10">
          <cell r="A10" t="str">
            <v>Vis 008</v>
          </cell>
          <cell r="B10" t="str">
            <v xml:space="preserve"> 40.658200,  -7.920039</v>
          </cell>
          <cell r="C10" t="str">
            <v>N. S. Fátima-Igreja</v>
          </cell>
          <cell r="D10" t="str">
            <v>C1</v>
          </cell>
        </row>
        <row r="11">
          <cell r="A11" t="str">
            <v>Vis 009</v>
          </cell>
          <cell r="B11" t="str">
            <v xml:space="preserve"> 40.656603,  -7.927933</v>
          </cell>
          <cell r="C11" t="str">
            <v>Monte Belo-J Infância 1</v>
          </cell>
          <cell r="D11" t="str">
            <v>C1</v>
          </cell>
        </row>
        <row r="12">
          <cell r="A12" t="str">
            <v>Vis 010</v>
          </cell>
          <cell r="B12" t="str">
            <v xml:space="preserve"> 40.657811,  -7.927082</v>
          </cell>
          <cell r="C12" t="str">
            <v>Monte Belo-Estádio 1</v>
          </cell>
          <cell r="D12" t="str">
            <v>C1</v>
          </cell>
        </row>
        <row r="13">
          <cell r="A13" t="str">
            <v>Vis 011</v>
          </cell>
          <cell r="B13" t="str">
            <v xml:space="preserve"> 40.659537,  -7.926582</v>
          </cell>
          <cell r="C13" t="str">
            <v>Campo dos Trambelos</v>
          </cell>
          <cell r="D13" t="str">
            <v>C1</v>
          </cell>
        </row>
        <row r="14">
          <cell r="A14" t="str">
            <v>Vis 012</v>
          </cell>
          <cell r="B14" t="str">
            <v xml:space="preserve"> 40.660189,  -7.921028</v>
          </cell>
          <cell r="C14" t="str">
            <v>Balsa 1</v>
          </cell>
          <cell r="D14" t="str">
            <v>C1</v>
          </cell>
        </row>
        <row r="15">
          <cell r="A15" t="str">
            <v>Vis 013</v>
          </cell>
          <cell r="B15" t="str">
            <v xml:space="preserve"> 40.661687,  -7.920191</v>
          </cell>
          <cell r="C15" t="str">
            <v>César Anjo 1</v>
          </cell>
          <cell r="D15" t="str">
            <v>C1</v>
          </cell>
        </row>
        <row r="16">
          <cell r="A16" t="str">
            <v>Vis 014</v>
          </cell>
          <cell r="B16" t="str">
            <v xml:space="preserve"> 40.661570,  -7.917603</v>
          </cell>
          <cell r="C16" t="str">
            <v>Bombeiros Voluntários</v>
          </cell>
          <cell r="D16" t="str">
            <v>C1</v>
          </cell>
        </row>
        <row r="17">
          <cell r="A17" t="str">
            <v>Vis 015</v>
          </cell>
          <cell r="B17" t="str">
            <v xml:space="preserve"> 40.671383,  -7.920214</v>
          </cell>
          <cell r="C17" t="str">
            <v>M Ferreira Figueiredo 1</v>
          </cell>
          <cell r="D17" t="str">
            <v>C1</v>
          </cell>
        </row>
        <row r="18">
          <cell r="A18" t="str">
            <v>Vis 016</v>
          </cell>
          <cell r="B18" t="str">
            <v xml:space="preserve"> 40.671972,  -7.917654</v>
          </cell>
          <cell r="C18" t="str">
            <v>Pedro Henriques 1</v>
          </cell>
          <cell r="D18" t="str">
            <v>C1;C2</v>
          </cell>
        </row>
        <row r="19">
          <cell r="A19" t="str">
            <v>Vis 017</v>
          </cell>
          <cell r="B19" t="str">
            <v xml:space="preserve"> 40.671823,  -7.918614</v>
          </cell>
          <cell r="C19" t="str">
            <v>Pedro Henriques 2</v>
          </cell>
          <cell r="D19" t="str">
            <v>C2</v>
          </cell>
        </row>
        <row r="20">
          <cell r="A20" t="str">
            <v>Vis 018</v>
          </cell>
          <cell r="B20" t="str">
            <v xml:space="preserve"> 40.661889,  -7.909377</v>
          </cell>
          <cell r="C20" t="str">
            <v>Porta dos Cavaleiros 1</v>
          </cell>
          <cell r="D20" t="str">
            <v>C1</v>
          </cell>
        </row>
        <row r="21">
          <cell r="A21" t="str">
            <v>Vis 019</v>
          </cell>
          <cell r="B21" t="str">
            <v xml:space="preserve"> 40.656493,  -7.906679</v>
          </cell>
          <cell r="C21" t="str">
            <v>5 de Outubro 1</v>
          </cell>
          <cell r="D21" t="str">
            <v>C1</v>
          </cell>
        </row>
        <row r="22">
          <cell r="A22" t="str">
            <v>Vis 020</v>
          </cell>
          <cell r="B22" t="str">
            <v xml:space="preserve"> 40.651317,  -7.920197</v>
          </cell>
          <cell r="C22" t="str">
            <v>Nuno Alvares Pereira</v>
          </cell>
          <cell r="D22" t="str">
            <v>C1</v>
          </cell>
        </row>
        <row r="23">
          <cell r="A23" t="str">
            <v>Vis 021</v>
          </cell>
          <cell r="B23" t="str">
            <v xml:space="preserve"> 40.652811,  -7.920005</v>
          </cell>
          <cell r="C23" t="str">
            <v>Escola João de Barros 1</v>
          </cell>
          <cell r="D23" t="str">
            <v>C1</v>
          </cell>
        </row>
        <row r="24">
          <cell r="A24" t="str">
            <v>Vis 022</v>
          </cell>
          <cell r="B24" t="str">
            <v xml:space="preserve"> 40.652883,  -7.922521</v>
          </cell>
          <cell r="C24" t="str">
            <v>Manuel Silva Almeida 1</v>
          </cell>
          <cell r="D24" t="str">
            <v>C1</v>
          </cell>
        </row>
        <row r="25">
          <cell r="A25" t="str">
            <v>Vis 023</v>
          </cell>
          <cell r="B25" t="str">
            <v xml:space="preserve"> 40.652935,  -7.912411</v>
          </cell>
          <cell r="C25" t="str">
            <v>10 de Junho-Cemitério 1</v>
          </cell>
          <cell r="D25" t="str">
            <v>C1</v>
          </cell>
        </row>
        <row r="26">
          <cell r="A26" t="str">
            <v>Vis 024</v>
          </cell>
          <cell r="B26" t="str">
            <v xml:space="preserve"> 40.652969,  -7.911517</v>
          </cell>
          <cell r="C26" t="str">
            <v>10 de Junho-Cemitério 2</v>
          </cell>
          <cell r="D26" t="str">
            <v>C2</v>
          </cell>
        </row>
        <row r="27">
          <cell r="A27" t="str">
            <v>Vis 025</v>
          </cell>
          <cell r="B27" t="str">
            <v xml:space="preserve"> 40.652610,  -7.922827</v>
          </cell>
          <cell r="C27" t="str">
            <v>Manuel Silva Almeida 2</v>
          </cell>
          <cell r="D27" t="str">
            <v>C2</v>
          </cell>
        </row>
        <row r="28">
          <cell r="A28" t="str">
            <v>Vis 026</v>
          </cell>
          <cell r="B28" t="str">
            <v xml:space="preserve"> 40.652833,  -7.920289</v>
          </cell>
          <cell r="C28" t="str">
            <v>Escola João de Barros 2</v>
          </cell>
          <cell r="D28" t="str">
            <v>C2</v>
          </cell>
        </row>
        <row r="29">
          <cell r="A29" t="str">
            <v>Vis 027</v>
          </cell>
          <cell r="B29" t="str">
            <v xml:space="preserve"> 40.653214,  -7.917621</v>
          </cell>
          <cell r="C29" t="str">
            <v>António Esteves Correia</v>
          </cell>
          <cell r="D29" t="str">
            <v>C2</v>
          </cell>
        </row>
        <row r="30">
          <cell r="A30" t="str">
            <v>Vis 028</v>
          </cell>
          <cell r="B30" t="str">
            <v xml:space="preserve"> 40.655672,  -7.909891</v>
          </cell>
          <cell r="C30" t="str">
            <v>Dr Azeredo Perdigão 2</v>
          </cell>
          <cell r="D30" t="str">
            <v>C2</v>
          </cell>
        </row>
        <row r="31">
          <cell r="A31" t="str">
            <v>Vis 029</v>
          </cell>
          <cell r="B31" t="str">
            <v xml:space="preserve"> 40.653387,  -7.908449</v>
          </cell>
          <cell r="C31" t="str">
            <v>Monsenhor Celso T Silva</v>
          </cell>
          <cell r="D31" t="str">
            <v>C2</v>
          </cell>
        </row>
        <row r="32">
          <cell r="A32" t="str">
            <v>Vis 030</v>
          </cell>
          <cell r="B32" t="str">
            <v xml:space="preserve"> 40.653144,  -7.906838</v>
          </cell>
          <cell r="C32" t="str">
            <v>Universidade Católica</v>
          </cell>
          <cell r="D32" t="str">
            <v>C2</v>
          </cell>
        </row>
        <row r="33">
          <cell r="A33" t="str">
            <v>Vis 031</v>
          </cell>
          <cell r="B33" t="str">
            <v xml:space="preserve"> 40.656745,  -7.907953</v>
          </cell>
          <cell r="C33" t="str">
            <v>5 de Outubro 2</v>
          </cell>
          <cell r="D33" t="str">
            <v>C2</v>
          </cell>
        </row>
        <row r="34">
          <cell r="A34" t="str">
            <v>Vis 032</v>
          </cell>
          <cell r="B34" t="str">
            <v xml:space="preserve"> 40.662438,  -7.909709</v>
          </cell>
          <cell r="C34" t="str">
            <v>Porta dos Cavaleiros 2</v>
          </cell>
          <cell r="D34" t="str">
            <v>C2</v>
          </cell>
        </row>
        <row r="35">
          <cell r="A35" t="str">
            <v>Vis 033</v>
          </cell>
          <cell r="B35" t="str">
            <v xml:space="preserve"> 40.663687,  -7.910889</v>
          </cell>
          <cell r="C35" t="str">
            <v>Feira de S Mateus 1</v>
          </cell>
          <cell r="D35" t="str">
            <v>C2</v>
          </cell>
        </row>
        <row r="36">
          <cell r="A36" t="str">
            <v>Vis 034</v>
          </cell>
          <cell r="B36" t="str">
            <v xml:space="preserve"> 40.671568,  -7.920095</v>
          </cell>
          <cell r="C36" t="str">
            <v>M Ferreira Figueiredo 2</v>
          </cell>
          <cell r="D36" t="str">
            <v>C2</v>
          </cell>
        </row>
        <row r="37">
          <cell r="A37" t="str">
            <v>Vis 035</v>
          </cell>
          <cell r="B37" t="str">
            <v xml:space="preserve"> 40.668655,  -7.919090</v>
          </cell>
          <cell r="C37" t="str">
            <v>Avenida Europa</v>
          </cell>
          <cell r="D37" t="str">
            <v>C2</v>
          </cell>
        </row>
        <row r="38">
          <cell r="A38" t="str">
            <v>Vis 036</v>
          </cell>
          <cell r="B38" t="str">
            <v xml:space="preserve"> 40.661509,  -7.920691</v>
          </cell>
          <cell r="C38" t="str">
            <v>César Anjo 2</v>
          </cell>
          <cell r="D38" t="str">
            <v>C2</v>
          </cell>
        </row>
        <row r="39">
          <cell r="A39" t="str">
            <v>Vis 037</v>
          </cell>
          <cell r="B39" t="str">
            <v xml:space="preserve"> 40.660332,  -7.921032</v>
          </cell>
          <cell r="C39" t="str">
            <v>Balsa 2</v>
          </cell>
          <cell r="D39" t="str">
            <v>C2</v>
          </cell>
        </row>
        <row r="40">
          <cell r="A40" t="str">
            <v>Vis 038</v>
          </cell>
          <cell r="B40" t="str">
            <v xml:space="preserve"> 40.659890,  -7.926082</v>
          </cell>
          <cell r="C40" t="str">
            <v xml:space="preserve"> Cidade Aveiro</v>
          </cell>
          <cell r="D40" t="str">
            <v>C2</v>
          </cell>
        </row>
        <row r="41">
          <cell r="A41" t="str">
            <v>Vis 039</v>
          </cell>
          <cell r="B41" t="str">
            <v xml:space="preserve"> 40.657914,  -7.927199</v>
          </cell>
          <cell r="C41" t="str">
            <v>Monte Belo-Estádio 2</v>
          </cell>
          <cell r="D41" t="str">
            <v>C2</v>
          </cell>
        </row>
        <row r="42">
          <cell r="A42" t="str">
            <v>Vis 040</v>
          </cell>
          <cell r="B42" t="str">
            <v xml:space="preserve"> 40.656585,  -7.928116</v>
          </cell>
          <cell r="C42" t="str">
            <v>Monte Belo-J Infância 2</v>
          </cell>
          <cell r="D42" t="str">
            <v>C2</v>
          </cell>
        </row>
        <row r="43">
          <cell r="A43" t="str">
            <v>Vis 041</v>
          </cell>
          <cell r="B43" t="str">
            <v xml:space="preserve"> 40.656571,  -7.920538</v>
          </cell>
          <cell r="C43" t="str">
            <v>Engrácia Carrilho-Igreja</v>
          </cell>
          <cell r="D43" t="str">
            <v>C2</v>
          </cell>
        </row>
        <row r="44">
          <cell r="A44" t="str">
            <v>Vis 042</v>
          </cell>
          <cell r="B44" t="str">
            <v xml:space="preserve"> 40.658180,  -7.920048</v>
          </cell>
          <cell r="C44" t="str">
            <v>Colégio Imac Conceição</v>
          </cell>
          <cell r="D44" t="str">
            <v>C2</v>
          </cell>
        </row>
        <row r="45">
          <cell r="A45" t="str">
            <v>Vis 043</v>
          </cell>
          <cell r="B45" t="str">
            <v xml:space="preserve"> 40.644670,  -7.923472</v>
          </cell>
          <cell r="C45" t="str">
            <v>Reg Infantaria-IPV 3</v>
          </cell>
          <cell r="D45" t="str">
            <v>C2</v>
          </cell>
        </row>
        <row r="46">
          <cell r="A46" t="str">
            <v>Vis 044</v>
          </cell>
          <cell r="B46" t="str">
            <v xml:space="preserve"> 40.646680,  -7.912509</v>
          </cell>
          <cell r="C46" t="str">
            <v>Quinta da Alagoa</v>
          </cell>
          <cell r="D46" t="str">
            <v>C2</v>
          </cell>
        </row>
        <row r="47">
          <cell r="A47" t="str">
            <v>Vis 045</v>
          </cell>
          <cell r="B47" t="str">
            <v xml:space="preserve"> 40.644217,  -7.913063</v>
          </cell>
          <cell r="C47" t="str">
            <v>Q Alagoa-C Comercial</v>
          </cell>
          <cell r="D47" t="str">
            <v>C2</v>
          </cell>
        </row>
        <row r="48">
          <cell r="A48" t="str">
            <v>Vis 046</v>
          </cell>
          <cell r="B48" t="str">
            <v xml:space="preserve"> 40.645744,  -7.909010</v>
          </cell>
          <cell r="C48" t="str">
            <v>Escola Aquilino Ribeiro</v>
          </cell>
          <cell r="D48" t="str">
            <v>12;C2</v>
          </cell>
        </row>
        <row r="49">
          <cell r="A49" t="str">
            <v>Vis 047</v>
          </cell>
          <cell r="B49" t="str">
            <v xml:space="preserve"> 40.656213,  -7.914239</v>
          </cell>
          <cell r="C49" t="str">
            <v>Rossio 1</v>
          </cell>
          <cell r="D49" t="str">
            <v>4;6;7;8;9;10;11;12;13;15;16;18;19;20;21;C1;C2</v>
          </cell>
        </row>
        <row r="50">
          <cell r="A50" t="str">
            <v>Vis 048</v>
          </cell>
          <cell r="B50" t="str">
            <v xml:space="preserve"> 40.656145,  -7.914081</v>
          </cell>
          <cell r="C50" t="str">
            <v>Rossio 2</v>
          </cell>
          <cell r="D50" t="str">
            <v>1;3;5;6;8;9;10;11;12;13;15;16;17;18;19;20;21;C1;C2</v>
          </cell>
        </row>
        <row r="51">
          <cell r="A51" t="str">
            <v>Vis 049</v>
          </cell>
          <cell r="B51" t="str">
            <v xml:space="preserve"> 40.655985,  -7.912575</v>
          </cell>
          <cell r="C51" t="str">
            <v>Alves Martins</v>
          </cell>
          <cell r="D51" t="str">
            <v>1;3;5;6;7;9;17;C2</v>
          </cell>
        </row>
        <row r="52">
          <cell r="A52" t="str">
            <v>Vis 050</v>
          </cell>
          <cell r="B52" t="str">
            <v xml:space="preserve"> 40.656632,  -7.912392</v>
          </cell>
          <cell r="C52" t="str">
            <v>General Humberto Delgado</v>
          </cell>
          <cell r="D52" t="str">
            <v>1;3;5;6;7;9;17;C1</v>
          </cell>
        </row>
        <row r="53">
          <cell r="A53" t="str">
            <v>Vis 051</v>
          </cell>
          <cell r="B53" t="str">
            <v xml:space="preserve"> 40.656385,  -7.909579</v>
          </cell>
          <cell r="C53" t="str">
            <v>D António A Martins 1</v>
          </cell>
          <cell r="D53">
            <v>6</v>
          </cell>
        </row>
        <row r="54">
          <cell r="A54" t="str">
            <v>Vis 052</v>
          </cell>
          <cell r="B54" t="str">
            <v xml:space="preserve"> 40.657660,  -7.909950</v>
          </cell>
          <cell r="C54" t="str">
            <v>S Cristina-Cap S Pereira</v>
          </cell>
          <cell r="D54" t="str">
            <v>1;3;5;6;7;17;C2</v>
          </cell>
        </row>
        <row r="55">
          <cell r="A55" t="str">
            <v>Vis 053</v>
          </cell>
          <cell r="B55" t="str">
            <v xml:space="preserve"> 40.657736,  -7.910015</v>
          </cell>
          <cell r="C55" t="str">
            <v>Cap S Pereira-S Cristina</v>
          </cell>
          <cell r="D55" t="str">
            <v>1;3;5;6;7;17;C1</v>
          </cell>
        </row>
        <row r="56">
          <cell r="A56" t="str">
            <v>Vis 054</v>
          </cell>
          <cell r="B56" t="str">
            <v xml:space="preserve"> 40.659405,  -7.907466</v>
          </cell>
          <cell r="C56" t="str">
            <v>Cap S Pereira-Fontelo</v>
          </cell>
          <cell r="D56" t="str">
            <v>1;3;5;6;7;17;C2</v>
          </cell>
        </row>
        <row r="57">
          <cell r="A57" t="str">
            <v>Vis 055</v>
          </cell>
          <cell r="B57" t="str">
            <v xml:space="preserve"> 40.659035,  -7.908139</v>
          </cell>
          <cell r="C57" t="str">
            <v>Capitão Silva Pereira</v>
          </cell>
          <cell r="D57" t="str">
            <v>1;3;5;6;7;17;C1</v>
          </cell>
        </row>
        <row r="58">
          <cell r="A58" t="str">
            <v>Vis 056</v>
          </cell>
          <cell r="B58" t="str">
            <v xml:space="preserve"> 40.660617,  -7.908127</v>
          </cell>
          <cell r="C58" t="str">
            <v>Largo Santo António</v>
          </cell>
          <cell r="D58" t="str">
            <v>3;5;6;17;C2</v>
          </cell>
        </row>
        <row r="59">
          <cell r="A59" t="str">
            <v>Vis 058</v>
          </cell>
          <cell r="B59" t="str">
            <v xml:space="preserve"> 40.663248,  -7.910430</v>
          </cell>
          <cell r="C59" t="str">
            <v>Casa da Ribeira</v>
          </cell>
          <cell r="D59" t="str">
            <v>3;5;6;17</v>
          </cell>
        </row>
        <row r="60">
          <cell r="A60" t="str">
            <v>Vis 059</v>
          </cell>
          <cell r="B60" t="str">
            <v xml:space="preserve"> 40.663212,  -7.910552</v>
          </cell>
          <cell r="C60" t="str">
            <v>Feira de S. Mateus 2</v>
          </cell>
          <cell r="D60" t="str">
            <v>3;5;6;7;17;C1</v>
          </cell>
        </row>
        <row r="61">
          <cell r="A61" t="str">
            <v>Vis 060</v>
          </cell>
          <cell r="B61" t="str">
            <v xml:space="preserve"> 40.666018,  -7.913206</v>
          </cell>
          <cell r="C61" t="str">
            <v>Cava de Viriato 1</v>
          </cell>
          <cell r="D61" t="str">
            <v>4;5;6;15;16;17;18;20;C2</v>
          </cell>
        </row>
        <row r="62">
          <cell r="A62" t="str">
            <v>Vis 061</v>
          </cell>
          <cell r="B62" t="str">
            <v xml:space="preserve"> 40.665889,  -7.913368</v>
          </cell>
          <cell r="C62" t="str">
            <v>Cava de Viriato 2</v>
          </cell>
          <cell r="D62" t="str">
            <v>4;5;6;15;16;17;18;20;C1</v>
          </cell>
        </row>
        <row r="63">
          <cell r="A63" t="str">
            <v>Vis 062</v>
          </cell>
          <cell r="B63" t="str">
            <v xml:space="preserve"> 40.668229,  -7.915667</v>
          </cell>
          <cell r="C63" t="str">
            <v>Av Bélgica-Alf Miguel 1</v>
          </cell>
          <cell r="D63" t="str">
            <v>4;5;15;16;17;18;20;C2</v>
          </cell>
        </row>
        <row r="64">
          <cell r="A64" t="str">
            <v>Vis 063</v>
          </cell>
          <cell r="B64" t="str">
            <v xml:space="preserve"> 40.668452,  -7.916073</v>
          </cell>
          <cell r="C64" t="str">
            <v>Av Bélgica-Alf Miguel 2</v>
          </cell>
          <cell r="D64" t="str">
            <v>4;5;15;16;17;18;20</v>
          </cell>
        </row>
        <row r="65">
          <cell r="A65" t="str">
            <v>Vis 064</v>
          </cell>
          <cell r="B65" t="str">
            <v xml:space="preserve"> 40.670291,  -7.918028</v>
          </cell>
          <cell r="C65" t="str">
            <v>Avenida Bélgica 1</v>
          </cell>
          <cell r="D65" t="str">
            <v>4;5;15;16;17;18;20</v>
          </cell>
        </row>
        <row r="66">
          <cell r="A66" t="str">
            <v>Vis 065</v>
          </cell>
          <cell r="B66" t="str">
            <v xml:space="preserve"> 40.670403,  -7.917955</v>
          </cell>
          <cell r="C66" t="str">
            <v>Avenida Bélgica 2</v>
          </cell>
          <cell r="D66" t="str">
            <v>4;5;15;16;17;18;20;C2</v>
          </cell>
        </row>
        <row r="67">
          <cell r="A67" t="str">
            <v>Vis 066</v>
          </cell>
          <cell r="B67" t="str">
            <v xml:space="preserve"> 40.672560,  -7.920169</v>
          </cell>
          <cell r="C67" t="str">
            <v>Avenida Bélgica 3</v>
          </cell>
          <cell r="D67" t="str">
            <v>4;5;15;16;17;18;20</v>
          </cell>
        </row>
        <row r="68">
          <cell r="A68" t="str">
            <v>Vis 067</v>
          </cell>
          <cell r="B68" t="str">
            <v xml:space="preserve"> 40.672628,  -7.920566</v>
          </cell>
          <cell r="C68" t="str">
            <v>Avenida Bélgica 4</v>
          </cell>
          <cell r="D68" t="str">
            <v>4;5;15;16;17;18;20</v>
          </cell>
        </row>
        <row r="69">
          <cell r="A69" t="str">
            <v>Vis 068</v>
          </cell>
          <cell r="B69" t="str">
            <v xml:space="preserve"> 40.674470,  -7.922646</v>
          </cell>
          <cell r="C69" t="str">
            <v>Av Bélgica-Sta Amélia 1</v>
          </cell>
          <cell r="D69" t="str">
            <v>4;5;15;16;17;18;20</v>
          </cell>
        </row>
        <row r="70">
          <cell r="A70" t="str">
            <v>Vis 069</v>
          </cell>
          <cell r="B70" t="str">
            <v xml:space="preserve"> 40.674666,  -7.922428</v>
          </cell>
          <cell r="C70" t="str">
            <v>Av Bélgica-Sta Amélia 2</v>
          </cell>
          <cell r="D70" t="str">
            <v>4;5;15;16;17;18;20</v>
          </cell>
        </row>
        <row r="71">
          <cell r="A71" t="str">
            <v>Vis 071</v>
          </cell>
          <cell r="B71" t="str">
            <v xml:space="preserve"> 40.678020,  -7.921627</v>
          </cell>
          <cell r="C71" t="str">
            <v>Abraveses-Igreja 2</v>
          </cell>
          <cell r="D71" t="str">
            <v>5;15;16;17;18;20</v>
          </cell>
        </row>
        <row r="72">
          <cell r="A72" t="str">
            <v>Vis 072</v>
          </cell>
          <cell r="B72" t="str">
            <v xml:space="preserve"> 40.679807,  -7.920631</v>
          </cell>
          <cell r="C72" t="str">
            <v>Abraveses-Correios 2</v>
          </cell>
          <cell r="D72" t="str">
            <v>5;15;16;17;18;20</v>
          </cell>
        </row>
        <row r="73">
          <cell r="A73" t="str">
            <v>Vis 073</v>
          </cell>
          <cell r="B73" t="str">
            <v xml:space="preserve"> 40.680050,  -7.920085</v>
          </cell>
          <cell r="C73" t="str">
            <v>Abraveses-Correios 1</v>
          </cell>
          <cell r="D73" t="str">
            <v>5;15;16;17;18;20</v>
          </cell>
        </row>
        <row r="74">
          <cell r="A74" t="str">
            <v>Vis 074</v>
          </cell>
          <cell r="B74" t="str">
            <v xml:space="preserve"> 40.682148,  -7.918799</v>
          </cell>
          <cell r="C74" t="str">
            <v>Abraveses-Hospital 1</v>
          </cell>
          <cell r="D74" t="str">
            <v>5;15;16;17;18;20</v>
          </cell>
        </row>
        <row r="75">
          <cell r="A75" t="str">
            <v>Vis 075</v>
          </cell>
          <cell r="B75" t="str">
            <v xml:space="preserve"> 40.682436,  -7.918777</v>
          </cell>
          <cell r="C75" t="str">
            <v>Abraveses-Hospital 2</v>
          </cell>
          <cell r="D75" t="str">
            <v>5;15;16;17;18;20</v>
          </cell>
        </row>
        <row r="76">
          <cell r="A76" t="str">
            <v>Vis 076</v>
          </cell>
          <cell r="B76" t="str">
            <v xml:space="preserve"> 40.684861,  -7.917432</v>
          </cell>
          <cell r="C76" t="str">
            <v>TCor Silva Simões 1</v>
          </cell>
          <cell r="D76" t="str">
            <v>5;17</v>
          </cell>
        </row>
        <row r="77">
          <cell r="A77" t="str">
            <v>Vis 077</v>
          </cell>
          <cell r="B77" t="str">
            <v xml:space="preserve"> 40.684896,  -7.917198</v>
          </cell>
          <cell r="C77" t="str">
            <v>TCor Silva Simões 2</v>
          </cell>
          <cell r="D77" t="str">
            <v>5;17</v>
          </cell>
        </row>
        <row r="78">
          <cell r="A78" t="str">
            <v>Vis 078</v>
          </cell>
          <cell r="B78" t="str">
            <v xml:space="preserve"> 40.686577,  -7.916363</v>
          </cell>
          <cell r="C78" t="str">
            <v>Tcor S Simões-Barrosa</v>
          </cell>
          <cell r="D78" t="str">
            <v>5;17</v>
          </cell>
        </row>
        <row r="79">
          <cell r="A79" t="str">
            <v>Vis 079</v>
          </cell>
          <cell r="B79" t="str">
            <v xml:space="preserve"> 40.688334,  -7.915316</v>
          </cell>
          <cell r="C79" t="str">
            <v>Tcor S Simões-Cumieira 1</v>
          </cell>
          <cell r="D79" t="str">
            <v>5;17</v>
          </cell>
        </row>
        <row r="80">
          <cell r="A80" t="str">
            <v>Vis 080</v>
          </cell>
          <cell r="B80" t="str">
            <v>40.68829, -7.91518</v>
          </cell>
          <cell r="C80" t="str">
            <v>Tcor S Simões-Cumieira 2</v>
          </cell>
          <cell r="D80" t="str">
            <v>5;17</v>
          </cell>
        </row>
        <row r="81">
          <cell r="A81" t="str">
            <v>Vis 081</v>
          </cell>
          <cell r="B81" t="str">
            <v>40.69023, -7.91405</v>
          </cell>
          <cell r="C81" t="str">
            <v>Tcor S Simões-Cimalha 1</v>
          </cell>
          <cell r="D81" t="str">
            <v>5;17</v>
          </cell>
        </row>
        <row r="82">
          <cell r="A82" t="str">
            <v>Vis 082</v>
          </cell>
          <cell r="B82" t="str">
            <v xml:space="preserve"> 40.690807,  -7.913847</v>
          </cell>
          <cell r="C82" t="str">
            <v>Tcor S Simões-Cimalha 2</v>
          </cell>
          <cell r="D82" t="str">
            <v>5;17</v>
          </cell>
        </row>
        <row r="83">
          <cell r="A83" t="str">
            <v>Vis 083</v>
          </cell>
          <cell r="B83" t="str">
            <v xml:space="preserve"> 40.694259,  -7.911845</v>
          </cell>
          <cell r="C83" t="str">
            <v>EN2-IP5</v>
          </cell>
          <cell r="D83" t="str">
            <v>5;17</v>
          </cell>
        </row>
        <row r="84">
          <cell r="A84" t="str">
            <v>Vis 084</v>
          </cell>
          <cell r="B84" t="str">
            <v xml:space="preserve"> 40.694251,  -7.911401</v>
          </cell>
          <cell r="C84" t="str">
            <v>EN2-Moure Madalena</v>
          </cell>
          <cell r="D84" t="str">
            <v>5;17</v>
          </cell>
        </row>
        <row r="85">
          <cell r="A85" t="str">
            <v>Vis 085</v>
          </cell>
          <cell r="B85" t="str">
            <v xml:space="preserve"> 40.697950,  -7.911158</v>
          </cell>
          <cell r="C85" t="str">
            <v>Expocenter</v>
          </cell>
          <cell r="D85" t="str">
            <v>17</v>
          </cell>
        </row>
        <row r="86">
          <cell r="A86" t="str">
            <v>Vis 086</v>
          </cell>
          <cell r="B86" t="str">
            <v xml:space="preserve"> 40.700558,  -7.911387</v>
          </cell>
          <cell r="C86" t="str">
            <v>EN2-Campo 1</v>
          </cell>
          <cell r="D86" t="str">
            <v>17</v>
          </cell>
        </row>
        <row r="87">
          <cell r="A87" t="str">
            <v>Vis 087</v>
          </cell>
          <cell r="B87" t="str">
            <v xml:space="preserve"> 40.700617,  -7.911245</v>
          </cell>
          <cell r="C87" t="str">
            <v>EN2-Campo 2</v>
          </cell>
          <cell r="D87" t="str">
            <v>17</v>
          </cell>
        </row>
        <row r="88">
          <cell r="A88" t="str">
            <v>Vis 088</v>
          </cell>
          <cell r="B88" t="str">
            <v xml:space="preserve"> 40.702974,  -7.911569</v>
          </cell>
          <cell r="C88" t="str">
            <v>EN2-Rua Bouça 1</v>
          </cell>
          <cell r="D88" t="str">
            <v>17</v>
          </cell>
        </row>
        <row r="89">
          <cell r="A89" t="str">
            <v>Vis 089</v>
          </cell>
          <cell r="B89" t="str">
            <v xml:space="preserve"> 40.703653,  -7.911239</v>
          </cell>
          <cell r="C89" t="str">
            <v>EN2-Rua Bouça 2</v>
          </cell>
          <cell r="D89" t="str">
            <v>16;17</v>
          </cell>
        </row>
        <row r="90">
          <cell r="A90" t="str">
            <v>Vis 090</v>
          </cell>
          <cell r="B90" t="str">
            <v xml:space="preserve"> 40.706065,  -7.910699</v>
          </cell>
          <cell r="C90" t="str">
            <v>EN2-Bassar 1</v>
          </cell>
          <cell r="D90" t="str">
            <v>17</v>
          </cell>
        </row>
        <row r="91">
          <cell r="A91" t="str">
            <v>Vis 091</v>
          </cell>
          <cell r="B91" t="str">
            <v xml:space="preserve"> 40.706237,  -7.910594</v>
          </cell>
          <cell r="C91" t="str">
            <v>EN2-Bassar 2</v>
          </cell>
          <cell r="D91" t="str">
            <v>16;17</v>
          </cell>
        </row>
        <row r="92">
          <cell r="A92" t="str">
            <v>Vis 092</v>
          </cell>
          <cell r="B92" t="str">
            <v>40.708472,-7.912604</v>
          </cell>
          <cell r="C92" t="str">
            <v>EN2-Aeródromo</v>
          </cell>
          <cell r="D92" t="str">
            <v>16;17</v>
          </cell>
        </row>
        <row r="93">
          <cell r="A93" t="str">
            <v>Vis 093</v>
          </cell>
          <cell r="B93" t="str">
            <v>40.710796,-7.908851</v>
          </cell>
          <cell r="C93" t="str">
            <v>Campo-Rua Barbeito 1</v>
          </cell>
          <cell r="D93" t="str">
            <v>17</v>
          </cell>
        </row>
        <row r="94">
          <cell r="A94" t="str">
            <v>Vis 094</v>
          </cell>
          <cell r="B94" t="str">
            <v xml:space="preserve"> 40.710739,  -7.908781</v>
          </cell>
          <cell r="C94" t="str">
            <v>Campo-Rua Barbeito 2</v>
          </cell>
          <cell r="D94" t="str">
            <v>17</v>
          </cell>
        </row>
        <row r="95">
          <cell r="A95" t="str">
            <v>Vis 095</v>
          </cell>
          <cell r="B95" t="str">
            <v xml:space="preserve"> 40.712600,  -7.906390</v>
          </cell>
          <cell r="C95" t="str">
            <v>Campo-Bairro Norad</v>
          </cell>
          <cell r="D95" t="str">
            <v>17</v>
          </cell>
        </row>
        <row r="96">
          <cell r="A96" t="str">
            <v>Vis 096</v>
          </cell>
          <cell r="B96" t="str">
            <v>40.712226,-7.904572</v>
          </cell>
          <cell r="C96" t="str">
            <v>Bairro Norad</v>
          </cell>
          <cell r="D96" t="str">
            <v>17</v>
          </cell>
        </row>
        <row r="97">
          <cell r="A97" t="str">
            <v>Vis 097</v>
          </cell>
          <cell r="B97" t="str">
            <v xml:space="preserve"> 40.694377,  -7.908724</v>
          </cell>
          <cell r="C97" t="str">
            <v>M Madalena-R Principal 1</v>
          </cell>
          <cell r="D97" t="str">
            <v>5;17</v>
          </cell>
        </row>
        <row r="98">
          <cell r="A98" t="str">
            <v>Vis 098</v>
          </cell>
          <cell r="B98" t="str">
            <v>40.69444, -7.90866</v>
          </cell>
          <cell r="C98" t="str">
            <v>M Madalena-R Principal 2</v>
          </cell>
          <cell r="D98" t="str">
            <v>5;17</v>
          </cell>
        </row>
        <row r="99">
          <cell r="A99" t="str">
            <v>Vis 099</v>
          </cell>
          <cell r="B99" t="str">
            <v>40.69685, -7.90651</v>
          </cell>
          <cell r="C99" t="str">
            <v>Moure Madalena-Igreja 1</v>
          </cell>
          <cell r="D99" t="str">
            <v>5;17</v>
          </cell>
        </row>
        <row r="100">
          <cell r="A100" t="str">
            <v>Vis 100</v>
          </cell>
          <cell r="B100" t="str">
            <v>40.69681, -7.9066</v>
          </cell>
          <cell r="C100" t="str">
            <v>Moure Madalena-Igreja 2</v>
          </cell>
          <cell r="D100" t="str">
            <v>5;17</v>
          </cell>
        </row>
        <row r="101">
          <cell r="A101" t="str">
            <v>Vis 101</v>
          </cell>
          <cell r="B101" t="str">
            <v xml:space="preserve"> 40.698249,  -7.906183</v>
          </cell>
          <cell r="C101" t="str">
            <v>Moure Madalena-R Capela</v>
          </cell>
          <cell r="D101" t="str">
            <v>5;17</v>
          </cell>
        </row>
        <row r="102">
          <cell r="A102" t="str">
            <v>Vis 102</v>
          </cell>
          <cell r="B102" t="str">
            <v xml:space="preserve"> 40.672645,  -7.914911</v>
          </cell>
          <cell r="C102" t="str">
            <v>Escola Viriato 1</v>
          </cell>
          <cell r="D102" t="str">
            <v>6;15;16;18;20</v>
          </cell>
        </row>
        <row r="103">
          <cell r="A103" t="str">
            <v>Vis 103</v>
          </cell>
          <cell r="B103" t="str">
            <v xml:space="preserve"> 40.672509,  -7.915101</v>
          </cell>
          <cell r="C103" t="str">
            <v>Escola Viriato 2</v>
          </cell>
          <cell r="D103" t="str">
            <v>6;15;16;18;20;C1</v>
          </cell>
        </row>
        <row r="104">
          <cell r="A104" t="str">
            <v>Vis 104</v>
          </cell>
          <cell r="B104" t="str">
            <v xml:space="preserve"> 40.675783,  -7.915438</v>
          </cell>
          <cell r="C104" t="str">
            <v>Abraveses-Pr Lameiras 1</v>
          </cell>
          <cell r="D104" t="str">
            <v>6;15;16;18;20</v>
          </cell>
        </row>
        <row r="105">
          <cell r="A105" t="str">
            <v>Vis 105</v>
          </cell>
          <cell r="B105" t="str">
            <v xml:space="preserve"> 40.675713,  -7.915626</v>
          </cell>
          <cell r="C105" t="str">
            <v>Abraveses-Pr Lameiras 2</v>
          </cell>
          <cell r="D105" t="str">
            <v>6;15;16;18;20</v>
          </cell>
        </row>
        <row r="106">
          <cell r="A106" t="str">
            <v>Vis 106</v>
          </cell>
          <cell r="B106" t="str">
            <v xml:space="preserve"> 40.677924,  -7.916418</v>
          </cell>
          <cell r="C106" t="str">
            <v>Abraveses-Rua Eirinha 1</v>
          </cell>
          <cell r="D106" t="str">
            <v>6;15;16;18;20</v>
          </cell>
        </row>
        <row r="107">
          <cell r="A107" t="str">
            <v>Vis 107</v>
          </cell>
          <cell r="B107" t="str">
            <v xml:space="preserve"> 40.677548,  -7.916197</v>
          </cell>
          <cell r="C107" t="str">
            <v>Abraveses-Rua Eirinha 2</v>
          </cell>
          <cell r="D107" t="str">
            <v>6;15;16;18;20</v>
          </cell>
        </row>
        <row r="108">
          <cell r="A108" t="str">
            <v>Vis 108</v>
          </cell>
          <cell r="B108" t="str">
            <v xml:space="preserve"> 40.679604,  -7.916030</v>
          </cell>
          <cell r="C108" t="str">
            <v>Estrada V-Esc A Perdigão</v>
          </cell>
          <cell r="D108">
            <v>6</v>
          </cell>
        </row>
        <row r="109">
          <cell r="A109" t="str">
            <v>Vis 109</v>
          </cell>
          <cell r="B109" t="str">
            <v>igual à VIS 308</v>
          </cell>
          <cell r="C109" t="str">
            <v>Esc Azeredo Perdigão 1</v>
          </cell>
          <cell r="D109"/>
        </row>
        <row r="110">
          <cell r="A110" t="str">
            <v>Vis 110</v>
          </cell>
          <cell r="B110" t="str">
            <v xml:space="preserve"> 40.679211,  -7.914750</v>
          </cell>
          <cell r="C110" t="str">
            <v>Esc Azeredo Perdigão 3</v>
          </cell>
          <cell r="D110" t="str">
            <v>6;15;16;18;20</v>
          </cell>
        </row>
        <row r="111">
          <cell r="A111" t="str">
            <v>Vis 111</v>
          </cell>
          <cell r="B111" t="str">
            <v xml:space="preserve"> 40.677648,  -7.909664</v>
          </cell>
          <cell r="C111" t="str">
            <v>R. Esc. Preparatória 1</v>
          </cell>
          <cell r="D111">
            <v>6</v>
          </cell>
        </row>
        <row r="112">
          <cell r="A112" t="str">
            <v>Vis 112</v>
          </cell>
          <cell r="B112" t="str">
            <v xml:space="preserve"> 40.677706,  -7.909833</v>
          </cell>
          <cell r="C112" t="str">
            <v>R. Esc. Preparatória 2</v>
          </cell>
          <cell r="D112">
            <v>6</v>
          </cell>
        </row>
        <row r="113">
          <cell r="A113" t="str">
            <v>Vis 113</v>
          </cell>
          <cell r="B113" t="str">
            <v xml:space="preserve"> 40.675172,  -7.907317</v>
          </cell>
          <cell r="C113" t="str">
            <v>Póvoa-Bairro Lusitano 1</v>
          </cell>
          <cell r="D113">
            <v>6</v>
          </cell>
        </row>
        <row r="114">
          <cell r="A114" t="str">
            <v>Vis 114</v>
          </cell>
          <cell r="B114" t="str">
            <v xml:space="preserve"> 40.675224,  -7.907219</v>
          </cell>
          <cell r="C114" t="str">
            <v>Póvoa-Bairro Lusitano 2</v>
          </cell>
          <cell r="D114">
            <v>6</v>
          </cell>
        </row>
        <row r="115">
          <cell r="A115" t="str">
            <v>Vis 115</v>
          </cell>
          <cell r="B115" t="str">
            <v xml:space="preserve"> 40.677032,  -7.905627</v>
          </cell>
          <cell r="C115" t="str">
            <v>Póvoa-Heróis Lusitanos 1</v>
          </cell>
          <cell r="D115">
            <v>6</v>
          </cell>
        </row>
        <row r="116">
          <cell r="A116" t="str">
            <v>Vis 116</v>
          </cell>
          <cell r="B116" t="str">
            <v xml:space="preserve"> 40.677075,  -7.905713</v>
          </cell>
          <cell r="C116" t="str">
            <v>Póvoa-Heróis Lusitanos 2</v>
          </cell>
          <cell r="D116">
            <v>6</v>
          </cell>
        </row>
        <row r="117">
          <cell r="A117" t="str">
            <v>Vis 117</v>
          </cell>
          <cell r="B117" t="str">
            <v xml:space="preserve"> 40.678490,  -7.905148</v>
          </cell>
          <cell r="C117" t="str">
            <v>Póvoa-Heróis Lusitanos 3</v>
          </cell>
          <cell r="D117">
            <v>6</v>
          </cell>
        </row>
        <row r="118">
          <cell r="A118" t="str">
            <v>Vis 118</v>
          </cell>
          <cell r="B118" t="str">
            <v xml:space="preserve"> 40.680756,  -7.905154</v>
          </cell>
          <cell r="C118" t="str">
            <v>Póvoa-Av Pintor 1</v>
          </cell>
          <cell r="D118">
            <v>6</v>
          </cell>
        </row>
        <row r="119">
          <cell r="A119" t="str">
            <v>Vis 119</v>
          </cell>
          <cell r="B119" t="str">
            <v xml:space="preserve"> 40.680726,  -7.905245</v>
          </cell>
          <cell r="C119" t="str">
            <v>Póvoa-Av Pintor 2</v>
          </cell>
          <cell r="D119">
            <v>6</v>
          </cell>
        </row>
        <row r="120">
          <cell r="A120" t="str">
            <v>Vis 120</v>
          </cell>
          <cell r="B120" t="str">
            <v xml:space="preserve"> 40.684221,  -7.904034</v>
          </cell>
          <cell r="C120" t="str">
            <v>Travessa do Pintor 1</v>
          </cell>
          <cell r="D120">
            <v>6</v>
          </cell>
        </row>
        <row r="121">
          <cell r="A121" t="str">
            <v>Vis 121</v>
          </cell>
          <cell r="B121" t="str">
            <v xml:space="preserve"> 40.684323,  -7.904071</v>
          </cell>
          <cell r="C121" t="str">
            <v>Travessa do Pintor 2</v>
          </cell>
          <cell r="D121">
            <v>6</v>
          </cell>
        </row>
        <row r="122">
          <cell r="A122" t="str">
            <v>Vis 122</v>
          </cell>
          <cell r="B122" t="str">
            <v xml:space="preserve"> 40.686230,  -7.903267</v>
          </cell>
          <cell r="C122" t="str">
            <v>Alto do Pintor 1</v>
          </cell>
          <cell r="D122">
            <v>6</v>
          </cell>
        </row>
        <row r="123">
          <cell r="A123" t="str">
            <v>Vis 123</v>
          </cell>
          <cell r="B123" t="str">
            <v xml:space="preserve"> 40.686498,  -7.903278</v>
          </cell>
          <cell r="C123" t="str">
            <v>Alto do Pintor 2</v>
          </cell>
          <cell r="D123">
            <v>6</v>
          </cell>
        </row>
        <row r="124">
          <cell r="A124" t="str">
            <v>Vis 124</v>
          </cell>
          <cell r="B124" t="str">
            <v xml:space="preserve"> 40.689727,  -7.900030</v>
          </cell>
          <cell r="C124" t="str">
            <v>Bairro Pereiro 1</v>
          </cell>
          <cell r="D124">
            <v>6</v>
          </cell>
        </row>
        <row r="125">
          <cell r="A125" t="str">
            <v>Vis 125</v>
          </cell>
          <cell r="B125" t="str">
            <v xml:space="preserve"> 40.689799,  -7.900182</v>
          </cell>
          <cell r="C125" t="str">
            <v>Bairro Pereiro 2</v>
          </cell>
          <cell r="D125">
            <v>6</v>
          </cell>
        </row>
        <row r="126">
          <cell r="A126" t="str">
            <v>Vis 126</v>
          </cell>
          <cell r="B126" t="str">
            <v xml:space="preserve"> 40.693378,  -7.899120</v>
          </cell>
          <cell r="C126" t="str">
            <v>Estrada Campo Aviação 1</v>
          </cell>
          <cell r="D126">
            <v>6</v>
          </cell>
        </row>
        <row r="127">
          <cell r="A127" t="str">
            <v>Vis 127</v>
          </cell>
          <cell r="B127" t="str">
            <v xml:space="preserve"> 40.693484,  -7.898978</v>
          </cell>
          <cell r="C127" t="str">
            <v>Estrada Campo Aviação 2</v>
          </cell>
          <cell r="D127">
            <v>6</v>
          </cell>
        </row>
        <row r="128">
          <cell r="A128" t="str">
            <v>Vis 128</v>
          </cell>
          <cell r="B128" t="str">
            <v xml:space="preserve"> 40.698270,  -7.896322</v>
          </cell>
          <cell r="C128" t="str">
            <v>Moure Carvalhal 1</v>
          </cell>
          <cell r="D128">
            <v>6</v>
          </cell>
        </row>
        <row r="129">
          <cell r="A129" t="str">
            <v>Vis 129</v>
          </cell>
          <cell r="B129" t="str">
            <v xml:space="preserve"> 40.698330,  -7.896336</v>
          </cell>
          <cell r="C129" t="str">
            <v>Moure Carvalhal 2</v>
          </cell>
          <cell r="D129">
            <v>6</v>
          </cell>
        </row>
        <row r="130">
          <cell r="A130" t="str">
            <v>Vis 130</v>
          </cell>
          <cell r="B130" t="str">
            <v xml:space="preserve"> 40.700857,  -7.894008</v>
          </cell>
          <cell r="C130" t="str">
            <v>Moure Carvalhal-Centro 1</v>
          </cell>
          <cell r="D130">
            <v>6</v>
          </cell>
        </row>
        <row r="131">
          <cell r="A131" t="str">
            <v>Vis 131</v>
          </cell>
          <cell r="B131" t="str">
            <v xml:space="preserve"> 40.700975,  -7.894216</v>
          </cell>
          <cell r="C131" t="str">
            <v>Moure Carvalhal-Centro 2</v>
          </cell>
          <cell r="D131">
            <v>6</v>
          </cell>
        </row>
        <row r="132">
          <cell r="A132" t="str">
            <v>Vis 132</v>
          </cell>
          <cell r="B132" t="str">
            <v xml:space="preserve"> 40.659281,  -7.914792</v>
          </cell>
          <cell r="C132" t="str">
            <v>Segurança Social 2</v>
          </cell>
          <cell r="D132" t="str">
            <v>1;2;3;4;5;6;7;8;9;10;11;12;13;14;15;16;17;18;19;20;21</v>
          </cell>
        </row>
        <row r="133">
          <cell r="A133" t="str">
            <v>Vis 133</v>
          </cell>
          <cell r="B133" t="str">
            <v xml:space="preserve"> 40.659058,  -7.914846</v>
          </cell>
          <cell r="C133" t="str">
            <v>Segurança Social 1</v>
          </cell>
          <cell r="D133" t="str">
            <v>1;2;3;4;5;6;7;8;9;10;11;12;13;14;15;16;17;18;19;20;21</v>
          </cell>
        </row>
        <row r="134">
          <cell r="A134" t="str">
            <v>Vis 134</v>
          </cell>
          <cell r="B134" t="str">
            <v xml:space="preserve"> 40.661562,  -7.915328</v>
          </cell>
          <cell r="C134" t="str">
            <v>COMV 1</v>
          </cell>
          <cell r="D134" t="str">
            <v>4;13;15;16;18;19;20;C1</v>
          </cell>
        </row>
        <row r="135">
          <cell r="A135" t="str">
            <v>Vis 135</v>
          </cell>
          <cell r="B135" t="str">
            <v xml:space="preserve"> 40.661774,  -7.915571</v>
          </cell>
          <cell r="C135" t="str">
            <v>COMV 2</v>
          </cell>
          <cell r="D135" t="str">
            <v>4;13;15;16;18;19;20;C2</v>
          </cell>
        </row>
        <row r="136">
          <cell r="A136" t="str">
            <v>Vis 136</v>
          </cell>
          <cell r="B136" t="str">
            <v xml:space="preserve"> 40.664076,  -7.915913</v>
          </cell>
          <cell r="C136" t="str">
            <v>Fonte Cibernética 1</v>
          </cell>
          <cell r="D136" t="str">
            <v>4;15;16;18;19;20;C2</v>
          </cell>
        </row>
        <row r="137">
          <cell r="A137" t="str">
            <v>Vis 137</v>
          </cell>
          <cell r="B137" t="str">
            <v xml:space="preserve"> 40.664151,  -7.915741</v>
          </cell>
          <cell r="C137" t="str">
            <v>Fonte Cibernética 2</v>
          </cell>
          <cell r="D137" t="str">
            <v>4;15;16;18;19;20;C1</v>
          </cell>
        </row>
        <row r="138">
          <cell r="A138" t="str">
            <v>Vis 138</v>
          </cell>
          <cell r="B138" t="str">
            <v xml:space="preserve"> 40.677605,  -7.925474</v>
          </cell>
          <cell r="C138" t="str">
            <v>Abraveses-GNR 1</v>
          </cell>
          <cell r="D138" t="str">
            <v>15;16;18;20</v>
          </cell>
        </row>
        <row r="139">
          <cell r="A139" t="str">
            <v>Vis 139</v>
          </cell>
          <cell r="B139" t="str">
            <v xml:space="preserve"> 40.677638,  -7.925835</v>
          </cell>
          <cell r="C139" t="str">
            <v>Abraveses-GNR 2</v>
          </cell>
          <cell r="D139" t="str">
            <v>15;16;18;20</v>
          </cell>
        </row>
        <row r="140">
          <cell r="A140" t="str">
            <v>Vis 140</v>
          </cell>
          <cell r="B140" t="str">
            <v xml:space="preserve"> 40.682762,  -7.926903</v>
          </cell>
          <cell r="C140" t="str">
            <v>Abraveses-Ribeira Mide 1</v>
          </cell>
          <cell r="D140" t="str">
            <v>15;16;18;20</v>
          </cell>
        </row>
        <row r="141">
          <cell r="A141" t="str">
            <v>Vis 141</v>
          </cell>
          <cell r="B141" t="str">
            <v xml:space="preserve"> 40.682839,  -7.927217</v>
          </cell>
          <cell r="C141" t="str">
            <v>Abraveses-Ribeira Mide 2</v>
          </cell>
          <cell r="D141" t="str">
            <v>15;16;18;20</v>
          </cell>
        </row>
        <row r="142">
          <cell r="A142" t="str">
            <v>Vis 142</v>
          </cell>
          <cell r="B142" t="str">
            <v xml:space="preserve"> 40.688397,  -7.927512</v>
          </cell>
          <cell r="C142" t="str">
            <v>EN16-Pascoal 1</v>
          </cell>
          <cell r="D142" t="str">
            <v>16;20</v>
          </cell>
        </row>
        <row r="143">
          <cell r="A143" t="str">
            <v>Vis 143</v>
          </cell>
          <cell r="B143" t="str">
            <v xml:space="preserve"> 40.691646,  -7.927824</v>
          </cell>
          <cell r="C143" t="str">
            <v>IP5-Pascoal</v>
          </cell>
          <cell r="D143" t="str">
            <v>16;20</v>
          </cell>
        </row>
        <row r="144">
          <cell r="A144" t="str">
            <v>Vis 144</v>
          </cell>
          <cell r="B144" t="str">
            <v xml:space="preserve"> 40.692280,  -7.928207</v>
          </cell>
          <cell r="C144" t="str">
            <v>Pascoal-IP5</v>
          </cell>
          <cell r="D144" t="str">
            <v>16;20</v>
          </cell>
        </row>
        <row r="145">
          <cell r="A145" t="str">
            <v>Vis 145</v>
          </cell>
          <cell r="B145" t="str">
            <v xml:space="preserve"> 40.697545,  -7.932534</v>
          </cell>
          <cell r="C145" t="str">
            <v>EN16-Campo-Abraveses</v>
          </cell>
          <cell r="D145" t="str">
            <v>15;16;18;20</v>
          </cell>
        </row>
        <row r="146">
          <cell r="A146" t="str">
            <v>Vis 146</v>
          </cell>
          <cell r="B146" t="str">
            <v xml:space="preserve"> 40.697939,  -7.932242</v>
          </cell>
          <cell r="C146" t="str">
            <v>EN16-Abraveses-Campo</v>
          </cell>
          <cell r="D146" t="str">
            <v>15;16;18;20</v>
          </cell>
        </row>
        <row r="147">
          <cell r="A147" t="str">
            <v>Vis 147</v>
          </cell>
          <cell r="B147" t="str">
            <v xml:space="preserve"> 40.700016,  -7.931077</v>
          </cell>
          <cell r="C147" t="str">
            <v>N S Fátima-Liberdade 1</v>
          </cell>
          <cell r="D147" t="str">
            <v>15;16;18</v>
          </cell>
        </row>
        <row r="148">
          <cell r="A148" t="str">
            <v>Vis 148</v>
          </cell>
          <cell r="B148" t="str">
            <v xml:space="preserve"> 40.699934,  -7.930136</v>
          </cell>
          <cell r="C148" t="str">
            <v>N S Fátima-Esperança 1</v>
          </cell>
          <cell r="D148" t="str">
            <v>15;16;18</v>
          </cell>
        </row>
        <row r="149">
          <cell r="A149" t="str">
            <v>Vis 149</v>
          </cell>
          <cell r="B149" t="str">
            <v xml:space="preserve"> 40.701716,  -7.930096</v>
          </cell>
          <cell r="C149" t="str">
            <v>N S Fátima-Liberdade 2</v>
          </cell>
          <cell r="D149" t="str">
            <v>15;16;18</v>
          </cell>
        </row>
        <row r="150">
          <cell r="A150" t="str">
            <v>Vis 150</v>
          </cell>
          <cell r="B150" t="str">
            <v xml:space="preserve"> 40.701560,  -7.929964</v>
          </cell>
          <cell r="C150" t="str">
            <v>N S Fátima-Esperança 2</v>
          </cell>
          <cell r="D150" t="str">
            <v>15;16;18</v>
          </cell>
        </row>
        <row r="151">
          <cell r="A151" t="str">
            <v>Vis 151</v>
          </cell>
          <cell r="B151" t="str">
            <v xml:space="preserve"> 40.702749,  -7.926415</v>
          </cell>
          <cell r="C151" t="str">
            <v>Campo-Est Liberdade 1</v>
          </cell>
          <cell r="D151" t="str">
            <v>15;16;18</v>
          </cell>
        </row>
        <row r="152">
          <cell r="A152" t="str">
            <v>Vis 152</v>
          </cell>
          <cell r="B152" t="str">
            <v xml:space="preserve"> 40.702806,  -7.926807</v>
          </cell>
          <cell r="C152" t="str">
            <v>Campo-Est Liberdade 2</v>
          </cell>
          <cell r="D152" t="str">
            <v>15;16;18</v>
          </cell>
        </row>
        <row r="153">
          <cell r="A153" t="str">
            <v>Vis 153</v>
          </cell>
          <cell r="B153" t="str">
            <v xml:space="preserve"> 40.703076,  -7.923790</v>
          </cell>
          <cell r="C153" t="str">
            <v>Escola Jean Piaget</v>
          </cell>
          <cell r="D153" t="str">
            <v>15;16;18</v>
          </cell>
        </row>
        <row r="154">
          <cell r="A154" t="str">
            <v>Vis 154</v>
          </cell>
          <cell r="B154" t="str">
            <v xml:space="preserve"> 40.703679,  -7.922884</v>
          </cell>
          <cell r="C154" t="str">
            <v>Estab Prisional 1</v>
          </cell>
          <cell r="D154" t="str">
            <v>15;16;18</v>
          </cell>
        </row>
        <row r="155">
          <cell r="A155" t="str">
            <v>Vis 155</v>
          </cell>
          <cell r="B155" t="str">
            <v xml:space="preserve"> 40.703703,  -7.922622</v>
          </cell>
          <cell r="C155" t="str">
            <v>Estab Prisional 2</v>
          </cell>
          <cell r="D155" t="str">
            <v>15;16;18</v>
          </cell>
        </row>
        <row r="156">
          <cell r="A156" t="str">
            <v>Vis 156</v>
          </cell>
          <cell r="B156" t="str">
            <v xml:space="preserve"> 40.705806,  -7.919286</v>
          </cell>
          <cell r="C156" t="str">
            <v>Campo-Cemitério 1</v>
          </cell>
          <cell r="D156" t="str">
            <v>15;16;18</v>
          </cell>
        </row>
        <row r="157">
          <cell r="A157" t="str">
            <v>Vis 157</v>
          </cell>
          <cell r="B157" t="str">
            <v xml:space="preserve"> 40.706069,  -7.918940</v>
          </cell>
          <cell r="C157" t="str">
            <v>Campo-Cemitério 2</v>
          </cell>
          <cell r="D157" t="str">
            <v>15;16;18</v>
          </cell>
        </row>
        <row r="158">
          <cell r="A158" t="str">
            <v>Vis 158</v>
          </cell>
          <cell r="B158" t="str">
            <v xml:space="preserve"> 40.707307,  -7.915725</v>
          </cell>
          <cell r="C158" t="str">
            <v>Campo-L Fonte da Igreja</v>
          </cell>
          <cell r="D158" t="str">
            <v>15;16;18</v>
          </cell>
        </row>
        <row r="159">
          <cell r="A159" t="str">
            <v>Vis 159</v>
          </cell>
          <cell r="B159" t="str">
            <v xml:space="preserve"> 40.678140,  -7.923127</v>
          </cell>
          <cell r="C159" t="str">
            <v>Ten Cor Silva Simões 3</v>
          </cell>
          <cell r="D159" t="str">
            <v>5;15;16;17;18;20</v>
          </cell>
        </row>
        <row r="160">
          <cell r="A160" t="str">
            <v>Vis 160</v>
          </cell>
          <cell r="B160" t="str">
            <v xml:space="preserve"> 40.675091,  -7.899768</v>
          </cell>
          <cell r="C160" t="str">
            <v>Caminho Santiago 1</v>
          </cell>
          <cell r="D160">
            <v>3</v>
          </cell>
        </row>
        <row r="161">
          <cell r="A161" t="str">
            <v>Vis 161</v>
          </cell>
          <cell r="B161" t="str">
            <v xml:space="preserve"> 40.677658,  -7.898785</v>
          </cell>
          <cell r="C161" t="str">
            <v>Cemitério Santiago</v>
          </cell>
          <cell r="D161">
            <v>3</v>
          </cell>
        </row>
        <row r="162">
          <cell r="A162" t="str">
            <v>Vis 162</v>
          </cell>
          <cell r="B162" t="str">
            <v xml:space="preserve"> 40.656058,  -7.909988</v>
          </cell>
          <cell r="C162" t="str">
            <v>Dr Azeredo Perdigão 1</v>
          </cell>
          <cell r="D162" t="str">
            <v>9;C1</v>
          </cell>
        </row>
        <row r="163">
          <cell r="A163" t="str">
            <v>Vis 163</v>
          </cell>
          <cell r="B163" t="str">
            <v xml:space="preserve"> 40.656385,  -7.909579</v>
          </cell>
          <cell r="C163" t="str">
            <v>D António A Martins 2</v>
          </cell>
          <cell r="D163" t="str">
            <v>9</v>
          </cell>
        </row>
        <row r="164">
          <cell r="A164" t="str">
            <v>Vis 165</v>
          </cell>
          <cell r="B164" t="str">
            <v xml:space="preserve"> 40.665340,  -7.906847</v>
          </cell>
          <cell r="C164" t="str">
            <v>Cidade Salamanca 1</v>
          </cell>
          <cell r="D164">
            <v>3</v>
          </cell>
        </row>
        <row r="165">
          <cell r="A165" t="str">
            <v>Vis 166</v>
          </cell>
          <cell r="B165" t="str">
            <v xml:space="preserve"> 40.665340,  -7.907175</v>
          </cell>
          <cell r="C165" t="str">
            <v>Cidade Salamanca 2</v>
          </cell>
          <cell r="D165">
            <v>3</v>
          </cell>
        </row>
        <row r="166">
          <cell r="A166" t="str">
            <v>Vis 167</v>
          </cell>
          <cell r="B166" t="str">
            <v xml:space="preserve"> 40.672063,  -7.898532</v>
          </cell>
          <cell r="C166" t="str">
            <v>Cemitério Esculca 1</v>
          </cell>
          <cell r="D166">
            <v>3</v>
          </cell>
        </row>
        <row r="167">
          <cell r="A167" t="str">
            <v>Vis 168</v>
          </cell>
          <cell r="B167" t="str">
            <v xml:space="preserve"> 40.672476,  -7.898914</v>
          </cell>
          <cell r="C167" t="str">
            <v>Cemitério Esculca 2</v>
          </cell>
          <cell r="D167">
            <v>3</v>
          </cell>
        </row>
        <row r="168">
          <cell r="A168" t="str">
            <v>Vis 169</v>
          </cell>
          <cell r="B168" t="str">
            <v xml:space="preserve"> 40.675124,  -7.899665</v>
          </cell>
          <cell r="C168" t="str">
            <v>Caminho Santiago 2</v>
          </cell>
          <cell r="D168">
            <v>3</v>
          </cell>
        </row>
        <row r="169">
          <cell r="A169" t="str">
            <v>Vis 170</v>
          </cell>
          <cell r="B169" t="str">
            <v xml:space="preserve"> 40.673102,  -7.902196</v>
          </cell>
          <cell r="C169" t="str">
            <v>Av Nova Santiago 1</v>
          </cell>
          <cell r="D169">
            <v>3</v>
          </cell>
        </row>
        <row r="170">
          <cell r="A170" t="str">
            <v>Vis 171</v>
          </cell>
          <cell r="B170" t="str">
            <v xml:space="preserve"> 40.672898,  -7.902816</v>
          </cell>
          <cell r="C170" t="str">
            <v>Av Nova Santiago-Igreja</v>
          </cell>
          <cell r="D170">
            <v>3</v>
          </cell>
        </row>
        <row r="171">
          <cell r="A171" t="str">
            <v>Vis 172</v>
          </cell>
          <cell r="B171" t="str">
            <v xml:space="preserve"> 40.672419,  -7.904449</v>
          </cell>
          <cell r="C171" t="str">
            <v>Av Nova Santiago 2</v>
          </cell>
          <cell r="D171">
            <v>3</v>
          </cell>
        </row>
        <row r="172">
          <cell r="A172" t="str">
            <v>Vis 173</v>
          </cell>
          <cell r="B172" t="str">
            <v xml:space="preserve"> 40.672713,  -7.908229</v>
          </cell>
          <cell r="C172" t="str">
            <v>Heróis Lusitanos</v>
          </cell>
          <cell r="D172">
            <v>3</v>
          </cell>
        </row>
        <row r="173">
          <cell r="A173" t="str">
            <v>Vis 174</v>
          </cell>
          <cell r="B173" t="str">
            <v xml:space="preserve"> 40.671508,  -7.910123</v>
          </cell>
          <cell r="C173" t="str">
            <v>S José-Heróis Lusitanos</v>
          </cell>
          <cell r="D173">
            <v>3</v>
          </cell>
        </row>
        <row r="174">
          <cell r="A174" t="str">
            <v>Vis 175</v>
          </cell>
          <cell r="B174" t="str">
            <v xml:space="preserve"> 40.670839,  -7.907527</v>
          </cell>
          <cell r="C174" t="str">
            <v>Santiago-Rua Coval</v>
          </cell>
          <cell r="D174">
            <v>3</v>
          </cell>
        </row>
        <row r="175">
          <cell r="A175" t="str">
            <v>Vis 176</v>
          </cell>
          <cell r="B175" t="str">
            <v xml:space="preserve"> 40.709071,  -7.913559</v>
          </cell>
          <cell r="C175" t="str">
            <v>Campo-Aeródromo</v>
          </cell>
          <cell r="D175" t="str">
            <v>16;17</v>
          </cell>
        </row>
        <row r="176">
          <cell r="A176" t="str">
            <v>Vis 177</v>
          </cell>
          <cell r="B176" t="str">
            <v xml:space="preserve"> 40.715207,  -7.913077</v>
          </cell>
          <cell r="C176" t="str">
            <v>EN2 Campo-Bindurão 1</v>
          </cell>
          <cell r="D176" t="str">
            <v>16;17</v>
          </cell>
        </row>
        <row r="177">
          <cell r="A177" t="str">
            <v>Vis 178</v>
          </cell>
          <cell r="B177" t="str">
            <v xml:space="preserve"> 40.715099,  -7.912948</v>
          </cell>
          <cell r="C177" t="str">
            <v>EN2 Campo-Bindurão 2</v>
          </cell>
          <cell r="D177" t="str">
            <v>16</v>
          </cell>
        </row>
        <row r="178">
          <cell r="A178" t="str">
            <v>Vis 179</v>
          </cell>
          <cell r="B178" t="str">
            <v xml:space="preserve"> 40.728462,  -7.909341</v>
          </cell>
          <cell r="C178" t="str">
            <v>EN2-Muna 1</v>
          </cell>
          <cell r="D178" t="str">
            <v>16;17</v>
          </cell>
        </row>
        <row r="179">
          <cell r="A179" t="str">
            <v>Vis 180</v>
          </cell>
          <cell r="B179" t="str">
            <v xml:space="preserve"> 40.728377,  -7.909211</v>
          </cell>
          <cell r="C179" t="str">
            <v>EN2-Muna 2</v>
          </cell>
          <cell r="D179" t="str">
            <v>16</v>
          </cell>
        </row>
        <row r="180">
          <cell r="A180" t="str">
            <v>Vis 181</v>
          </cell>
          <cell r="B180" t="str">
            <v xml:space="preserve"> 40.670717,  -7.895613</v>
          </cell>
          <cell r="C180" t="str">
            <v>Esculca-Largo S Pedro 1</v>
          </cell>
          <cell r="D180">
            <v>3</v>
          </cell>
        </row>
        <row r="181">
          <cell r="A181" t="str">
            <v>Vis 182</v>
          </cell>
          <cell r="B181" t="str">
            <v xml:space="preserve"> 40.670831,  -7.895470</v>
          </cell>
          <cell r="C181" t="str">
            <v>Esculca-Largo S Pedro 2</v>
          </cell>
          <cell r="D181">
            <v>3</v>
          </cell>
        </row>
        <row r="182">
          <cell r="A182" t="str">
            <v>Vis 183</v>
          </cell>
          <cell r="B182" t="str">
            <v xml:space="preserve"> 40.670799,  -7.891464</v>
          </cell>
          <cell r="C182" t="str">
            <v>Esculca- Rua Capela</v>
          </cell>
          <cell r="D182">
            <v>3</v>
          </cell>
        </row>
        <row r="183">
          <cell r="A183" t="str">
            <v>Vis 184</v>
          </cell>
          <cell r="B183" t="str">
            <v xml:space="preserve"> 40.670559,  -7.889147</v>
          </cell>
          <cell r="C183" t="str">
            <v>Esculca-EN229</v>
          </cell>
          <cell r="D183">
            <v>3</v>
          </cell>
        </row>
        <row r="184">
          <cell r="A184" t="str">
            <v>Vis 185</v>
          </cell>
          <cell r="B184" t="str">
            <v xml:space="preserve"> 40.670702,  -7.889240</v>
          </cell>
          <cell r="C184" t="str">
            <v>EN229-Esculca</v>
          </cell>
          <cell r="D184">
            <v>3</v>
          </cell>
        </row>
        <row r="185">
          <cell r="A185" t="str">
            <v>Vis 186</v>
          </cell>
          <cell r="B185" t="str">
            <v xml:space="preserve"> 40.670511,  -7.888672</v>
          </cell>
          <cell r="C185" t="str">
            <v>Bairro S João Carreira</v>
          </cell>
          <cell r="D185" t="str">
            <v>3;7</v>
          </cell>
        </row>
        <row r="186">
          <cell r="A186" t="str">
            <v>Vis 187</v>
          </cell>
          <cell r="B186" t="str">
            <v xml:space="preserve"> 40.671214,  -7.887213</v>
          </cell>
          <cell r="C186" t="str">
            <v>Travassós-Fundadores 1</v>
          </cell>
          <cell r="D186">
            <v>3</v>
          </cell>
        </row>
        <row r="187">
          <cell r="A187" t="str">
            <v>Vis 188</v>
          </cell>
          <cell r="B187" t="str">
            <v xml:space="preserve"> 40.671885,  -7.886035</v>
          </cell>
          <cell r="C187" t="str">
            <v>Travassós-Sta Bárbara 1</v>
          </cell>
          <cell r="D187">
            <v>3</v>
          </cell>
        </row>
        <row r="188">
          <cell r="A188" t="str">
            <v>Vis 189</v>
          </cell>
          <cell r="B188" t="str">
            <v xml:space="preserve"> 40.672144,  -7.883262</v>
          </cell>
          <cell r="C188" t="str">
            <v>Travassós-Sta Bárbara 2</v>
          </cell>
          <cell r="D188">
            <v>3</v>
          </cell>
        </row>
        <row r="189">
          <cell r="A189" t="str">
            <v>Vis 190</v>
          </cell>
          <cell r="B189" t="str">
            <v xml:space="preserve"> 40.671817,  -7.881574</v>
          </cell>
          <cell r="C189" t="str">
            <v>Travassós-Rua Escola 1</v>
          </cell>
          <cell r="D189">
            <v>3</v>
          </cell>
        </row>
        <row r="190">
          <cell r="A190" t="str">
            <v>Vis 191</v>
          </cell>
          <cell r="B190" t="str">
            <v>paragem já não faz parte do MUV</v>
          </cell>
          <cell r="C190" t="str">
            <v>Travassós-Rua Escola 2</v>
          </cell>
          <cell r="D190"/>
        </row>
        <row r="191">
          <cell r="A191" t="str">
            <v>Vis 192</v>
          </cell>
          <cell r="B191" t="str">
            <v xml:space="preserve"> 40.671701,  -7.879377</v>
          </cell>
          <cell r="C191" t="str">
            <v>Travassós-Maj R Loureiro</v>
          </cell>
          <cell r="D191">
            <v>3</v>
          </cell>
        </row>
        <row r="192">
          <cell r="A192" t="str">
            <v>Vis 193</v>
          </cell>
          <cell r="B192" t="str">
            <v xml:space="preserve"> 40.673286,  -7.873678</v>
          </cell>
          <cell r="C192" t="str">
            <v>Travassós-Largo Rêbolo</v>
          </cell>
          <cell r="D192">
            <v>3</v>
          </cell>
        </row>
        <row r="193">
          <cell r="A193" t="str">
            <v>Vis 194</v>
          </cell>
          <cell r="B193" t="str">
            <v xml:space="preserve"> 40.674229,  -7.871459</v>
          </cell>
          <cell r="C193" t="str">
            <v>Travassós-Rua Floresta</v>
          </cell>
          <cell r="D193">
            <v>3</v>
          </cell>
        </row>
        <row r="194">
          <cell r="A194" t="str">
            <v>Vis 195</v>
          </cell>
          <cell r="B194" t="str">
            <v xml:space="preserve"> 40.734566,  -7.908228</v>
          </cell>
          <cell r="C194" t="str">
            <v>EN2-Bigas</v>
          </cell>
          <cell r="D194" t="str">
            <v>17</v>
          </cell>
        </row>
        <row r="195">
          <cell r="A195" t="str">
            <v>Vis 196</v>
          </cell>
          <cell r="B195" t="str">
            <v xml:space="preserve"> 40.739004,  -7.907931</v>
          </cell>
          <cell r="C195" t="str">
            <v>EN2-Casal 1</v>
          </cell>
          <cell r="D195" t="str">
            <v>17</v>
          </cell>
        </row>
        <row r="196">
          <cell r="A196" t="str">
            <v>Vis 199</v>
          </cell>
          <cell r="B196" t="str">
            <v xml:space="preserve"> 40.743762,  -7.905789</v>
          </cell>
          <cell r="C196" t="str">
            <v>EN2-Bigas Centro 2</v>
          </cell>
          <cell r="D196" t="str">
            <v>17</v>
          </cell>
        </row>
        <row r="197">
          <cell r="A197" t="str">
            <v>Vis 200</v>
          </cell>
          <cell r="B197" t="str">
            <v xml:space="preserve"> 40.740637,  -7.898974</v>
          </cell>
          <cell r="C197" t="str">
            <v>Quintãs</v>
          </cell>
          <cell r="D197" t="str">
            <v>17</v>
          </cell>
        </row>
        <row r="198">
          <cell r="A198" t="str">
            <v>Vis 201</v>
          </cell>
          <cell r="B198" t="str">
            <v xml:space="preserve"> 40.739370,  -7.896172</v>
          </cell>
          <cell r="C198" t="str">
            <v>Lageosa</v>
          </cell>
          <cell r="D198" t="str">
            <v>17</v>
          </cell>
        </row>
        <row r="199">
          <cell r="A199" t="str">
            <v>Vis 202</v>
          </cell>
          <cell r="B199" t="str">
            <v xml:space="preserve"> 40.736131,  -7.893801</v>
          </cell>
          <cell r="C199" t="str">
            <v>Fermentelos</v>
          </cell>
          <cell r="D199" t="str">
            <v>17</v>
          </cell>
        </row>
        <row r="200">
          <cell r="A200" t="str">
            <v>Vis 203</v>
          </cell>
          <cell r="B200" t="str">
            <v xml:space="preserve"> 40.733613,  -7.891433</v>
          </cell>
          <cell r="C200" t="str">
            <v>Folgosa</v>
          </cell>
          <cell r="D200" t="str">
            <v>17</v>
          </cell>
        </row>
        <row r="201">
          <cell r="A201" t="str">
            <v>Vis 204</v>
          </cell>
          <cell r="B201" t="str">
            <v xml:space="preserve"> 40.729146,  -7.891407</v>
          </cell>
          <cell r="C201" t="str">
            <v>Est St António-Aeródromo</v>
          </cell>
          <cell r="D201" t="str">
            <v>17</v>
          </cell>
        </row>
        <row r="202">
          <cell r="A202" t="str">
            <v>Vis 205</v>
          </cell>
          <cell r="B202" t="str">
            <v xml:space="preserve"> 40.722695,  -7.890781</v>
          </cell>
          <cell r="C202" t="str">
            <v>Aeródromo</v>
          </cell>
          <cell r="D202" t="str">
            <v>17</v>
          </cell>
        </row>
        <row r="203">
          <cell r="A203" t="str">
            <v>Vis 206</v>
          </cell>
          <cell r="B203" t="str">
            <v xml:space="preserve"> 40.714589,  -7.904367</v>
          </cell>
          <cell r="C203" t="str">
            <v>Campo-Rua Barbeito 3</v>
          </cell>
          <cell r="D203" t="str">
            <v>17</v>
          </cell>
        </row>
        <row r="204">
          <cell r="A204" t="str">
            <v>Vis 207</v>
          </cell>
          <cell r="B204" t="str">
            <v xml:space="preserve"> 40.653733,  -7.916013</v>
          </cell>
          <cell r="C204" t="str">
            <v>25 Abril-Liceu 1</v>
          </cell>
          <cell r="D204" t="str">
            <v>10;11;12;13;19;21;C1;C2</v>
          </cell>
        </row>
        <row r="205">
          <cell r="A205" t="str">
            <v>Vis 208</v>
          </cell>
          <cell r="B205" t="str">
            <v xml:space="preserve"> 40.653866,  -7.915709</v>
          </cell>
          <cell r="C205" t="str">
            <v>25 Abril-Liceu 2</v>
          </cell>
          <cell r="D205" t="str">
            <v>10;11;12;13;19;21;C1;C2</v>
          </cell>
        </row>
        <row r="206">
          <cell r="A206" t="str">
            <v>Vis 209</v>
          </cell>
          <cell r="B206" t="str">
            <v xml:space="preserve"> 40.650371,  -7.918719</v>
          </cell>
          <cell r="C206" t="str">
            <v>25 Abril-Paulo VI</v>
          </cell>
          <cell r="D206" t="str">
            <v>10;11;12;13;19;21;C2</v>
          </cell>
        </row>
        <row r="207">
          <cell r="A207" t="str">
            <v>Vis 210</v>
          </cell>
          <cell r="B207" t="str">
            <v xml:space="preserve"> 40.650440,  -7.918447</v>
          </cell>
          <cell r="C207" t="str">
            <v>Paulo VI-25 Abril</v>
          </cell>
          <cell r="D207" t="str">
            <v>10;11;12;13;19;21;C1</v>
          </cell>
        </row>
        <row r="208">
          <cell r="A208" t="str">
            <v>Vis 211</v>
          </cell>
          <cell r="B208" t="str">
            <v xml:space="preserve"> 40.647830,  -7.920763</v>
          </cell>
          <cell r="C208" t="str">
            <v>Reg Infantaria</v>
          </cell>
          <cell r="D208" t="str">
            <v>10;11;12;13;19;21;C2</v>
          </cell>
        </row>
        <row r="209">
          <cell r="A209" t="str">
            <v>Vis 212</v>
          </cell>
          <cell r="B209" t="str">
            <v xml:space="preserve"> 40.647572,  -7.920597</v>
          </cell>
          <cell r="C209" t="str">
            <v>Reg Infantaria-IPV 2</v>
          </cell>
          <cell r="D209" t="str">
            <v>10;11;12;13;19;21;C1</v>
          </cell>
        </row>
        <row r="210">
          <cell r="A210" t="str">
            <v>Vis 213</v>
          </cell>
          <cell r="B210" t="str">
            <v xml:space="preserve"> 40.644778,  -7.923078</v>
          </cell>
          <cell r="C210" t="str">
            <v>Reg Infantaria-IPV 1</v>
          </cell>
          <cell r="D210" t="str">
            <v>10;11;12;13;19;21;C1</v>
          </cell>
        </row>
        <row r="211">
          <cell r="A211" t="str">
            <v>Vis 214</v>
          </cell>
          <cell r="B211" t="str">
            <v xml:space="preserve"> 40.642368,  -7.920309</v>
          </cell>
          <cell r="C211" t="str">
            <v>C Politécnica-Escola</v>
          </cell>
          <cell r="D211" t="str">
            <v>10;11;12;13;19;21;C2</v>
          </cell>
        </row>
        <row r="212">
          <cell r="A212" t="str">
            <v>Vis 215</v>
          </cell>
          <cell r="B212" t="str">
            <v xml:space="preserve"> 40.642870,  -7.920631</v>
          </cell>
          <cell r="C212" t="str">
            <v>Cidade Politécnica-IPV</v>
          </cell>
          <cell r="D212" t="str">
            <v>10;11;12;13;19;21;C1</v>
          </cell>
        </row>
        <row r="213">
          <cell r="A213" t="str">
            <v>Vis 217</v>
          </cell>
          <cell r="B213" t="str">
            <v xml:space="preserve"> 40.641674,  -7.917270</v>
          </cell>
          <cell r="C213" t="str">
            <v>Madre Rita de Jesus 1</v>
          </cell>
          <cell r="D213" t="str">
            <v>10;11;12;19;21;C2</v>
          </cell>
        </row>
        <row r="214">
          <cell r="A214" t="str">
            <v>Vis 218</v>
          </cell>
          <cell r="B214" t="str">
            <v xml:space="preserve"> 40.642529,  -7.916609</v>
          </cell>
          <cell r="C214" t="str">
            <v>M Rita Jesus-Escola 1</v>
          </cell>
          <cell r="D214" t="str">
            <v>10;11;12;19;21;C2</v>
          </cell>
          <cell r="E214"/>
          <cell r="F214"/>
          <cell r="G214"/>
          <cell r="H214"/>
          <cell r="I214"/>
          <cell r="J214"/>
          <cell r="K214"/>
          <cell r="L214"/>
          <cell r="M214"/>
          <cell r="N214"/>
          <cell r="O214"/>
          <cell r="P214"/>
          <cell r="Q214"/>
          <cell r="R214"/>
          <cell r="S214"/>
          <cell r="T214"/>
          <cell r="U214"/>
          <cell r="V214"/>
          <cell r="W214"/>
          <cell r="X214"/>
          <cell r="Y214"/>
          <cell r="Z214"/>
          <cell r="AA214"/>
          <cell r="AB214"/>
          <cell r="AC214"/>
          <cell r="AD214"/>
          <cell r="AE214"/>
          <cell r="AF214"/>
          <cell r="AG214"/>
          <cell r="AH214"/>
          <cell r="AI214"/>
          <cell r="AJ214"/>
          <cell r="AK214"/>
          <cell r="AL214"/>
          <cell r="AM214"/>
          <cell r="AN214"/>
          <cell r="AO214"/>
        </row>
        <row r="215">
          <cell r="A215" t="str">
            <v>Vis 219</v>
          </cell>
          <cell r="B215" t="str">
            <v xml:space="preserve"> 40.642732,  -7.916606</v>
          </cell>
          <cell r="C215" t="str">
            <v>M Rita Jesus-Escola 2</v>
          </cell>
          <cell r="D215" t="str">
            <v>10;11;12;19;21</v>
          </cell>
        </row>
        <row r="216">
          <cell r="A216" t="str">
            <v>Vis 220</v>
          </cell>
          <cell r="B216" t="str">
            <v xml:space="preserve"> 40.641720,  -7.917366</v>
          </cell>
          <cell r="C216" t="str">
            <v>Madre Rita de Jesus 2</v>
          </cell>
          <cell r="D216" t="str">
            <v>10;11;12;19;21</v>
          </cell>
        </row>
        <row r="217">
          <cell r="A217" t="str">
            <v>Vis 221</v>
          </cell>
          <cell r="B217" t="str">
            <v xml:space="preserve"> 40.644985,  -7.915072</v>
          </cell>
          <cell r="C217" t="str">
            <v>M Rita Jesus-C Saúde</v>
          </cell>
          <cell r="D217" t="str">
            <v>10;11;12;19;21;C2</v>
          </cell>
        </row>
        <row r="218">
          <cell r="A218" t="str">
            <v>Vis 222</v>
          </cell>
          <cell r="B218" t="str">
            <v xml:space="preserve"> 40.646349,  -7.914362</v>
          </cell>
          <cell r="C218" t="str">
            <v>M R Jesus-Int V Fontes</v>
          </cell>
          <cell r="D218" t="str">
            <v>10;11;12;19;21;C2</v>
          </cell>
        </row>
        <row r="219">
          <cell r="A219" t="str">
            <v>Vis 223</v>
          </cell>
          <cell r="B219" t="str">
            <v xml:space="preserve"> 40.647166,  -7.912720</v>
          </cell>
          <cell r="C219" t="str">
            <v>Quinta do Galo 1</v>
          </cell>
          <cell r="D219" t="str">
            <v>10;11;12;19;21;C2</v>
          </cell>
        </row>
        <row r="220">
          <cell r="A220" t="str">
            <v>Vis 224</v>
          </cell>
          <cell r="B220" t="str">
            <v xml:space="preserve"> 40.647255,  -7.912799</v>
          </cell>
          <cell r="C220" t="str">
            <v>Quinta do Galo 2</v>
          </cell>
          <cell r="D220" t="str">
            <v>10;11;12;19;21;C1</v>
          </cell>
        </row>
        <row r="221">
          <cell r="A221" t="str">
            <v>Vis 225</v>
          </cell>
          <cell r="B221" t="str">
            <v xml:space="preserve"> 40.648181,  -7.911785</v>
          </cell>
          <cell r="C221" t="str">
            <v>Dr Alexandre Alves 1</v>
          </cell>
          <cell r="D221" t="str">
            <v>11;12</v>
          </cell>
        </row>
        <row r="222">
          <cell r="A222" t="str">
            <v>Vis 226</v>
          </cell>
          <cell r="B222" t="str">
            <v xml:space="preserve"> 40.648002,  -7.911350</v>
          </cell>
          <cell r="C222" t="str">
            <v>Dr Alexandre Alves 2</v>
          </cell>
          <cell r="D222" t="str">
            <v>11;12</v>
          </cell>
        </row>
        <row r="223">
          <cell r="A223" t="str">
            <v>Vis 227</v>
          </cell>
          <cell r="B223" t="str">
            <v xml:space="preserve"> 40.645013,  -7.909978</v>
          </cell>
          <cell r="C223" t="str">
            <v>Dr A Alves-C Comercial 1</v>
          </cell>
          <cell r="D223" t="str">
            <v>10;21;C1</v>
          </cell>
        </row>
        <row r="224">
          <cell r="A224" t="str">
            <v>Vis 228</v>
          </cell>
          <cell r="B224" t="str">
            <v xml:space="preserve"> 40.644190,  -7.910060</v>
          </cell>
          <cell r="C224" t="str">
            <v>Dr A Alves-C Comercial 2</v>
          </cell>
          <cell r="D224" t="str">
            <v>10;21</v>
          </cell>
        </row>
        <row r="225">
          <cell r="A225" t="str">
            <v>Vis 229</v>
          </cell>
          <cell r="B225" t="str">
            <v xml:space="preserve"> 40.642679,  -7.909748</v>
          </cell>
          <cell r="C225" t="str">
            <v>Escola Sup Agrária 1</v>
          </cell>
          <cell r="D225" t="str">
            <v>10;11;12;21</v>
          </cell>
        </row>
        <row r="226">
          <cell r="A226" t="str">
            <v>Vis 230</v>
          </cell>
          <cell r="B226" t="str">
            <v xml:space="preserve"> 40.642719,  -7.909417</v>
          </cell>
          <cell r="C226" t="str">
            <v>Escola Sup Agrária 2</v>
          </cell>
          <cell r="D226" t="str">
            <v>10;11;12;21</v>
          </cell>
        </row>
        <row r="227">
          <cell r="A227" t="str">
            <v>Vis 231</v>
          </cell>
          <cell r="B227" t="str">
            <v xml:space="preserve"> 40.637138,  -7.908356</v>
          </cell>
          <cell r="C227" t="str">
            <v>Est Nelas-Q Atalaia 1</v>
          </cell>
          <cell r="D227" t="str">
            <v>10;11;12;21</v>
          </cell>
        </row>
        <row r="228">
          <cell r="A228" t="str">
            <v>Vis 232</v>
          </cell>
          <cell r="B228" t="str">
            <v xml:space="preserve"> 40.637244,  -7.908071</v>
          </cell>
          <cell r="C228" t="str">
            <v>Est Nelas-Q Atalaia 2</v>
          </cell>
          <cell r="D228" t="str">
            <v>10;11;12;21</v>
          </cell>
        </row>
        <row r="229">
          <cell r="A229" t="str">
            <v>Vis 233</v>
          </cell>
          <cell r="B229" t="str">
            <v xml:space="preserve"> 40.632844,  -7.905782</v>
          </cell>
          <cell r="C229" t="str">
            <v>Estrada PIC-UDACA</v>
          </cell>
          <cell r="D229" t="str">
            <v>11;12</v>
          </cell>
        </row>
        <row r="230">
          <cell r="A230" t="str">
            <v>Vis 234</v>
          </cell>
          <cell r="B230" t="str">
            <v xml:space="preserve"> 40.632835,  -7.906062</v>
          </cell>
          <cell r="C230" t="str">
            <v>Estrada PIC-Misericórdia</v>
          </cell>
          <cell r="D230" t="str">
            <v>11;12</v>
          </cell>
        </row>
        <row r="231">
          <cell r="A231" t="str">
            <v>Vis 235</v>
          </cell>
          <cell r="B231" t="str">
            <v xml:space="preserve"> 40.623389,  -7.900288</v>
          </cell>
          <cell r="C231" t="str">
            <v>S João Lourosa-Av Soito</v>
          </cell>
          <cell r="D231" t="str">
            <v>12</v>
          </cell>
        </row>
        <row r="232">
          <cell r="A232" t="str">
            <v>Vis 236</v>
          </cell>
          <cell r="B232" t="str">
            <v xml:space="preserve"> 40.619935,  -7.899056</v>
          </cell>
          <cell r="C232" t="str">
            <v>Lourosa Cima-Centro</v>
          </cell>
          <cell r="D232" t="str">
            <v>12</v>
          </cell>
        </row>
        <row r="233">
          <cell r="A233" t="str">
            <v>Vis 237</v>
          </cell>
          <cell r="B233" t="str">
            <v xml:space="preserve"> 40.616904,  -7.902041</v>
          </cell>
          <cell r="C233" t="str">
            <v>Lourosa Cima-Escola 1</v>
          </cell>
          <cell r="D233" t="str">
            <v>12</v>
          </cell>
        </row>
        <row r="234">
          <cell r="A234" t="str">
            <v>Vis 238</v>
          </cell>
          <cell r="B234" t="str">
            <v xml:space="preserve"> 40.616907,  -7.901925</v>
          </cell>
          <cell r="C234" t="str">
            <v>Lourosa Cima-Escola 2</v>
          </cell>
          <cell r="D234" t="str">
            <v>12</v>
          </cell>
        </row>
        <row r="235">
          <cell r="A235" t="str">
            <v>Vis 239</v>
          </cell>
          <cell r="B235" t="str">
            <v xml:space="preserve"> 40.614515,  -7.904786</v>
          </cell>
          <cell r="C235" t="str">
            <v>S João Lourosa-Escola 1</v>
          </cell>
          <cell r="D235" t="str">
            <v>12</v>
          </cell>
        </row>
        <row r="236">
          <cell r="A236" t="str">
            <v>Vis 240</v>
          </cell>
          <cell r="B236" t="str">
            <v xml:space="preserve"> 40.614464,  -7.904720</v>
          </cell>
          <cell r="C236" t="str">
            <v>S João Lourosa-Escola 2</v>
          </cell>
          <cell r="D236" t="str">
            <v>12</v>
          </cell>
        </row>
        <row r="237">
          <cell r="A237" t="str">
            <v>Vis 241</v>
          </cell>
          <cell r="B237" t="str">
            <v xml:space="preserve"> 40.612528,  -7.905630</v>
          </cell>
          <cell r="C237" t="str">
            <v>S João Lourosa-Centro</v>
          </cell>
          <cell r="D237" t="str">
            <v>12</v>
          </cell>
        </row>
        <row r="238">
          <cell r="A238" t="str">
            <v>Vis 242</v>
          </cell>
          <cell r="B238" t="str">
            <v xml:space="preserve"> 40.611589,  -7.912098</v>
          </cell>
          <cell r="C238" t="str">
            <v>S J Lourosa-J Paulo II 1</v>
          </cell>
          <cell r="D238" t="str">
            <v>12</v>
          </cell>
        </row>
        <row r="239">
          <cell r="A239" t="str">
            <v>Vis 243</v>
          </cell>
          <cell r="B239" t="str">
            <v xml:space="preserve"> 40.611642,  -7.911338</v>
          </cell>
          <cell r="C239" t="str">
            <v>S J Lourosa-J Paulo II 2</v>
          </cell>
          <cell r="D239" t="str">
            <v>12</v>
          </cell>
        </row>
        <row r="240">
          <cell r="A240" t="str">
            <v>Vis 244</v>
          </cell>
          <cell r="B240" t="str">
            <v xml:space="preserve"> 40.611257,  -7.914607</v>
          </cell>
          <cell r="C240" t="str">
            <v>S J Lourosa-Est Munic 1</v>
          </cell>
          <cell r="D240" t="str">
            <v>12</v>
          </cell>
        </row>
        <row r="241">
          <cell r="A241" t="str">
            <v>Vis 245</v>
          </cell>
          <cell r="B241" t="str">
            <v xml:space="preserve"> 40.611218,  -7.914331</v>
          </cell>
          <cell r="C241" t="str">
            <v>S J Lourosa-Est Munic 2</v>
          </cell>
          <cell r="D241" t="str">
            <v>12</v>
          </cell>
        </row>
        <row r="242">
          <cell r="A242" t="str">
            <v>Vis 246</v>
          </cell>
          <cell r="B242" t="str">
            <v xml:space="preserve"> 40.611223,  -7.919903</v>
          </cell>
          <cell r="C242" t="str">
            <v>S J Lourosa-Cooperat 1</v>
          </cell>
          <cell r="D242" t="str">
            <v>12</v>
          </cell>
        </row>
        <row r="243">
          <cell r="A243" t="str">
            <v>Vis 247</v>
          </cell>
          <cell r="B243" t="str">
            <v xml:space="preserve"> 40.611318,  -7.919876</v>
          </cell>
          <cell r="C243" t="str">
            <v>S J Lourosa-Cooperat 2</v>
          </cell>
          <cell r="D243" t="str">
            <v>12</v>
          </cell>
        </row>
        <row r="244">
          <cell r="A244" t="str">
            <v>Vis 248</v>
          </cell>
          <cell r="B244" t="str">
            <v xml:space="preserve"> 40.605364,  -7.924321</v>
          </cell>
          <cell r="C244" t="str">
            <v>Reta Oliv Barreiros 1</v>
          </cell>
          <cell r="D244" t="str">
            <v>12;21</v>
          </cell>
        </row>
        <row r="245">
          <cell r="A245" t="str">
            <v>Vis 249</v>
          </cell>
          <cell r="B245" t="str">
            <v xml:space="preserve"> 40.605482,  -7.924390</v>
          </cell>
          <cell r="C245" t="str">
            <v>Reta Oliv Barreiros 2</v>
          </cell>
          <cell r="D245" t="str">
            <v>12;21</v>
          </cell>
        </row>
        <row r="246">
          <cell r="A246" t="str">
            <v>Vis 250</v>
          </cell>
          <cell r="B246" t="str">
            <v xml:space="preserve"> 40.602647,  -7.927691</v>
          </cell>
          <cell r="C246" t="str">
            <v>Reta Oliv Barreiros 3</v>
          </cell>
          <cell r="D246" t="str">
            <v>12;21</v>
          </cell>
        </row>
        <row r="247">
          <cell r="A247" t="str">
            <v>Vis 251</v>
          </cell>
          <cell r="B247" t="str">
            <v xml:space="preserve"> 40.602595,  -7.927953</v>
          </cell>
          <cell r="C247" t="str">
            <v>Reta Oliv Barreiros 4</v>
          </cell>
          <cell r="D247" t="str">
            <v>12;21</v>
          </cell>
        </row>
        <row r="248">
          <cell r="A248" t="str">
            <v>Vis 252</v>
          </cell>
          <cell r="B248" t="str">
            <v xml:space="preserve"> 40.598466,  -7.925948</v>
          </cell>
          <cell r="C248" t="str">
            <v>EN231-Oliveira Barreiros</v>
          </cell>
          <cell r="D248" t="str">
            <v>12</v>
          </cell>
        </row>
        <row r="249">
          <cell r="A249" t="str">
            <v>Vis 253</v>
          </cell>
          <cell r="B249" t="str">
            <v xml:space="preserve"> 40.597014,  -7.925373</v>
          </cell>
          <cell r="C249" t="str">
            <v>Oliv Barreiros-Capela</v>
          </cell>
          <cell r="D249" t="str">
            <v>12</v>
          </cell>
        </row>
        <row r="250">
          <cell r="A250" t="str">
            <v>Vis 254</v>
          </cell>
          <cell r="B250" t="str">
            <v xml:space="preserve"> 40.596031,  -7.924705</v>
          </cell>
          <cell r="C250" t="str">
            <v>Oliv Barreiros-Principal</v>
          </cell>
          <cell r="D250" t="str">
            <v>12</v>
          </cell>
        </row>
        <row r="251">
          <cell r="A251" t="str">
            <v>Vis 255</v>
          </cell>
          <cell r="B251" t="str">
            <v xml:space="preserve"> 40.614046,  -7.900301</v>
          </cell>
          <cell r="C251" t="str">
            <v>Lourosa Baixo-Principal</v>
          </cell>
          <cell r="D251" t="str">
            <v>12</v>
          </cell>
        </row>
        <row r="252">
          <cell r="A252" t="str">
            <v>Vis 256</v>
          </cell>
          <cell r="B252" t="str">
            <v xml:space="preserve"> 40.614412,  -7.897303</v>
          </cell>
          <cell r="C252" t="str">
            <v>Lourosa Baixo-Centro</v>
          </cell>
          <cell r="D252" t="str">
            <v>12</v>
          </cell>
        </row>
        <row r="253">
          <cell r="A253" t="str">
            <v>Vis 257</v>
          </cell>
          <cell r="B253" t="str">
            <v xml:space="preserve"> 40.614468,  -7.894891</v>
          </cell>
          <cell r="C253" t="str">
            <v>Lourosa Baixo-B S José</v>
          </cell>
          <cell r="D253" t="str">
            <v>12</v>
          </cell>
        </row>
        <row r="254">
          <cell r="A254" t="str">
            <v>Vis 258</v>
          </cell>
          <cell r="B254" t="str">
            <v xml:space="preserve"> 40.698893,  -7.933908</v>
          </cell>
          <cell r="C254" t="str">
            <v>Moselos-Estrada Floresta</v>
          </cell>
          <cell r="D254" t="str">
            <v>15;18;20</v>
          </cell>
        </row>
        <row r="255">
          <cell r="A255" t="str">
            <v>Vis 259</v>
          </cell>
          <cell r="B255" t="str">
            <v xml:space="preserve"> 40.703062,  -7.948036</v>
          </cell>
          <cell r="C255" t="str">
            <v>Moselos-Bairro Areeiro 1</v>
          </cell>
          <cell r="D255" t="str">
            <v>15;18;20</v>
          </cell>
        </row>
        <row r="256">
          <cell r="A256" t="str">
            <v>Vis 260</v>
          </cell>
          <cell r="B256" t="str">
            <v xml:space="preserve"> 40.711052,  -7.953671</v>
          </cell>
          <cell r="C256" t="str">
            <v>Travanca-Ribeira 1</v>
          </cell>
          <cell r="D256" t="str">
            <v>15;18;20</v>
          </cell>
        </row>
        <row r="257">
          <cell r="A257" t="str">
            <v>Vis 261</v>
          </cell>
          <cell r="B257" t="str">
            <v>40.714230,-7.961065</v>
          </cell>
          <cell r="C257" t="str">
            <v>Travanca-Apeadeiro 1</v>
          </cell>
          <cell r="D257" t="str">
            <v>15;18;20</v>
          </cell>
        </row>
        <row r="258">
          <cell r="A258" t="str">
            <v>Vis 262</v>
          </cell>
          <cell r="B258" t="str">
            <v xml:space="preserve"> 40.715167,  -7.965143</v>
          </cell>
          <cell r="C258" t="str">
            <v>EN16-Travanca 1</v>
          </cell>
          <cell r="D258" t="str">
            <v>15;20</v>
          </cell>
        </row>
        <row r="259">
          <cell r="A259" t="str">
            <v>Vis 263</v>
          </cell>
          <cell r="B259" t="str">
            <v xml:space="preserve"> 40.714842,  -7.975147</v>
          </cell>
          <cell r="C259" t="str">
            <v>Oliveira Baixo-Rua Vales</v>
          </cell>
          <cell r="D259" t="str">
            <v>20</v>
          </cell>
        </row>
        <row r="260">
          <cell r="A260" t="str">
            <v>Vis 264</v>
          </cell>
          <cell r="B260" t="str">
            <v xml:space="preserve"> 40.716256,  -7.979931</v>
          </cell>
          <cell r="C260" t="str">
            <v>Oliveira Baixo-Centro 1</v>
          </cell>
          <cell r="D260" t="str">
            <v>20</v>
          </cell>
        </row>
        <row r="261">
          <cell r="A261" t="str">
            <v>Vis 265</v>
          </cell>
          <cell r="B261" t="str">
            <v xml:space="preserve"> 40.718419,  -7.983279</v>
          </cell>
          <cell r="C261" t="str">
            <v>Oliveira Baixo-ARDC 1</v>
          </cell>
          <cell r="D261" t="str">
            <v>18;20</v>
          </cell>
        </row>
        <row r="262">
          <cell r="A262" t="str">
            <v>Vis 266</v>
          </cell>
          <cell r="B262" t="str">
            <v>40.726050,-7.993781</v>
          </cell>
          <cell r="C262" t="str">
            <v>Bodiosa V-R Figueiredo 1</v>
          </cell>
          <cell r="D262" t="str">
            <v>20</v>
          </cell>
        </row>
        <row r="263">
          <cell r="A263" t="str">
            <v>Vis 267</v>
          </cell>
          <cell r="B263" t="str">
            <v xml:space="preserve"> 40.730217,  -7.995539</v>
          </cell>
          <cell r="C263" t="str">
            <v>EN16-Bodiosa Velha 1</v>
          </cell>
          <cell r="D263" t="str">
            <v>20</v>
          </cell>
        </row>
        <row r="264">
          <cell r="A264" t="str">
            <v>Vis 268</v>
          </cell>
          <cell r="B264" t="str">
            <v xml:space="preserve"> 40.737012, -7.999279</v>
          </cell>
          <cell r="C264" t="str">
            <v>Casal-Conde F Magalhães</v>
          </cell>
          <cell r="D264" t="str">
            <v>20</v>
          </cell>
        </row>
        <row r="265">
          <cell r="A265" t="str">
            <v>Vis 269</v>
          </cell>
          <cell r="B265" t="str">
            <v xml:space="preserve"> 40.747435, -8.002132°</v>
          </cell>
          <cell r="C265" t="str">
            <v>Gumiei-Capela St António</v>
          </cell>
          <cell r="D265" t="str">
            <v>20</v>
          </cell>
        </row>
        <row r="266">
          <cell r="A266" t="str">
            <v>Vis 270</v>
          </cell>
          <cell r="B266" t="str">
            <v>40.745687,-8.003062</v>
          </cell>
          <cell r="C266" t="str">
            <v>Gumiei-Centro 1</v>
          </cell>
          <cell r="D266" t="str">
            <v>20</v>
          </cell>
        </row>
        <row r="267">
          <cell r="A267" t="str">
            <v>Vis 271</v>
          </cell>
          <cell r="B267" t="str">
            <v>40.749536,-7.998830</v>
          </cell>
          <cell r="C267" t="str">
            <v>Gumiei-Rua Lajes</v>
          </cell>
          <cell r="D267" t="str">
            <v>20</v>
          </cell>
        </row>
        <row r="268">
          <cell r="A268" t="str">
            <v>Vis 272</v>
          </cell>
          <cell r="B268" t="str">
            <v>40.749988,-7.995901</v>
          </cell>
          <cell r="C268" t="str">
            <v>Gumiei-Ribafeita</v>
          </cell>
          <cell r="D268" t="str">
            <v>20</v>
          </cell>
        </row>
        <row r="269">
          <cell r="A269" t="str">
            <v>Vis 273</v>
          </cell>
          <cell r="B269" t="str">
            <v xml:space="preserve"> 40.751196,  -7.986986</v>
          </cell>
          <cell r="C269" t="str">
            <v>Ribafeita-L Barreirinha</v>
          </cell>
          <cell r="D269" t="str">
            <v>20</v>
          </cell>
        </row>
        <row r="270">
          <cell r="A270" t="str">
            <v>Vis 274</v>
          </cell>
          <cell r="B270" t="str">
            <v>40.751699,-7.984807</v>
          </cell>
          <cell r="C270" t="str">
            <v>Ribafeita-Largo Eirô 1</v>
          </cell>
          <cell r="D270" t="str">
            <v>20</v>
          </cell>
        </row>
        <row r="271">
          <cell r="A271" t="str">
            <v>Vis 275</v>
          </cell>
          <cell r="B271" t="str">
            <v>40.753130,-7.983775</v>
          </cell>
          <cell r="C271" t="str">
            <v>Ribafeita-L Cortinhal</v>
          </cell>
          <cell r="D271" t="str">
            <v>20</v>
          </cell>
        </row>
        <row r="272">
          <cell r="A272" t="str">
            <v>Vis 276</v>
          </cell>
          <cell r="B272" t="str">
            <v xml:space="preserve"> 40.754948,  -7.981949</v>
          </cell>
          <cell r="C272" t="str">
            <v>Ribafeita-Seganhos</v>
          </cell>
          <cell r="D272" t="str">
            <v>20</v>
          </cell>
        </row>
        <row r="273">
          <cell r="A273" t="str">
            <v>Vis 277</v>
          </cell>
          <cell r="B273" t="str">
            <v xml:space="preserve"> 40.754537, -7.974567</v>
          </cell>
          <cell r="C273" t="str">
            <v>Seganhos-Lustosa</v>
          </cell>
          <cell r="D273" t="str">
            <v>20</v>
          </cell>
        </row>
        <row r="274">
          <cell r="A274" t="str">
            <v>Vis 278</v>
          </cell>
          <cell r="B274" t="str">
            <v xml:space="preserve"> 40.754699,  -7.978219</v>
          </cell>
          <cell r="C274" t="str">
            <v>Seganhos</v>
          </cell>
          <cell r="D274" t="str">
            <v>20</v>
          </cell>
        </row>
        <row r="275">
          <cell r="A275" t="str">
            <v>Vis 279</v>
          </cell>
          <cell r="B275" t="str">
            <v xml:space="preserve"> 40.748166,  -7.993774</v>
          </cell>
          <cell r="C275" t="str">
            <v>Casal 2</v>
          </cell>
          <cell r="D275" t="str">
            <v>20</v>
          </cell>
        </row>
        <row r="276">
          <cell r="A276" t="str">
            <v>Vis 280</v>
          </cell>
          <cell r="B276" t="str">
            <v xml:space="preserve"> 40.744191,  -7.992828</v>
          </cell>
          <cell r="C276" t="str">
            <v>Casal-Capela</v>
          </cell>
          <cell r="D276" t="str">
            <v>20</v>
          </cell>
        </row>
        <row r="277">
          <cell r="A277" t="str">
            <v>Vis 281</v>
          </cell>
          <cell r="B277" t="str">
            <v xml:space="preserve"> 40.742959,  -7.994472</v>
          </cell>
          <cell r="C277" t="str">
            <v>Casal-Centro 1</v>
          </cell>
          <cell r="D277" t="str">
            <v>20</v>
          </cell>
        </row>
        <row r="278">
          <cell r="A278" t="str">
            <v>Vis 282</v>
          </cell>
          <cell r="B278" t="str">
            <v xml:space="preserve"> 40.736087,  -7.999625</v>
          </cell>
          <cell r="C278" t="str">
            <v>EN16-Ribafeita</v>
          </cell>
          <cell r="D278" t="str">
            <v>20</v>
          </cell>
        </row>
        <row r="279">
          <cell r="A279" t="str">
            <v>Vis 283</v>
          </cell>
          <cell r="B279" t="str">
            <v xml:space="preserve"> 40.730232,  -7.995681</v>
          </cell>
          <cell r="C279" t="str">
            <v>EN16-Bodiosa Velha 2</v>
          </cell>
          <cell r="D279" t="str">
            <v>20</v>
          </cell>
        </row>
        <row r="280">
          <cell r="A280" t="str">
            <v>Vis 284</v>
          </cell>
          <cell r="B280" t="str">
            <v xml:space="preserve"> 40.726053,  -7.993909</v>
          </cell>
          <cell r="C280" t="str">
            <v>Bodiosa V-R Figueiredo 2</v>
          </cell>
          <cell r="D280" t="str">
            <v>20</v>
          </cell>
        </row>
        <row r="281">
          <cell r="A281" t="str">
            <v>Vis 285</v>
          </cell>
          <cell r="B281" t="str">
            <v xml:space="preserve"> 40.722494,  -7.992455</v>
          </cell>
          <cell r="C281" t="str">
            <v>EN16-Bodiosa Nova</v>
          </cell>
          <cell r="D281" t="str">
            <v>20</v>
          </cell>
        </row>
        <row r="282">
          <cell r="A282" t="str">
            <v>Vis 286</v>
          </cell>
          <cell r="B282" t="str">
            <v xml:space="preserve"> 40.718488,  -7.983629</v>
          </cell>
          <cell r="C282" t="str">
            <v>Oliveira Baixo-ARDC 2</v>
          </cell>
          <cell r="D282" t="str">
            <v>20</v>
          </cell>
        </row>
        <row r="283">
          <cell r="A283" t="str">
            <v>Vis 287</v>
          </cell>
          <cell r="B283" t="str">
            <v xml:space="preserve"> 40.717682,  -7.987914</v>
          </cell>
          <cell r="C283" t="str">
            <v>Oliv Baixo-R Estação 1</v>
          </cell>
          <cell r="D283" t="str">
            <v>20</v>
          </cell>
        </row>
        <row r="284">
          <cell r="A284" t="str">
            <v>Vis 288</v>
          </cell>
          <cell r="B284" t="str">
            <v>40.717625,-7.987916</v>
          </cell>
          <cell r="C284" t="str">
            <v>Oliv Baixo-R Estação 2</v>
          </cell>
          <cell r="D284" t="str">
            <v>20</v>
          </cell>
        </row>
        <row r="285">
          <cell r="A285" t="str">
            <v>Vis 289</v>
          </cell>
          <cell r="B285" t="str">
            <v xml:space="preserve"> 40.716869,  -7.999087</v>
          </cell>
          <cell r="C285" t="str">
            <v>Bodiosa Nova-Rua Ponte 1</v>
          </cell>
          <cell r="D285" t="str">
            <v>20</v>
          </cell>
        </row>
        <row r="286">
          <cell r="A286" t="str">
            <v>Vis 290</v>
          </cell>
          <cell r="B286" t="str">
            <v xml:space="preserve"> 40.716829,  -7.999015</v>
          </cell>
          <cell r="C286" t="str">
            <v>Bodiosa Nova-Rua Ponte 2</v>
          </cell>
          <cell r="D286" t="str">
            <v>20</v>
          </cell>
        </row>
        <row r="287">
          <cell r="A287" t="str">
            <v>Vis 291</v>
          </cell>
          <cell r="B287" t="str">
            <v xml:space="preserve"> 40.712651,  -8.006564</v>
          </cell>
          <cell r="C287" t="str">
            <v>Silgueiros-Rua Martinela</v>
          </cell>
          <cell r="D287" t="str">
            <v>20</v>
          </cell>
        </row>
        <row r="288">
          <cell r="A288" t="str">
            <v>Vis 292</v>
          </cell>
          <cell r="B288" t="str">
            <v xml:space="preserve"> 40.714017,  -8.008526</v>
          </cell>
          <cell r="C288" t="str">
            <v>Aval-Capela St Marinha 1</v>
          </cell>
          <cell r="D288" t="str">
            <v>20</v>
          </cell>
        </row>
        <row r="289">
          <cell r="A289" t="str">
            <v>Vis 293</v>
          </cell>
          <cell r="B289" t="str">
            <v xml:space="preserve"> 40.711243,  -8.000491</v>
          </cell>
          <cell r="C289" t="str">
            <v>Pereiras-Rua Cavadas</v>
          </cell>
          <cell r="D289" t="str">
            <v>20</v>
          </cell>
        </row>
        <row r="290">
          <cell r="A290" t="str">
            <v>Vis 294</v>
          </cell>
          <cell r="B290" t="str">
            <v xml:space="preserve"> 40.711126,  -7.997229</v>
          </cell>
          <cell r="C290" t="str">
            <v>Pereiras-Av São João 1</v>
          </cell>
          <cell r="D290" t="str">
            <v>20</v>
          </cell>
        </row>
        <row r="291">
          <cell r="A291" t="str">
            <v>Vis 295</v>
          </cell>
          <cell r="B291" t="str">
            <v xml:space="preserve"> 40.712217,  -7.995476</v>
          </cell>
          <cell r="C291" t="str">
            <v>Pereiras-Largo São João</v>
          </cell>
          <cell r="D291" t="str">
            <v>20</v>
          </cell>
        </row>
        <row r="292">
          <cell r="A292" t="str">
            <v>Vis 296</v>
          </cell>
          <cell r="B292" t="str">
            <v xml:space="preserve"> 40.714000,  -7.993858</v>
          </cell>
          <cell r="C292" t="str">
            <v>Pereiras-Av São João 2</v>
          </cell>
          <cell r="D292" t="str">
            <v>20</v>
          </cell>
        </row>
        <row r="293">
          <cell r="A293" t="str">
            <v>Vis 297</v>
          </cell>
          <cell r="B293" t="str">
            <v xml:space="preserve"> 40.715833,  -7.979744</v>
          </cell>
          <cell r="C293" t="str">
            <v>Oliveira Baixo-Centro 2</v>
          </cell>
          <cell r="D293" t="str">
            <v>18;20</v>
          </cell>
        </row>
        <row r="294">
          <cell r="A294" t="str">
            <v>Vis 298</v>
          </cell>
          <cell r="B294" t="str">
            <v xml:space="preserve"> 40.714986,  -7.970846</v>
          </cell>
          <cell r="C294" t="str">
            <v>EN16-Queirela 1</v>
          </cell>
          <cell r="D294" t="str">
            <v>18;20</v>
          </cell>
        </row>
        <row r="295">
          <cell r="A295" t="str">
            <v>Vis 299</v>
          </cell>
          <cell r="B295" t="str">
            <v xml:space="preserve"> 40.714811,  -7.970347</v>
          </cell>
          <cell r="C295" t="str">
            <v>EN16-Queirela 2</v>
          </cell>
          <cell r="D295" t="str">
            <v>15</v>
          </cell>
        </row>
        <row r="296">
          <cell r="A296" t="str">
            <v>Vis 300</v>
          </cell>
          <cell r="B296" t="str">
            <v xml:space="preserve"> 40.714979,  -7.964567</v>
          </cell>
          <cell r="C296" t="str">
            <v>EN16-Travanca 2</v>
          </cell>
          <cell r="D296" t="str">
            <v>15;18;20</v>
          </cell>
        </row>
        <row r="297">
          <cell r="A297" t="str">
            <v>Vis 301</v>
          </cell>
          <cell r="B297" t="str">
            <v xml:space="preserve"> 40.713668,  -7.960481</v>
          </cell>
          <cell r="C297" t="str">
            <v>Travanca-Apeadeiro 2</v>
          </cell>
          <cell r="D297" t="str">
            <v>15;18;20</v>
          </cell>
        </row>
        <row r="298">
          <cell r="A298" t="str">
            <v>Vis 302</v>
          </cell>
          <cell r="B298" t="str">
            <v xml:space="preserve"> 40.710815,  -7.953581</v>
          </cell>
          <cell r="C298" t="str">
            <v>Travanca-Ribeira 2</v>
          </cell>
          <cell r="D298" t="str">
            <v>15;18;20</v>
          </cell>
        </row>
        <row r="299">
          <cell r="A299" t="str">
            <v>Vis 303</v>
          </cell>
          <cell r="B299" t="str">
            <v xml:space="preserve"> 40.702935,  -7.948120</v>
          </cell>
          <cell r="C299" t="str">
            <v>Moselos-Bairro Areeiro 2</v>
          </cell>
          <cell r="D299" t="str">
            <v>15;18;20</v>
          </cell>
        </row>
        <row r="300">
          <cell r="A300" t="str">
            <v>Vis 304</v>
          </cell>
          <cell r="B300" t="str">
            <v xml:space="preserve"> 40.699280,  -7.945310</v>
          </cell>
          <cell r="C300" t="str">
            <v>Moselos-Apeadeiro</v>
          </cell>
          <cell r="D300" t="str">
            <v>15;18;20</v>
          </cell>
        </row>
        <row r="301">
          <cell r="A301" t="str">
            <v>Vis 305</v>
          </cell>
          <cell r="B301" t="str">
            <v xml:space="preserve"> 40.697428,  -7.942043</v>
          </cell>
          <cell r="C301" t="str">
            <v>Moselos-Centro 1</v>
          </cell>
          <cell r="D301" t="str">
            <v>15;18;20</v>
          </cell>
        </row>
        <row r="302">
          <cell r="A302" t="str">
            <v>Vis 306</v>
          </cell>
          <cell r="B302" t="str">
            <v xml:space="preserve"> 40.698038,  -7.938733</v>
          </cell>
          <cell r="C302" t="str">
            <v>Moselos-M S Sebastião 1</v>
          </cell>
          <cell r="D302" t="str">
            <v>15;18;20</v>
          </cell>
        </row>
        <row r="303">
          <cell r="A303" t="str">
            <v>Vis 307</v>
          </cell>
          <cell r="B303" t="str">
            <v xml:space="preserve"> 40.698090,  -7.938489</v>
          </cell>
          <cell r="C303" t="str">
            <v>Moselos-M S Sebastião 2</v>
          </cell>
          <cell r="D303" t="str">
            <v>15;18;20</v>
          </cell>
        </row>
        <row r="304">
          <cell r="A304" t="str">
            <v>Vis 308</v>
          </cell>
          <cell r="B304" t="str">
            <v xml:space="preserve"> 40.679424,  -7.914817</v>
          </cell>
          <cell r="C304" t="str">
            <v>Esc. Azeredo Perdigão 2</v>
          </cell>
          <cell r="D304" t="str">
            <v>6;15;16;18;20</v>
          </cell>
        </row>
        <row r="305">
          <cell r="A305" t="str">
            <v>Vis 309</v>
          </cell>
          <cell r="B305" t="str">
            <v xml:space="preserve"> 40.710577,  -8.002268</v>
          </cell>
          <cell r="C305" t="str">
            <v>Bodiosa Nova-Silgueiros</v>
          </cell>
          <cell r="D305" t="str">
            <v>20</v>
          </cell>
        </row>
        <row r="306">
          <cell r="A306" t="str">
            <v>Vis 310</v>
          </cell>
          <cell r="B306" t="str">
            <v xml:space="preserve"> 40.710396,  -8.002159</v>
          </cell>
          <cell r="C306" t="str">
            <v>Pereiras-Rua Carvalhal</v>
          </cell>
          <cell r="D306" t="str">
            <v>20</v>
          </cell>
          <cell r="E306"/>
          <cell r="F306"/>
          <cell r="G306"/>
          <cell r="H306"/>
          <cell r="I306"/>
          <cell r="J306"/>
          <cell r="K306"/>
          <cell r="L306"/>
          <cell r="M306"/>
          <cell r="N306"/>
          <cell r="O306"/>
          <cell r="P306"/>
          <cell r="Q306"/>
          <cell r="R306"/>
          <cell r="S306"/>
          <cell r="T306"/>
          <cell r="U306"/>
          <cell r="V306"/>
          <cell r="W306"/>
          <cell r="X306"/>
          <cell r="Y306"/>
          <cell r="Z306"/>
          <cell r="AA306"/>
          <cell r="AB306"/>
          <cell r="AC306"/>
          <cell r="AD306"/>
          <cell r="AE306"/>
          <cell r="AF306"/>
          <cell r="AG306"/>
          <cell r="AH306"/>
          <cell r="AI306"/>
          <cell r="AJ306"/>
          <cell r="AK306"/>
          <cell r="AL306"/>
          <cell r="AM306"/>
          <cell r="AN306"/>
          <cell r="AO306"/>
        </row>
        <row r="307">
          <cell r="A307" t="str">
            <v>Vis 311</v>
          </cell>
          <cell r="B307" t="str">
            <v xml:space="preserve"> 40.733612,  -7.911370</v>
          </cell>
          <cell r="C307" t="str">
            <v>Paçô-Estrada Municipal 1</v>
          </cell>
          <cell r="D307" t="str">
            <v>16</v>
          </cell>
        </row>
        <row r="308">
          <cell r="A308" t="str">
            <v>Vis 312</v>
          </cell>
          <cell r="B308" t="str">
            <v xml:space="preserve"> 40.738936,  -7.916025</v>
          </cell>
          <cell r="C308" t="str">
            <v>Paçô-Centro</v>
          </cell>
          <cell r="D308" t="str">
            <v>16</v>
          </cell>
        </row>
        <row r="309">
          <cell r="A309" t="str">
            <v>Vis 313</v>
          </cell>
          <cell r="B309" t="str">
            <v>40.748244,-7.960000</v>
          </cell>
          <cell r="C309" t="str">
            <v>Lustosa-Seganhos 1</v>
          </cell>
          <cell r="D309" t="str">
            <v>16</v>
          </cell>
        </row>
        <row r="310">
          <cell r="A310" t="str">
            <v>Vis 314</v>
          </cell>
          <cell r="B310" t="str">
            <v xml:space="preserve"> 40.744536,  -7.956243</v>
          </cell>
          <cell r="C310" t="str">
            <v>Lustosa-Centro 1</v>
          </cell>
          <cell r="D310" t="str">
            <v>16</v>
          </cell>
        </row>
        <row r="311">
          <cell r="A311" t="str">
            <v>Vis 315</v>
          </cell>
          <cell r="B311" t="str">
            <v>40.743661,-7.953502</v>
          </cell>
          <cell r="C311" t="str">
            <v>Lustosa-Escola 1</v>
          </cell>
          <cell r="D311" t="str">
            <v>16</v>
          </cell>
        </row>
        <row r="312">
          <cell r="A312" t="str">
            <v>Vis 316</v>
          </cell>
          <cell r="B312" t="str">
            <v xml:space="preserve"> 40.741562,  -7.949619</v>
          </cell>
          <cell r="C312" t="str">
            <v>Lustosa-Longra 1</v>
          </cell>
          <cell r="D312" t="str">
            <v>16</v>
          </cell>
        </row>
        <row r="313">
          <cell r="A313" t="str">
            <v>Vis 317</v>
          </cell>
          <cell r="B313" t="str">
            <v xml:space="preserve"> 40.742930,  -7.945108</v>
          </cell>
          <cell r="C313" t="str">
            <v>Lustosa-Polidesportivo 1</v>
          </cell>
          <cell r="D313" t="str">
            <v>16</v>
          </cell>
        </row>
        <row r="314">
          <cell r="A314" t="str">
            <v>Vis 318</v>
          </cell>
          <cell r="B314" t="str">
            <v xml:space="preserve"> 40.743237,  -7.941058</v>
          </cell>
          <cell r="C314" t="str">
            <v>Lustosa-Galifonge 1</v>
          </cell>
          <cell r="D314" t="str">
            <v>16</v>
          </cell>
        </row>
        <row r="315">
          <cell r="A315" t="str">
            <v>Vis 319</v>
          </cell>
          <cell r="B315" t="str">
            <v xml:space="preserve"> 40.737651,  -7.939023</v>
          </cell>
          <cell r="C315" t="str">
            <v>Instituto Piaget</v>
          </cell>
          <cell r="D315" t="str">
            <v>16</v>
          </cell>
        </row>
        <row r="316">
          <cell r="A316" t="str">
            <v>Vis 320</v>
          </cell>
          <cell r="B316" t="str">
            <v xml:space="preserve"> 40.745922,  -7.931851</v>
          </cell>
          <cell r="C316" t="str">
            <v>Galifonge-Centro 1</v>
          </cell>
          <cell r="D316" t="str">
            <v>16</v>
          </cell>
        </row>
        <row r="317">
          <cell r="A317" t="str">
            <v>Vis 321</v>
          </cell>
          <cell r="B317" t="str">
            <v xml:space="preserve"> 40.744298,  -7.928878</v>
          </cell>
          <cell r="C317" t="str">
            <v>Galifonge 1</v>
          </cell>
          <cell r="D317" t="str">
            <v>16</v>
          </cell>
        </row>
        <row r="318">
          <cell r="A318" t="str">
            <v>Vis 322</v>
          </cell>
          <cell r="B318" t="str">
            <v xml:space="preserve"> 40.741439,  -7.925726</v>
          </cell>
          <cell r="C318" t="str">
            <v>Galifonge-Paçô 1</v>
          </cell>
          <cell r="D318" t="str">
            <v>16</v>
          </cell>
        </row>
        <row r="319">
          <cell r="A319" t="str">
            <v>Vis 323</v>
          </cell>
          <cell r="B319" t="str">
            <v xml:space="preserve"> 40.738827,  -7.916397</v>
          </cell>
          <cell r="C319" t="str">
            <v>Paçô-Capela</v>
          </cell>
          <cell r="D319" t="str">
            <v>16</v>
          </cell>
        </row>
        <row r="320">
          <cell r="A320" t="str">
            <v>Vis 324</v>
          </cell>
          <cell r="B320" t="str">
            <v xml:space="preserve"> 40.736465,  -7.913727</v>
          </cell>
          <cell r="C320" t="str">
            <v>Paçô-Rua Nova 1</v>
          </cell>
          <cell r="D320" t="str">
            <v>16</v>
          </cell>
        </row>
        <row r="321">
          <cell r="A321" t="str">
            <v>Vis 325</v>
          </cell>
          <cell r="B321" t="str">
            <v xml:space="preserve"> 40.733412,  -7.911373</v>
          </cell>
          <cell r="C321" t="str">
            <v>Paçô-Estrada Municipal 2</v>
          </cell>
          <cell r="D321" t="str">
            <v>16</v>
          </cell>
        </row>
        <row r="322">
          <cell r="A322" t="str">
            <v>Vis 326</v>
          </cell>
          <cell r="B322" t="str">
            <v xml:space="preserve"> 40.643170,  -7.924132</v>
          </cell>
          <cell r="C322" t="str">
            <v>Repeses-Santa Eulália 1</v>
          </cell>
          <cell r="D322" t="str">
            <v>13;19</v>
          </cell>
        </row>
        <row r="323">
          <cell r="A323" t="str">
            <v>Vis 327</v>
          </cell>
          <cell r="B323" t="str">
            <v xml:space="preserve"> 40.641329,  -7.924930</v>
          </cell>
          <cell r="C323" t="str">
            <v>Repeses-Santa Eulália 2</v>
          </cell>
          <cell r="D323" t="str">
            <v>13;19</v>
          </cell>
        </row>
        <row r="324">
          <cell r="A324" t="str">
            <v>Vis 328</v>
          </cell>
          <cell r="B324" t="str">
            <v xml:space="preserve"> 40.639737,  -7.926259</v>
          </cell>
          <cell r="C324" t="str">
            <v>Repeses-Centro</v>
          </cell>
          <cell r="D324" t="str">
            <v>13;19</v>
          </cell>
        </row>
        <row r="325">
          <cell r="A325" t="str">
            <v>Vis 329</v>
          </cell>
          <cell r="B325" t="str">
            <v xml:space="preserve"> 40.635919,  -7.929521</v>
          </cell>
          <cell r="C325" t="str">
            <v>Repeses-Vilabeira</v>
          </cell>
          <cell r="D325" t="str">
            <v>13;19</v>
          </cell>
        </row>
        <row r="326">
          <cell r="A326" t="str">
            <v>Vis 330</v>
          </cell>
          <cell r="B326" t="str">
            <v xml:space="preserve"> 40.633556,  -7.931207</v>
          </cell>
          <cell r="C326" t="str">
            <v>Av Luís Martins 1</v>
          </cell>
          <cell r="D326" t="str">
            <v>13;19</v>
          </cell>
        </row>
        <row r="327">
          <cell r="A327" t="str">
            <v>Vis 331</v>
          </cell>
          <cell r="B327" t="str">
            <v xml:space="preserve"> 40.625437,  -7.943159</v>
          </cell>
          <cell r="C327" t="str">
            <v>Av Luís Martins-A25</v>
          </cell>
          <cell r="D327" t="str">
            <v>13;19</v>
          </cell>
        </row>
        <row r="328">
          <cell r="A328" t="str">
            <v>Vis 332</v>
          </cell>
          <cell r="B328" t="str">
            <v xml:space="preserve"> 40.621540,  -7.946405</v>
          </cell>
          <cell r="C328" t="str">
            <v>V Chã Sá-S J Batista 1</v>
          </cell>
          <cell r="D328" t="str">
            <v>19</v>
          </cell>
        </row>
        <row r="329">
          <cell r="A329" t="str">
            <v>Vis 333</v>
          </cell>
          <cell r="B329" t="str">
            <v xml:space="preserve"> 40.620153,  -7.950560</v>
          </cell>
          <cell r="C329" t="str">
            <v>V Chã Sá-S J Batista 2</v>
          </cell>
          <cell r="D329" t="str">
            <v>19</v>
          </cell>
        </row>
        <row r="330">
          <cell r="A330" t="str">
            <v>Vis 334</v>
          </cell>
          <cell r="B330" t="str">
            <v xml:space="preserve"> 40.618119,  -7.954081</v>
          </cell>
          <cell r="C330" t="str">
            <v>Vila Chã Sá-Gorgulhão 1</v>
          </cell>
          <cell r="D330" t="str">
            <v>19</v>
          </cell>
        </row>
        <row r="331">
          <cell r="A331" t="str">
            <v>Vis 335</v>
          </cell>
          <cell r="B331" t="str">
            <v xml:space="preserve"> 40.615694,  -7.956956</v>
          </cell>
          <cell r="C331" t="str">
            <v>V Chã Sá-Qta Maceira 1</v>
          </cell>
          <cell r="D331" t="str">
            <v>19</v>
          </cell>
        </row>
        <row r="332">
          <cell r="A332" t="str">
            <v>Vis 336</v>
          </cell>
          <cell r="B332" t="str">
            <v xml:space="preserve"> 40.610037,  -7.969791</v>
          </cell>
          <cell r="C332" t="str">
            <v>Fail-Escola 1</v>
          </cell>
          <cell r="D332" t="str">
            <v>19</v>
          </cell>
        </row>
        <row r="333">
          <cell r="A333" t="str">
            <v>Vis 337</v>
          </cell>
          <cell r="B333" t="str">
            <v xml:space="preserve"> 40.609437,  -7.971729</v>
          </cell>
          <cell r="C333" t="str">
            <v>Fail-Junta Freguesia 1</v>
          </cell>
          <cell r="D333" t="str">
            <v>19</v>
          </cell>
        </row>
        <row r="334">
          <cell r="A334" t="str">
            <v>Vis 338</v>
          </cell>
          <cell r="B334" t="str">
            <v xml:space="preserve"> 40.608479,  -7.975359</v>
          </cell>
          <cell r="C334" t="str">
            <v>Fail-Ponte Rio Pavia 1</v>
          </cell>
          <cell r="D334" t="str">
            <v>19</v>
          </cell>
        </row>
        <row r="335">
          <cell r="A335" t="str">
            <v>Vis 339</v>
          </cell>
          <cell r="B335" t="str">
            <v xml:space="preserve"> 40.607927,  -7.976845</v>
          </cell>
          <cell r="C335" t="str">
            <v>Fail-Torre 1</v>
          </cell>
          <cell r="D335" t="str">
            <v>19</v>
          </cell>
        </row>
        <row r="336">
          <cell r="A336" t="str">
            <v>Vis 340</v>
          </cell>
          <cell r="B336" t="str">
            <v xml:space="preserve"> 40.606756,  -7.979192</v>
          </cell>
          <cell r="C336" t="str">
            <v>Fail-Chafariz 1</v>
          </cell>
          <cell r="D336" t="str">
            <v>19</v>
          </cell>
        </row>
        <row r="337">
          <cell r="A337" t="str">
            <v>Vis 341</v>
          </cell>
          <cell r="B337" t="str">
            <v xml:space="preserve"> 40.605137,  -7.982053</v>
          </cell>
          <cell r="C337" t="str">
            <v>Fail-Bairro Além Rio 1</v>
          </cell>
          <cell r="D337" t="str">
            <v>19</v>
          </cell>
        </row>
        <row r="338">
          <cell r="A338" t="str">
            <v>Vis 342</v>
          </cell>
          <cell r="B338" t="str">
            <v xml:space="preserve"> 40.602973,  -7.984520</v>
          </cell>
          <cell r="C338" t="str">
            <v>Fail-Cemitério 1</v>
          </cell>
          <cell r="D338" t="str">
            <v>19</v>
          </cell>
        </row>
        <row r="339">
          <cell r="A339" t="str">
            <v>Vis 343</v>
          </cell>
          <cell r="B339" t="str">
            <v xml:space="preserve"> 40.601835,  -7.987880</v>
          </cell>
          <cell r="C339" t="str">
            <v>Fail-IP3</v>
          </cell>
          <cell r="D339" t="str">
            <v>19</v>
          </cell>
        </row>
        <row r="340">
          <cell r="A340" t="str">
            <v>Vis 344</v>
          </cell>
          <cell r="B340" t="str">
            <v xml:space="preserve"> 40.602922,  -7.984464</v>
          </cell>
          <cell r="C340" t="str">
            <v>Fail-Cemitério 2</v>
          </cell>
          <cell r="D340" t="str">
            <v>19</v>
          </cell>
        </row>
        <row r="341">
          <cell r="A341" t="str">
            <v>Vis 345</v>
          </cell>
          <cell r="B341" t="str">
            <v xml:space="preserve"> 40.605141,  -7.981888</v>
          </cell>
          <cell r="C341" t="str">
            <v>Fail-Bairro Além Rio 2</v>
          </cell>
          <cell r="D341" t="str">
            <v>19</v>
          </cell>
        </row>
        <row r="342">
          <cell r="A342" t="str">
            <v>Vis 346</v>
          </cell>
          <cell r="B342" t="str">
            <v xml:space="preserve"> 40.606735,  -7.979073</v>
          </cell>
          <cell r="C342" t="str">
            <v>Fail-Chafariz 2</v>
          </cell>
          <cell r="D342" t="str">
            <v>19</v>
          </cell>
        </row>
        <row r="343">
          <cell r="A343" t="str">
            <v>Vis 347</v>
          </cell>
          <cell r="B343" t="str">
            <v xml:space="preserve"> 40.607945,  -7.976631</v>
          </cell>
          <cell r="C343" t="str">
            <v>Fail-Torre 2</v>
          </cell>
          <cell r="D343" t="str">
            <v>19</v>
          </cell>
        </row>
        <row r="344">
          <cell r="A344" t="str">
            <v>Vis 348</v>
          </cell>
          <cell r="B344" t="str">
            <v xml:space="preserve"> 40.608416,  -7.975274</v>
          </cell>
          <cell r="C344" t="str">
            <v>Fail-Ponte Rio Pavia 2</v>
          </cell>
          <cell r="D344" t="str">
            <v>19</v>
          </cell>
        </row>
        <row r="345">
          <cell r="A345" t="str">
            <v>Vis 349</v>
          </cell>
          <cell r="B345" t="str">
            <v xml:space="preserve"> 40.609320,  -7.971849</v>
          </cell>
          <cell r="C345" t="str">
            <v>Fail-Junta Freguesia 2</v>
          </cell>
          <cell r="D345" t="str">
            <v>19</v>
          </cell>
        </row>
        <row r="346">
          <cell r="A346" t="str">
            <v>Vis 350</v>
          </cell>
          <cell r="B346" t="str">
            <v xml:space="preserve"> 40.609985,  -7.969727</v>
          </cell>
          <cell r="C346" t="str">
            <v>Fail-Escola 2</v>
          </cell>
          <cell r="D346" t="str">
            <v>19</v>
          </cell>
        </row>
        <row r="347">
          <cell r="A347" t="str">
            <v>Vis 351</v>
          </cell>
          <cell r="B347" t="str">
            <v xml:space="preserve"> 40.615491,  -7.957021</v>
          </cell>
          <cell r="C347" t="str">
            <v>V Chã Sá-Qta Maceira 2</v>
          </cell>
          <cell r="D347" t="str">
            <v>19</v>
          </cell>
        </row>
        <row r="348">
          <cell r="A348" t="str">
            <v>Vis 352</v>
          </cell>
          <cell r="B348" t="str">
            <v xml:space="preserve"> 40.617943,  -7.953988</v>
          </cell>
          <cell r="C348" t="str">
            <v>Vila Chã Sá-Gorgulhão 2</v>
          </cell>
          <cell r="D348" t="str">
            <v>19</v>
          </cell>
        </row>
        <row r="349">
          <cell r="A349" t="str">
            <v>Vis 353</v>
          </cell>
          <cell r="B349" t="str">
            <v xml:space="preserve"> 40.620037,  -7.950247</v>
          </cell>
          <cell r="C349" t="str">
            <v>V Chã Sá-S J Batista 3</v>
          </cell>
          <cell r="D349" t="str">
            <v>19</v>
          </cell>
        </row>
        <row r="350">
          <cell r="A350" t="str">
            <v>Vis 354</v>
          </cell>
          <cell r="B350" t="str">
            <v xml:space="preserve"> 40.621120,  -7.945294</v>
          </cell>
          <cell r="C350" t="str">
            <v>EN2-Vila Chã de Sá 1</v>
          </cell>
          <cell r="D350" t="str">
            <v>13</v>
          </cell>
        </row>
        <row r="351">
          <cell r="A351" t="str">
            <v>Vis 355</v>
          </cell>
          <cell r="B351" t="str">
            <v xml:space="preserve"> 40.617599,  -7.946255</v>
          </cell>
          <cell r="C351" t="str">
            <v>Vila Chã Sá-Corga 1</v>
          </cell>
          <cell r="D351" t="str">
            <v>13</v>
          </cell>
        </row>
        <row r="352">
          <cell r="A352" t="str">
            <v>Vis 356</v>
          </cell>
          <cell r="B352" t="str">
            <v xml:space="preserve"> 40.613793,  -7.948539</v>
          </cell>
          <cell r="C352" t="str">
            <v>Vila Chã Sá-Calcadoiros</v>
          </cell>
          <cell r="D352" t="str">
            <v>13</v>
          </cell>
        </row>
        <row r="353">
          <cell r="A353" t="str">
            <v>Vis 357</v>
          </cell>
          <cell r="B353" t="str">
            <v xml:space="preserve"> 40.611397,  -7.951742</v>
          </cell>
          <cell r="C353" t="str">
            <v>Vila Chã Sá-Igreja</v>
          </cell>
          <cell r="D353" t="str">
            <v>13</v>
          </cell>
        </row>
        <row r="354">
          <cell r="A354" t="str">
            <v>Vis 358</v>
          </cell>
          <cell r="B354" t="str">
            <v xml:space="preserve"> 40.609111,  -7.954320</v>
          </cell>
          <cell r="C354" t="str">
            <v>V Chã Sá-L Castanheiros</v>
          </cell>
          <cell r="D354" t="str">
            <v>13</v>
          </cell>
        </row>
        <row r="355">
          <cell r="A355" t="str">
            <v>Vis 359</v>
          </cell>
          <cell r="B355" t="str">
            <v xml:space="preserve"> 40.614035,  -7.947490</v>
          </cell>
          <cell r="C355" t="str">
            <v>V Chã Sá-Vale Fojo</v>
          </cell>
          <cell r="D355" t="str">
            <v>13</v>
          </cell>
        </row>
        <row r="356">
          <cell r="A356" t="str">
            <v>Vis 360</v>
          </cell>
          <cell r="B356" t="str">
            <v xml:space="preserve"> 40.617496,  -7.946172</v>
          </cell>
          <cell r="C356" t="str">
            <v>Vila Chã Sá-Corga 2</v>
          </cell>
          <cell r="D356" t="str">
            <v>13</v>
          </cell>
        </row>
        <row r="357">
          <cell r="A357" t="str">
            <v>Vis 361</v>
          </cell>
          <cell r="B357" t="str">
            <v xml:space="preserve"> 40.621035,  -7.945145</v>
          </cell>
          <cell r="C357" t="str">
            <v>EN2-Vila Chã de Sá 2</v>
          </cell>
          <cell r="D357" t="str">
            <v>13</v>
          </cell>
        </row>
        <row r="358">
          <cell r="A358" t="str">
            <v>Vis 362</v>
          </cell>
          <cell r="B358" t="str">
            <v xml:space="preserve"> 40.622802,  -7.944304</v>
          </cell>
          <cell r="C358" t="str">
            <v>EN2-A25</v>
          </cell>
          <cell r="D358" t="str">
            <v>13;19</v>
          </cell>
        </row>
        <row r="359">
          <cell r="A359" t="str">
            <v>Vis 363</v>
          </cell>
          <cell r="B359" t="str">
            <v xml:space="preserve"> 40.634885,  -7.929637</v>
          </cell>
          <cell r="C359" t="str">
            <v>Av Luís Martins 2</v>
          </cell>
          <cell r="D359" t="str">
            <v>13;19</v>
          </cell>
        </row>
        <row r="360">
          <cell r="A360" t="str">
            <v>Vis 364</v>
          </cell>
          <cell r="B360" t="str">
            <v xml:space="preserve"> 40.638531,  -7.928003</v>
          </cell>
          <cell r="C360" t="str">
            <v>Repeses-Bela Vista</v>
          </cell>
          <cell r="D360" t="str">
            <v>13;19</v>
          </cell>
        </row>
        <row r="361">
          <cell r="A361" t="str">
            <v>Vis 365</v>
          </cell>
          <cell r="B361" t="str">
            <v xml:space="preserve"> 40.642136,  -7.924234</v>
          </cell>
          <cell r="C361" t="str">
            <v>Repeses-Santa Eulália 3</v>
          </cell>
          <cell r="D361" t="str">
            <v>13;19</v>
          </cell>
        </row>
        <row r="362">
          <cell r="A362" t="str">
            <v>Vis 366</v>
          </cell>
          <cell r="B362" t="str">
            <v xml:space="preserve"> 40.648672,  -7.908798</v>
          </cell>
          <cell r="C362" t="str">
            <v>Rei D Duarte-Hospital 2</v>
          </cell>
          <cell r="D362" t="str">
            <v>8;11;12;19;C2</v>
          </cell>
        </row>
        <row r="363">
          <cell r="A363" t="str">
            <v>Vis 367</v>
          </cell>
          <cell r="B363" t="str">
            <v xml:space="preserve"> 40.648634,  -7.909149</v>
          </cell>
          <cell r="C363" t="str">
            <v>Rei D Duarte-Hospital 1</v>
          </cell>
          <cell r="D363" t="str">
            <v>8;11;12;19;C1</v>
          </cell>
        </row>
        <row r="364">
          <cell r="A364" t="str">
            <v>Vis 368</v>
          </cell>
          <cell r="B364" t="str">
            <v xml:space="preserve"> 40.650138,  -7.906034</v>
          </cell>
          <cell r="C364" t="str">
            <v>Hospital S Teotónio</v>
          </cell>
          <cell r="D364" t="str">
            <v>8;19;C1;C2</v>
          </cell>
        </row>
        <row r="365">
          <cell r="A365" t="str">
            <v>Vis 369</v>
          </cell>
          <cell r="B365" t="str">
            <v xml:space="preserve"> 40.650895,  -7.910530</v>
          </cell>
          <cell r="C365" t="str">
            <v>Rei D Duarte-Mesuras</v>
          </cell>
          <cell r="D365" t="str">
            <v>8;15;16;18;19;20;C1</v>
          </cell>
        </row>
        <row r="366">
          <cell r="A366" t="str">
            <v>Vis 370</v>
          </cell>
          <cell r="B366" t="str">
            <v xml:space="preserve"> 40.651525,  -7.910241</v>
          </cell>
          <cell r="C366" t="str">
            <v>Biblioteca-Loja Cidadão</v>
          </cell>
          <cell r="D366" t="str">
            <v>8;15;16;18;19;20;C2</v>
          </cell>
        </row>
        <row r="367">
          <cell r="A367" t="str">
            <v>Vis 371</v>
          </cell>
          <cell r="B367" t="str">
            <v xml:space="preserve"> 40.653876,  -7.914252</v>
          </cell>
          <cell r="C367" t="str">
            <v>Rua Mendonça</v>
          </cell>
          <cell r="D367" t="str">
            <v>8;15;16;18;19;20;C2</v>
          </cell>
        </row>
        <row r="368">
          <cell r="A368" t="str">
            <v>Vis 372</v>
          </cell>
          <cell r="B368" t="str">
            <v xml:space="preserve"> 40.654126,  -7.914454</v>
          </cell>
          <cell r="C368" t="str">
            <v>Alexandre Herculano</v>
          </cell>
          <cell r="D368" t="str">
            <v>8;15;16;18;19;20</v>
          </cell>
        </row>
        <row r="369">
          <cell r="A369" t="str">
            <v>Vis 373</v>
          </cell>
          <cell r="B369" t="str">
            <v xml:space="preserve"> 40.660278,  -7.905383</v>
          </cell>
          <cell r="C369" t="str">
            <v>Rotunda Fontelo</v>
          </cell>
          <cell r="D369" t="str">
            <v>1;7</v>
          </cell>
        </row>
        <row r="370">
          <cell r="A370" t="str">
            <v>Vis 374</v>
          </cell>
          <cell r="B370" t="str">
            <v xml:space="preserve"> 40.663058,  -7.902329</v>
          </cell>
          <cell r="C370" t="str">
            <v>Estação Agrária 2</v>
          </cell>
          <cell r="D370" t="str">
            <v>1;7</v>
          </cell>
        </row>
        <row r="371">
          <cell r="A371" t="str">
            <v>Vis 375</v>
          </cell>
          <cell r="B371" t="str">
            <v xml:space="preserve"> 40.662912,  -7.902122</v>
          </cell>
          <cell r="C371" t="str">
            <v>Estação Agrária 1</v>
          </cell>
          <cell r="D371" t="str">
            <v>1;7</v>
          </cell>
        </row>
        <row r="372">
          <cell r="A372" t="str">
            <v>Vis 376</v>
          </cell>
          <cell r="B372" t="str">
            <v xml:space="preserve"> 40.663391,  -7.900250</v>
          </cell>
          <cell r="C372" t="str">
            <v>Prof Reinaldo Cardoso 1</v>
          </cell>
          <cell r="D372" t="str">
            <v>1;7</v>
          </cell>
        </row>
        <row r="373">
          <cell r="A373" t="str">
            <v>Vis 377</v>
          </cell>
          <cell r="B373" t="str">
            <v xml:space="preserve"> 40.663410,  -7.900730</v>
          </cell>
          <cell r="C373" t="str">
            <v>Prof Reinaldo Cardoso 2</v>
          </cell>
          <cell r="D373" t="str">
            <v>1;7</v>
          </cell>
        </row>
        <row r="374">
          <cell r="A374" t="str">
            <v>Vis 378</v>
          </cell>
          <cell r="B374" t="str">
            <v xml:space="preserve"> 40.664260,  -7.897767</v>
          </cell>
          <cell r="C374" t="str">
            <v>Prof Reinaldo Cardoso 3</v>
          </cell>
          <cell r="D374">
            <v>7</v>
          </cell>
        </row>
        <row r="375">
          <cell r="A375" t="str">
            <v>Vis 379</v>
          </cell>
          <cell r="B375" t="str">
            <v xml:space="preserve"> 40.667114,  -7.892122</v>
          </cell>
          <cell r="C375" t="str">
            <v>Capela S J Carreira 1</v>
          </cell>
          <cell r="D375" t="str">
            <v>3;7</v>
          </cell>
        </row>
        <row r="376">
          <cell r="A376" t="str">
            <v>Vis 380</v>
          </cell>
          <cell r="B376" t="str">
            <v xml:space="preserve"> 40.667362,  -7.892071</v>
          </cell>
          <cell r="C376" t="str">
            <v>Capela S J Carreira 2</v>
          </cell>
          <cell r="D376">
            <v>7</v>
          </cell>
        </row>
        <row r="377">
          <cell r="A377" t="str">
            <v>Vis 381</v>
          </cell>
          <cell r="B377" t="str">
            <v xml:space="preserve"> 40.671505,  -7.887907</v>
          </cell>
          <cell r="C377" t="str">
            <v>EN229-Travassós Cima</v>
          </cell>
          <cell r="D377" t="str">
            <v>3;7</v>
          </cell>
        </row>
        <row r="378">
          <cell r="A378" t="str">
            <v>Vis 382</v>
          </cell>
          <cell r="B378" t="str">
            <v xml:space="preserve"> 40.674127,  -7.885891</v>
          </cell>
          <cell r="C378" t="str">
            <v>Travassós-Rua Vargo</v>
          </cell>
          <cell r="D378" t="str">
            <v>3;7</v>
          </cell>
        </row>
        <row r="379">
          <cell r="A379" t="str">
            <v>Vis 383</v>
          </cell>
          <cell r="B379" t="str">
            <v xml:space="preserve"> 40.673948,  -7.886223</v>
          </cell>
          <cell r="C379" t="str">
            <v>Travassós-Estrada Velha</v>
          </cell>
          <cell r="D379" t="str">
            <v>3;7</v>
          </cell>
        </row>
        <row r="380">
          <cell r="A380" t="str">
            <v>Vis 384</v>
          </cell>
          <cell r="B380" t="str">
            <v xml:space="preserve"> 40.676480,  -7.884803</v>
          </cell>
          <cell r="C380" t="str">
            <v>Travassós-Rua Vinha</v>
          </cell>
          <cell r="D380" t="str">
            <v>3;7</v>
          </cell>
        </row>
        <row r="381">
          <cell r="A381" t="str">
            <v>Vis 385</v>
          </cell>
          <cell r="B381" t="str">
            <v xml:space="preserve"> 40.675571,  -7.885354</v>
          </cell>
          <cell r="C381" t="str">
            <v>EN229-Travassós Baixo</v>
          </cell>
          <cell r="D381" t="str">
            <v>3;7</v>
          </cell>
        </row>
        <row r="382">
          <cell r="A382" t="str">
            <v>Vis 386</v>
          </cell>
          <cell r="B382" t="str">
            <v xml:space="preserve"> 40.683736,  -7.881721</v>
          </cell>
          <cell r="C382" t="str">
            <v>Travassós-Vale Carriça 1</v>
          </cell>
          <cell r="D382">
            <v>7</v>
          </cell>
        </row>
        <row r="383">
          <cell r="A383" t="str">
            <v>Vis 387</v>
          </cell>
          <cell r="B383" t="str">
            <v xml:space="preserve"> 40.683616,  -7.881933</v>
          </cell>
          <cell r="C383" t="str">
            <v>Travassós-Vale Carriça 2</v>
          </cell>
          <cell r="D383">
            <v>7</v>
          </cell>
        </row>
        <row r="384">
          <cell r="A384" t="str">
            <v>Vis 388</v>
          </cell>
          <cell r="B384" t="str">
            <v xml:space="preserve"> 40.685757,  -7.879927</v>
          </cell>
          <cell r="C384" t="str">
            <v>Mundão-Britamontes 1</v>
          </cell>
          <cell r="D384">
            <v>7</v>
          </cell>
        </row>
        <row r="385">
          <cell r="A385" t="str">
            <v>Vis 389</v>
          </cell>
          <cell r="B385" t="str">
            <v xml:space="preserve"> 40.685689,  -7.880231</v>
          </cell>
          <cell r="C385" t="str">
            <v>Mundão-Britamontes 2</v>
          </cell>
          <cell r="D385">
            <v>7</v>
          </cell>
        </row>
        <row r="386">
          <cell r="A386" t="str">
            <v>Vis 390</v>
          </cell>
          <cell r="B386" t="str">
            <v xml:space="preserve"> 40.687107,  -7.878473</v>
          </cell>
          <cell r="C386" t="str">
            <v>Mundão-Catavejo 1</v>
          </cell>
          <cell r="D386">
            <v>7</v>
          </cell>
        </row>
        <row r="387">
          <cell r="A387" t="str">
            <v>Vis 391</v>
          </cell>
          <cell r="B387" t="str">
            <v xml:space="preserve"> 40.687440,  -7.878384</v>
          </cell>
          <cell r="C387" t="str">
            <v>Mundão-Catavejo 2</v>
          </cell>
          <cell r="D387">
            <v>7</v>
          </cell>
        </row>
        <row r="388">
          <cell r="A388" t="str">
            <v>Vis 392</v>
          </cell>
          <cell r="B388" t="str">
            <v xml:space="preserve"> 40.692448,  -7.873952</v>
          </cell>
          <cell r="C388" t="str">
            <v>Mundão-Fraga 1</v>
          </cell>
          <cell r="D388">
            <v>7</v>
          </cell>
        </row>
        <row r="389">
          <cell r="A389" t="str">
            <v>Vis 393</v>
          </cell>
          <cell r="B389" t="str">
            <v xml:space="preserve"> 40.692624,  -7.874063</v>
          </cell>
          <cell r="C389" t="str">
            <v>Mundão-Fraga 2</v>
          </cell>
          <cell r="D389">
            <v>7</v>
          </cell>
        </row>
        <row r="390">
          <cell r="A390" t="str">
            <v>Vis 394</v>
          </cell>
          <cell r="B390" t="str">
            <v xml:space="preserve"> 40.697273,  -7.871118</v>
          </cell>
          <cell r="C390" t="str">
            <v>Mundão-Bairro Falorca 1</v>
          </cell>
          <cell r="D390">
            <v>7</v>
          </cell>
        </row>
        <row r="391">
          <cell r="A391" t="str">
            <v>Vis 395</v>
          </cell>
          <cell r="B391" t="str">
            <v xml:space="preserve"> 40.697297,  -7.871326</v>
          </cell>
          <cell r="C391" t="str">
            <v>Mundão-Bairro Falorca 2</v>
          </cell>
          <cell r="D391">
            <v>7</v>
          </cell>
        </row>
        <row r="392">
          <cell r="A392" t="str">
            <v>Vis 396</v>
          </cell>
          <cell r="B392" t="str">
            <v xml:space="preserve"> 40.697054,  -7.869308</v>
          </cell>
          <cell r="C392" t="str">
            <v>Mundão-Rua Principal 1</v>
          </cell>
          <cell r="D392">
            <v>7</v>
          </cell>
        </row>
        <row r="393">
          <cell r="A393" t="str">
            <v>Vis 397</v>
          </cell>
          <cell r="B393" t="str">
            <v xml:space="preserve"> 40.694792,  -7.867040</v>
          </cell>
          <cell r="C393" t="str">
            <v>Mundão-Centro 1</v>
          </cell>
          <cell r="D393">
            <v>7</v>
          </cell>
        </row>
        <row r="394">
          <cell r="A394" t="str">
            <v>Vis 398</v>
          </cell>
          <cell r="B394" t="str">
            <v xml:space="preserve"> 40.696487,  -7.864877</v>
          </cell>
          <cell r="C394" t="str">
            <v xml:space="preserve">Mundão-Junta Freguesia </v>
          </cell>
          <cell r="D394">
            <v>7</v>
          </cell>
        </row>
        <row r="395">
          <cell r="A395" t="str">
            <v>Vis 399</v>
          </cell>
          <cell r="B395" t="str">
            <v xml:space="preserve"> 40.697276,  -7.863897</v>
          </cell>
          <cell r="C395" t="str">
            <v>Mundão-Biquinha</v>
          </cell>
          <cell r="D395">
            <v>7</v>
          </cell>
        </row>
        <row r="396">
          <cell r="A396" t="str">
            <v>Vis 400</v>
          </cell>
          <cell r="B396" t="str">
            <v xml:space="preserve"> 40.703644,  -7.858366</v>
          </cell>
          <cell r="C396" t="str">
            <v>Mundão-P Empresarial 1</v>
          </cell>
          <cell r="D396">
            <v>7</v>
          </cell>
        </row>
        <row r="397">
          <cell r="A397" t="str">
            <v>Vis 401</v>
          </cell>
          <cell r="B397" t="str">
            <v xml:space="preserve"> 40.703798,  -7.858394</v>
          </cell>
          <cell r="C397" t="str">
            <v>Mundão-P Empresarial 2</v>
          </cell>
          <cell r="D397">
            <v>7</v>
          </cell>
        </row>
        <row r="398">
          <cell r="A398" t="str">
            <v>Vis 402</v>
          </cell>
          <cell r="B398" t="str">
            <v xml:space="preserve"> 40.708535,  -7.845218</v>
          </cell>
          <cell r="C398" t="str">
            <v>Cavernães-Rua Póvoa</v>
          </cell>
          <cell r="D398">
            <v>7</v>
          </cell>
        </row>
        <row r="399">
          <cell r="A399" t="str">
            <v>Vis 403</v>
          </cell>
          <cell r="B399" t="str">
            <v xml:space="preserve"> 40.709475,  -7.842515</v>
          </cell>
          <cell r="C399" t="str">
            <v>Cavernães-Vendas Moita 1</v>
          </cell>
          <cell r="D399">
            <v>7</v>
          </cell>
        </row>
        <row r="400">
          <cell r="A400" t="str">
            <v>Vis 404</v>
          </cell>
          <cell r="B400" t="str">
            <v xml:space="preserve"> 40.709506,  -7.842691</v>
          </cell>
          <cell r="C400" t="str">
            <v>Cavernães-Vendas Moita 2</v>
          </cell>
          <cell r="D400">
            <v>7</v>
          </cell>
        </row>
        <row r="401">
          <cell r="A401" t="str">
            <v>Vis 405</v>
          </cell>
          <cell r="B401" t="str">
            <v xml:space="preserve"> 40.710162,  -7.836939</v>
          </cell>
          <cell r="C401" t="str">
            <v>Cavernães-Capela 1</v>
          </cell>
          <cell r="D401">
            <v>7</v>
          </cell>
        </row>
        <row r="402">
          <cell r="A402" t="str">
            <v>Vis 406</v>
          </cell>
          <cell r="B402" t="str">
            <v xml:space="preserve"> 40.708141,  -7.835270</v>
          </cell>
          <cell r="C402" t="str">
            <v>Cavernães-Bairro Corvos</v>
          </cell>
          <cell r="D402">
            <v>7</v>
          </cell>
        </row>
        <row r="403">
          <cell r="A403" t="str">
            <v>Vis 407</v>
          </cell>
          <cell r="B403" t="str">
            <v xml:space="preserve"> 40.705837,  -7.834809</v>
          </cell>
          <cell r="C403" t="str">
            <v>Cavernães-R Principal 1</v>
          </cell>
          <cell r="D403">
            <v>7</v>
          </cell>
        </row>
        <row r="404">
          <cell r="A404" t="str">
            <v>Vis 408</v>
          </cell>
          <cell r="B404" t="str">
            <v xml:space="preserve"> 40.705663,  -7.833132</v>
          </cell>
          <cell r="C404" t="str">
            <v>Cavernães-R Principal 2</v>
          </cell>
          <cell r="D404">
            <v>7</v>
          </cell>
        </row>
        <row r="405">
          <cell r="A405" t="str">
            <v>Vis 409</v>
          </cell>
          <cell r="B405" t="str">
            <v xml:space="preserve"> 40.703181,  -7.833118</v>
          </cell>
          <cell r="C405" t="str">
            <v>Cavernães-Alvelos</v>
          </cell>
          <cell r="D405">
            <v>7</v>
          </cell>
        </row>
        <row r="406">
          <cell r="A406" t="str">
            <v>Vis 410</v>
          </cell>
          <cell r="B406" t="str">
            <v xml:space="preserve"> 40.704477,  -7.830781</v>
          </cell>
          <cell r="C406" t="str">
            <v>Carragosela-Escola</v>
          </cell>
          <cell r="D406">
            <v>7</v>
          </cell>
        </row>
        <row r="407">
          <cell r="A407" t="str">
            <v>Vis 411</v>
          </cell>
          <cell r="B407" t="str">
            <v xml:space="preserve"> 40.702452,  -7.830038</v>
          </cell>
          <cell r="C407" t="str">
            <v>Carragosela-Centro</v>
          </cell>
          <cell r="D407">
            <v>7</v>
          </cell>
        </row>
        <row r="408">
          <cell r="A408" t="str">
            <v>Vis 412</v>
          </cell>
          <cell r="B408" t="str">
            <v xml:space="preserve"> 40.701335,  -7.870324</v>
          </cell>
          <cell r="C408" t="str">
            <v>Mundão-Rua Nascente</v>
          </cell>
          <cell r="D408">
            <v>7</v>
          </cell>
        </row>
        <row r="409">
          <cell r="A409" t="str">
            <v>Vis 413</v>
          </cell>
          <cell r="B409" t="str">
            <v xml:space="preserve"> 40.701212,  -7.870394</v>
          </cell>
          <cell r="C409" t="str">
            <v>Mundão-Rua Orgueira</v>
          </cell>
          <cell r="D409">
            <v>7</v>
          </cell>
        </row>
        <row r="410">
          <cell r="A410" t="str">
            <v>Vis 414</v>
          </cell>
          <cell r="B410" t="str">
            <v xml:space="preserve"> 40.707734,  -7.875499</v>
          </cell>
          <cell r="C410" t="str">
            <v>Casal Mundão-Principal 1</v>
          </cell>
          <cell r="D410">
            <v>7</v>
          </cell>
        </row>
        <row r="411">
          <cell r="A411" t="str">
            <v>Vis 415</v>
          </cell>
          <cell r="B411" t="str">
            <v xml:space="preserve"> 40.707805,  -7.875575</v>
          </cell>
          <cell r="C411" t="str">
            <v>Casal Mundão-Principal 2</v>
          </cell>
          <cell r="D411">
            <v>7</v>
          </cell>
        </row>
        <row r="412">
          <cell r="A412" t="str">
            <v>Vis 416</v>
          </cell>
          <cell r="B412" t="str">
            <v xml:space="preserve"> 40.709326,  -7.875614</v>
          </cell>
          <cell r="C412" t="str">
            <v>Casal Mundão-Centro</v>
          </cell>
          <cell r="D412">
            <v>7</v>
          </cell>
        </row>
        <row r="413">
          <cell r="A413" t="str">
            <v>Vis 417</v>
          </cell>
          <cell r="B413" t="str">
            <v xml:space="preserve"> 40.714474,  -7.863828</v>
          </cell>
          <cell r="C413" t="str">
            <v>Póvoa de Mundão</v>
          </cell>
          <cell r="D413">
            <v>7</v>
          </cell>
        </row>
        <row r="414">
          <cell r="A414" t="str">
            <v>Vis 419</v>
          </cell>
          <cell r="B414" t="str">
            <v>40.720887,-7.964608</v>
          </cell>
          <cell r="C414" t="str">
            <v>Travanca-Rua Arroteia</v>
          </cell>
          <cell r="D414" t="str">
            <v>18</v>
          </cell>
        </row>
        <row r="415">
          <cell r="A415" t="str">
            <v>Vis 421</v>
          </cell>
          <cell r="B415" t="str">
            <v>40.722416,-7.967220</v>
          </cell>
          <cell r="C415" t="str">
            <v>Travanca-Atlético 2</v>
          </cell>
          <cell r="D415" t="str">
            <v>18</v>
          </cell>
        </row>
        <row r="416">
          <cell r="A416" t="str">
            <v>Vis 423</v>
          </cell>
          <cell r="B416" t="str">
            <v xml:space="preserve"> 40.725376,  -7.974098</v>
          </cell>
          <cell r="C416" t="str">
            <v>Oliveira Cima-Rua Vale</v>
          </cell>
          <cell r="D416" t="str">
            <v>18</v>
          </cell>
        </row>
        <row r="417">
          <cell r="A417" t="str">
            <v>Vis 424</v>
          </cell>
          <cell r="B417" t="str">
            <v>40.722684,-7.977238</v>
          </cell>
          <cell r="C417" t="str">
            <v>Oliveira Baixo-R Nova 1</v>
          </cell>
          <cell r="D417" t="str">
            <v>18</v>
          </cell>
        </row>
        <row r="418">
          <cell r="A418" t="str">
            <v>Vis 425</v>
          </cell>
          <cell r="B418" t="str">
            <v>40.720348,-7.982172</v>
          </cell>
          <cell r="C418" t="str">
            <v>Oliveira Baixo-R Nova 2</v>
          </cell>
          <cell r="D418" t="str">
            <v>18</v>
          </cell>
        </row>
        <row r="419">
          <cell r="A419" t="str">
            <v>Vis 426</v>
          </cell>
          <cell r="B419" t="str">
            <v xml:space="preserve"> 40.713006,  -7.974204</v>
          </cell>
          <cell r="C419" t="str">
            <v>Queirela-Caminho Ferro 1</v>
          </cell>
          <cell r="D419" t="str">
            <v>15</v>
          </cell>
        </row>
        <row r="420">
          <cell r="A420" t="str">
            <v>Vis 427</v>
          </cell>
          <cell r="B420" t="str">
            <v xml:space="preserve"> 40.712087,  -7.975359</v>
          </cell>
          <cell r="C420" t="str">
            <v>Queirela-Outeirinhos 1</v>
          </cell>
          <cell r="D420" t="str">
            <v>15</v>
          </cell>
        </row>
        <row r="421">
          <cell r="A421" t="str">
            <v>Vis 428</v>
          </cell>
          <cell r="B421" t="str">
            <v xml:space="preserve"> 40.711938,  -7.975440</v>
          </cell>
          <cell r="C421" t="str">
            <v>Queirela-Outeirinhos 2</v>
          </cell>
          <cell r="D421" t="str">
            <v>15</v>
          </cell>
        </row>
        <row r="422">
          <cell r="A422" t="str">
            <v>Vis 429</v>
          </cell>
          <cell r="B422" t="str">
            <v xml:space="preserve"> 40.710043,  -7.976708</v>
          </cell>
          <cell r="C422" t="str">
            <v>Queirela-Sta Cristina 1</v>
          </cell>
          <cell r="D422" t="str">
            <v>15</v>
          </cell>
        </row>
        <row r="423">
          <cell r="A423" t="str">
            <v>Vis 430</v>
          </cell>
          <cell r="B423" t="str">
            <v xml:space="preserve"> 40.710120,  -7.976567</v>
          </cell>
          <cell r="C423" t="str">
            <v>Queirela-Sta Cristina 2</v>
          </cell>
          <cell r="D423" t="str">
            <v>15</v>
          </cell>
        </row>
        <row r="424">
          <cell r="A424" t="str">
            <v>Vis 431</v>
          </cell>
          <cell r="B424" t="str">
            <v>40.708648,-7.976990</v>
          </cell>
          <cell r="C424" t="str">
            <v>Queirela-Centro 1</v>
          </cell>
          <cell r="D424" t="str">
            <v>15</v>
          </cell>
        </row>
        <row r="425">
          <cell r="A425" t="str">
            <v>Vis 432</v>
          </cell>
          <cell r="B425" t="str">
            <v>40.708660,-7.977087</v>
          </cell>
          <cell r="C425" t="str">
            <v>Queirela-Centro 2</v>
          </cell>
          <cell r="D425" t="str">
            <v>15</v>
          </cell>
        </row>
        <row r="426">
          <cell r="A426" t="str">
            <v>Vis 433</v>
          </cell>
          <cell r="B426" t="str">
            <v>40.707260,-7.977227</v>
          </cell>
          <cell r="C426" t="str">
            <v>Queirela-Rua Fontalinho</v>
          </cell>
          <cell r="D426" t="str">
            <v>15</v>
          </cell>
        </row>
        <row r="427">
          <cell r="A427" t="str">
            <v>Vis 434</v>
          </cell>
          <cell r="B427" t="str">
            <v xml:space="preserve"> 40.704410,  -7.974974</v>
          </cell>
          <cell r="C427" t="str">
            <v>Queirela-Calçada Corga</v>
          </cell>
          <cell r="D427" t="str">
            <v>15</v>
          </cell>
        </row>
        <row r="428">
          <cell r="A428" t="str">
            <v>Vis 435</v>
          </cell>
          <cell r="B428" t="str">
            <v>40.701292,-7.965339</v>
          </cell>
          <cell r="C428" t="str">
            <v>Póvoa Bodiosa-Centro</v>
          </cell>
          <cell r="D428" t="str">
            <v>15</v>
          </cell>
        </row>
        <row r="429">
          <cell r="A429" t="str">
            <v>Vis 436</v>
          </cell>
          <cell r="B429" t="str">
            <v>40.699719,-7.962277</v>
          </cell>
          <cell r="C429" t="str">
            <v>Póvoa-Rua Tapada</v>
          </cell>
          <cell r="D429" t="str">
            <v>15</v>
          </cell>
        </row>
        <row r="430">
          <cell r="A430" t="str">
            <v>Vis 437</v>
          </cell>
          <cell r="B430" t="str">
            <v>40.713024,-7.974077</v>
          </cell>
          <cell r="C430" t="str">
            <v>Queirela-Caminho Ferro 2</v>
          </cell>
          <cell r="D430" t="str">
            <v>15</v>
          </cell>
        </row>
        <row r="431">
          <cell r="A431" t="str">
            <v>Vis 438</v>
          </cell>
          <cell r="B431" t="str">
            <v xml:space="preserve"> 40.656308,  -7.905385</v>
          </cell>
          <cell r="C431" t="str">
            <v>Cónego Ant Barreiros 1</v>
          </cell>
          <cell r="D431" t="str">
            <v>9</v>
          </cell>
        </row>
        <row r="432">
          <cell r="A432" t="str">
            <v>Vis 439</v>
          </cell>
          <cell r="B432" t="str">
            <v xml:space="preserve"> 40.656377,  -7.905084</v>
          </cell>
          <cell r="C432" t="str">
            <v>Cónego Ant Barreiros 2</v>
          </cell>
          <cell r="D432" t="str">
            <v>9</v>
          </cell>
        </row>
        <row r="433">
          <cell r="A433" t="str">
            <v>Vis 440</v>
          </cell>
          <cell r="B433" t="str">
            <v xml:space="preserve"> 40.655689,  -7.903275</v>
          </cell>
          <cell r="C433" t="str">
            <v>Cónego A Barreiros-ICNF1</v>
          </cell>
          <cell r="D433" t="str">
            <v>9</v>
          </cell>
        </row>
        <row r="434">
          <cell r="A434" t="str">
            <v>Vis 441</v>
          </cell>
          <cell r="B434" t="str">
            <v xml:space="preserve"> 40.655691,  -7.901936</v>
          </cell>
          <cell r="C434" t="str">
            <v>Cónego A Barreiros-ICNF2</v>
          </cell>
          <cell r="D434" t="str">
            <v>9</v>
          </cell>
        </row>
        <row r="435">
          <cell r="A435" t="str">
            <v>Vis 442</v>
          </cell>
          <cell r="B435" t="str">
            <v xml:space="preserve"> 40.655141,  -7.899069</v>
          </cell>
          <cell r="C435" t="str">
            <v>P Álvares Cabral-Fontelo</v>
          </cell>
          <cell r="D435" t="str">
            <v>9</v>
          </cell>
        </row>
        <row r="436">
          <cell r="A436" t="str">
            <v>Vis 443</v>
          </cell>
          <cell r="B436" t="str">
            <v xml:space="preserve"> 40.654928,  -7.897454</v>
          </cell>
          <cell r="C436" t="str">
            <v>P Álv Cabral-Seminário</v>
          </cell>
          <cell r="D436" t="str">
            <v>9</v>
          </cell>
        </row>
        <row r="437">
          <cell r="A437" t="str">
            <v>Vis 444</v>
          </cell>
          <cell r="B437" t="str">
            <v xml:space="preserve"> 40.654537,  -7.896089</v>
          </cell>
          <cell r="C437" t="str">
            <v>P Álv Cabral-Sta Eugénia</v>
          </cell>
          <cell r="D437" t="str">
            <v>9</v>
          </cell>
        </row>
        <row r="438">
          <cell r="A438" t="str">
            <v>Vis 445</v>
          </cell>
          <cell r="B438" t="str">
            <v xml:space="preserve"> 40.654098,  -7.893177</v>
          </cell>
          <cell r="C438" t="str">
            <v>Pedro Álvares Cabral 1</v>
          </cell>
          <cell r="D438" t="str">
            <v>9</v>
          </cell>
        </row>
        <row r="439">
          <cell r="A439" t="str">
            <v>Vis 446</v>
          </cell>
          <cell r="B439" t="str">
            <v xml:space="preserve"> 40.653749,  -7.892002</v>
          </cell>
          <cell r="C439" t="str">
            <v>Pedro Álvares Cabral 2</v>
          </cell>
          <cell r="D439" t="str">
            <v>9</v>
          </cell>
        </row>
        <row r="440">
          <cell r="A440" t="str">
            <v>Vis 449</v>
          </cell>
          <cell r="B440" t="str">
            <v xml:space="preserve"> 40.650790,  -7.885481</v>
          </cell>
          <cell r="C440" t="str">
            <v>EN16-Quinta Lava Mãos 1</v>
          </cell>
          <cell r="D440" t="str">
            <v>9</v>
          </cell>
        </row>
        <row r="441">
          <cell r="A441" t="str">
            <v>Vis 450</v>
          </cell>
          <cell r="B441" t="str">
            <v xml:space="preserve"> 40.651189,  -7.885999</v>
          </cell>
          <cell r="C441" t="str">
            <v>EN16-Quinta Lava Mãos 2</v>
          </cell>
          <cell r="D441" t="str">
            <v>9</v>
          </cell>
        </row>
        <row r="442">
          <cell r="A442" t="str">
            <v>Vis 451</v>
          </cell>
          <cell r="B442" t="str">
            <v xml:space="preserve"> 40.649970,  -7.881695</v>
          </cell>
          <cell r="C442" t="str">
            <v>EN16-Soima 1</v>
          </cell>
          <cell r="D442" t="str">
            <v>9</v>
          </cell>
        </row>
        <row r="443">
          <cell r="A443" t="str">
            <v>Vis 452</v>
          </cell>
          <cell r="B443" t="str">
            <v xml:space="preserve"> 40.650099,  -7.881596</v>
          </cell>
          <cell r="C443" t="str">
            <v>EN16-Soima 2</v>
          </cell>
          <cell r="D443" t="str">
            <v>9</v>
          </cell>
        </row>
        <row r="444">
          <cell r="A444" t="str">
            <v>Vis 453</v>
          </cell>
          <cell r="B444" t="str">
            <v xml:space="preserve"> 40.648347,  -7.874012</v>
          </cell>
          <cell r="C444" t="str">
            <v>Póvoa Sobrinhos 4</v>
          </cell>
          <cell r="D444" t="str">
            <v>9</v>
          </cell>
        </row>
        <row r="445">
          <cell r="A445" t="str">
            <v>Vis 454</v>
          </cell>
          <cell r="B445" t="str">
            <v xml:space="preserve"> 40.647259,  -7.871955</v>
          </cell>
          <cell r="C445" t="str">
            <v>Póvoa Sobrinhos 2</v>
          </cell>
          <cell r="D445" t="str">
            <v>9</v>
          </cell>
        </row>
        <row r="446">
          <cell r="A446" t="str">
            <v>Vis 455</v>
          </cell>
          <cell r="B446" t="str">
            <v xml:space="preserve"> 40.647558,  -7.871910</v>
          </cell>
          <cell r="C446" t="str">
            <v>Póvoa Sobrinhos 3</v>
          </cell>
          <cell r="D446" t="str">
            <v>9</v>
          </cell>
        </row>
        <row r="447">
          <cell r="A447" t="str">
            <v>Vis 456</v>
          </cell>
          <cell r="B447" t="str">
            <v xml:space="preserve"> 40.646425,  -7.869826</v>
          </cell>
          <cell r="C447" t="str">
            <v>Alto Caçador-Barbeita 1</v>
          </cell>
          <cell r="D447" t="str">
            <v>9</v>
          </cell>
        </row>
        <row r="448">
          <cell r="A448" t="str">
            <v>Vis 457</v>
          </cell>
          <cell r="B448" t="str">
            <v xml:space="preserve"> 40.646045,  -7.868713</v>
          </cell>
          <cell r="C448" t="str">
            <v>Alto Caçador-Barbeita 2</v>
          </cell>
          <cell r="D448" t="str">
            <v>9</v>
          </cell>
        </row>
        <row r="449">
          <cell r="A449" t="str">
            <v>Vis 458</v>
          </cell>
          <cell r="B449" t="str">
            <v xml:space="preserve"> 40.644527,  -7.866478</v>
          </cell>
          <cell r="C449" t="str">
            <v>Recta Caçador 1</v>
          </cell>
          <cell r="D449" t="str">
            <v>9</v>
          </cell>
        </row>
        <row r="450">
          <cell r="A450" t="str">
            <v>Vis 459</v>
          </cell>
          <cell r="B450" t="str">
            <v xml:space="preserve"> 40.644655,  -7.866451</v>
          </cell>
          <cell r="C450" t="str">
            <v>Recta Caçador 2</v>
          </cell>
          <cell r="D450" t="str">
            <v>9</v>
          </cell>
        </row>
        <row r="451">
          <cell r="A451" t="str">
            <v>Vis 460</v>
          </cell>
          <cell r="B451" t="str">
            <v xml:space="preserve"> 40.639228,  -7.866325</v>
          </cell>
          <cell r="C451" t="str">
            <v>Estrada Alcafache 1</v>
          </cell>
          <cell r="D451" t="str">
            <v>9</v>
          </cell>
        </row>
        <row r="452">
          <cell r="A452" t="str">
            <v>Vis 461</v>
          </cell>
          <cell r="B452" t="str">
            <v xml:space="preserve"> 40.639832,  -7.866186</v>
          </cell>
          <cell r="C452" t="str">
            <v>Estrada Alcafache 2</v>
          </cell>
          <cell r="D452" t="str">
            <v>9</v>
          </cell>
        </row>
        <row r="453">
          <cell r="A453" t="str">
            <v>Vis 462</v>
          </cell>
          <cell r="B453" t="str">
            <v xml:space="preserve"> 40.628139,  -7.868784</v>
          </cell>
          <cell r="C453" t="str">
            <v>Fragosela-Campo Futebol</v>
          </cell>
          <cell r="D453" t="str">
            <v>9</v>
          </cell>
        </row>
        <row r="454">
          <cell r="A454" t="str">
            <v>Vis 463</v>
          </cell>
          <cell r="B454" t="str">
            <v xml:space="preserve"> 40.627271,  -7.867782</v>
          </cell>
          <cell r="C454" t="str">
            <v>Fragosela-Rua Areais</v>
          </cell>
          <cell r="D454" t="str">
            <v>9</v>
          </cell>
        </row>
        <row r="455">
          <cell r="A455" t="str">
            <v>Vis 464</v>
          </cell>
          <cell r="B455" t="str">
            <v xml:space="preserve"> 40.624137,  -7.869494</v>
          </cell>
          <cell r="C455" t="str">
            <v>Espadanal-N S Guia</v>
          </cell>
          <cell r="D455" t="str">
            <v>9</v>
          </cell>
        </row>
        <row r="456">
          <cell r="A456" t="str">
            <v>Vis 465</v>
          </cell>
          <cell r="B456" t="str">
            <v xml:space="preserve"> 40.627453,  -7.865831</v>
          </cell>
          <cell r="C456" t="str">
            <v>Fragosela-Rua Namorados</v>
          </cell>
          <cell r="D456" t="str">
            <v>9</v>
          </cell>
        </row>
        <row r="457">
          <cell r="A457" t="str">
            <v>Vis 466</v>
          </cell>
          <cell r="B457" t="str">
            <v xml:space="preserve"> 40.629495,  -7.864092</v>
          </cell>
          <cell r="C457" t="str">
            <v>Fragosela-Maria Gracinda</v>
          </cell>
          <cell r="D457" t="str">
            <v>9</v>
          </cell>
        </row>
        <row r="458">
          <cell r="A458" t="str">
            <v>Vis 467</v>
          </cell>
          <cell r="B458" t="str">
            <v xml:space="preserve"> 40.632541,  -7.862303</v>
          </cell>
          <cell r="C458" t="str">
            <v>Fragosela-Cemitério</v>
          </cell>
          <cell r="D458" t="str">
            <v>9</v>
          </cell>
        </row>
        <row r="459">
          <cell r="A459" t="str">
            <v>Vis 468</v>
          </cell>
          <cell r="B459" t="str">
            <v xml:space="preserve"> 40.633688,  -7.860730</v>
          </cell>
          <cell r="C459" t="str">
            <v>Fragosela-Av Liberdade 2</v>
          </cell>
          <cell r="D459" t="str">
            <v>9</v>
          </cell>
        </row>
        <row r="460">
          <cell r="A460" t="str">
            <v>Vis 469</v>
          </cell>
          <cell r="B460" t="str">
            <v xml:space="preserve"> 40.637146,  -7.863334</v>
          </cell>
          <cell r="C460" t="str">
            <v>Fragosela-Cerdeirinhas</v>
          </cell>
          <cell r="D460" t="str">
            <v>9</v>
          </cell>
        </row>
        <row r="461">
          <cell r="A461" t="str">
            <v>Vis 470</v>
          </cell>
          <cell r="B461" t="str">
            <v xml:space="preserve"> 40.652158,  -7.915996</v>
          </cell>
          <cell r="C461" t="str">
            <v>Escola Grão Vasco</v>
          </cell>
          <cell r="D461" t="str">
            <v>8;15;16;18;C1;C2</v>
          </cell>
        </row>
        <row r="462">
          <cell r="A462" t="str">
            <v>Vis 471</v>
          </cell>
          <cell r="B462" t="str">
            <v xml:space="preserve"> 40.652146,  -7.912809</v>
          </cell>
          <cell r="C462" t="str">
            <v>Dr Lucena Vale-Cemitério</v>
          </cell>
          <cell r="D462" t="str">
            <v>8</v>
          </cell>
        </row>
        <row r="463">
          <cell r="A463" t="str">
            <v>Vis 472</v>
          </cell>
          <cell r="B463" t="str">
            <v xml:space="preserve"> 40.651293,  -7.911267</v>
          </cell>
          <cell r="C463" t="str">
            <v>Pintor Almeida e Silva</v>
          </cell>
          <cell r="D463" t="str">
            <v>8;15;16;18</v>
          </cell>
        </row>
        <row r="464">
          <cell r="A464" t="str">
            <v>Vis 473</v>
          </cell>
          <cell r="B464" t="str">
            <v xml:space="preserve"> 40.652083,  -7.914062</v>
          </cell>
          <cell r="C464" t="str">
            <v>Alexandre Lucena e Vale</v>
          </cell>
          <cell r="D464" t="str">
            <v>8;15;16;18;C1</v>
          </cell>
        </row>
        <row r="465">
          <cell r="A465" t="str">
            <v>Vis 474</v>
          </cell>
          <cell r="B465" t="str">
            <v xml:space="preserve"> 40.646555,  -7.907545</v>
          </cell>
          <cell r="C465" t="str">
            <v>Ranhados-B Pereiro 1</v>
          </cell>
          <cell r="D465" t="str">
            <v>8;11</v>
          </cell>
        </row>
        <row r="466">
          <cell r="A466" t="str">
            <v>Vis 475</v>
          </cell>
          <cell r="B466" t="str">
            <v xml:space="preserve"> 40.646330,  -7.907030</v>
          </cell>
          <cell r="C466" t="str">
            <v>Ranhados-B Pereiro 2</v>
          </cell>
          <cell r="D466" t="str">
            <v>8;11;12</v>
          </cell>
        </row>
        <row r="467">
          <cell r="A467" t="str">
            <v>Vis 476</v>
          </cell>
          <cell r="B467" t="str">
            <v xml:space="preserve"> 40.644690,  -7.904634</v>
          </cell>
          <cell r="C467" t="str">
            <v>Ranhados-M Seixas 1</v>
          </cell>
          <cell r="D467" t="str">
            <v>8</v>
          </cell>
        </row>
        <row r="468">
          <cell r="A468" t="str">
            <v>Vis 477</v>
          </cell>
          <cell r="B468" t="str">
            <v xml:space="preserve"> 40.643530,  -7.902825</v>
          </cell>
          <cell r="C468" t="str">
            <v>Ranhados-Largo Cruzeiro</v>
          </cell>
          <cell r="D468" t="str">
            <v>8</v>
          </cell>
        </row>
        <row r="469">
          <cell r="A469" t="str">
            <v>Vis 478</v>
          </cell>
          <cell r="B469" t="str">
            <v xml:space="preserve"> 40.642900,  -7.902596</v>
          </cell>
          <cell r="C469" t="str">
            <v>Ranhados-Igreja</v>
          </cell>
          <cell r="D469" t="str">
            <v>8</v>
          </cell>
        </row>
        <row r="470">
          <cell r="A470" t="str">
            <v>Vis 479</v>
          </cell>
          <cell r="B470" t="str">
            <v xml:space="preserve"> 40.643245,  -7.900519</v>
          </cell>
          <cell r="C470" t="str">
            <v>Ranhados-Rua Bomba</v>
          </cell>
          <cell r="D470" t="str">
            <v>8</v>
          </cell>
        </row>
        <row r="471">
          <cell r="A471" t="str">
            <v>Vis 480</v>
          </cell>
          <cell r="B471" t="str">
            <v xml:space="preserve"> 40.642319,  -7.899987</v>
          </cell>
          <cell r="C471" t="str">
            <v>Ranhados-L 27 Dezembro</v>
          </cell>
          <cell r="D471" t="str">
            <v>8</v>
          </cell>
        </row>
        <row r="472">
          <cell r="A472" t="str">
            <v>Vis 481</v>
          </cell>
          <cell r="B472" t="str">
            <v xml:space="preserve"> 40.643033,  -7.898548</v>
          </cell>
          <cell r="C472" t="str">
            <v>Ranhados-L Jogo Bola 1</v>
          </cell>
          <cell r="D472" t="str">
            <v>8</v>
          </cell>
        </row>
        <row r="473">
          <cell r="A473" t="str">
            <v>Vis 482</v>
          </cell>
          <cell r="B473" t="str">
            <v xml:space="preserve"> 40.643423,  -7.898144</v>
          </cell>
          <cell r="C473" t="str">
            <v>Ranhados-L Jogo Bola 2</v>
          </cell>
          <cell r="D473" t="str">
            <v>8</v>
          </cell>
        </row>
        <row r="474">
          <cell r="A474" t="str">
            <v>Vis 483</v>
          </cell>
          <cell r="B474" t="str">
            <v xml:space="preserve"> 40.644036,  -7.895950</v>
          </cell>
          <cell r="C474" t="str">
            <v>Ranhados-Amor Perdição 1</v>
          </cell>
          <cell r="D474" t="str">
            <v>8</v>
          </cell>
        </row>
        <row r="475">
          <cell r="A475" t="str">
            <v>Vis 484</v>
          </cell>
          <cell r="B475" t="str">
            <v xml:space="preserve"> 40.645313,  -7.892939</v>
          </cell>
          <cell r="C475" t="str">
            <v>Ranhados-Amor Perdição 2</v>
          </cell>
          <cell r="D475" t="str">
            <v>8</v>
          </cell>
        </row>
        <row r="476">
          <cell r="A476" t="str">
            <v>Vis 485</v>
          </cell>
          <cell r="B476" t="str">
            <v xml:space="preserve"> 40.648509,  -7.889868</v>
          </cell>
          <cell r="C476" t="str">
            <v>Viso Sul-Praça Ferrador</v>
          </cell>
          <cell r="D476" t="str">
            <v>8</v>
          </cell>
        </row>
        <row r="477">
          <cell r="A477" t="str">
            <v>Vis 486</v>
          </cell>
          <cell r="B477" t="str">
            <v xml:space="preserve"> 40.650433,  -7.893122</v>
          </cell>
          <cell r="C477" t="str">
            <v>Viso Sul 1</v>
          </cell>
          <cell r="D477" t="str">
            <v>8</v>
          </cell>
        </row>
        <row r="478">
          <cell r="A478" t="str">
            <v>Vis 487</v>
          </cell>
          <cell r="B478" t="str">
            <v xml:space="preserve"> 40.650477,  -7.889983</v>
          </cell>
          <cell r="C478" t="str">
            <v>Viso Sul-Praça Palmeiras</v>
          </cell>
          <cell r="D478" t="str">
            <v>8</v>
          </cell>
        </row>
        <row r="479">
          <cell r="A479" t="str">
            <v>Vis 488</v>
          </cell>
          <cell r="B479" t="str">
            <v xml:space="preserve"> 40.646470,  -7.889928</v>
          </cell>
          <cell r="C479" t="str">
            <v>Viso Sul 2</v>
          </cell>
          <cell r="D479" t="str">
            <v>8</v>
          </cell>
        </row>
        <row r="480">
          <cell r="A480" t="str">
            <v>Vis 489</v>
          </cell>
          <cell r="B480" t="str">
            <v xml:space="preserve"> 40.663526,  -7.895240</v>
          </cell>
          <cell r="C480" t="str">
            <v>Gumirães-Centro 1</v>
          </cell>
          <cell r="D480">
            <v>1</v>
          </cell>
        </row>
        <row r="481">
          <cell r="A481" t="str">
            <v>Vis 490</v>
          </cell>
          <cell r="B481" t="str">
            <v xml:space="preserve"> 40.663646,  -7.895052</v>
          </cell>
          <cell r="C481" t="str">
            <v>Gumirães-Centro 2</v>
          </cell>
          <cell r="D481">
            <v>1</v>
          </cell>
        </row>
        <row r="482">
          <cell r="A482" t="str">
            <v>Vis 491</v>
          </cell>
          <cell r="B482" t="str">
            <v xml:space="preserve"> 40.663526,  -7.890712</v>
          </cell>
          <cell r="C482" t="str">
            <v>Gumirães-Rua Escola Nova</v>
          </cell>
          <cell r="D482">
            <v>1</v>
          </cell>
        </row>
        <row r="483">
          <cell r="A483" t="str">
            <v>Vis 492</v>
          </cell>
          <cell r="B483" t="str">
            <v xml:space="preserve"> 40.663433,  -7.888283</v>
          </cell>
          <cell r="C483" t="str">
            <v>Gumirães-Ant A Ferreira</v>
          </cell>
          <cell r="D483">
            <v>1</v>
          </cell>
        </row>
        <row r="484">
          <cell r="A484" t="str">
            <v>Vis 493</v>
          </cell>
          <cell r="B484" t="str">
            <v xml:space="preserve"> 40.663645,  -7.889044</v>
          </cell>
          <cell r="C484" t="str">
            <v>Gumirães-Rua Cedro</v>
          </cell>
          <cell r="D484">
            <v>1</v>
          </cell>
        </row>
        <row r="485">
          <cell r="A485" t="str">
            <v>Vis 494</v>
          </cell>
          <cell r="B485" t="str">
            <v xml:space="preserve"> 40.662367,  -7.886436</v>
          </cell>
          <cell r="C485" t="str">
            <v>Bairro Quinta Lameiras 1</v>
          </cell>
          <cell r="D485">
            <v>1</v>
          </cell>
        </row>
        <row r="486">
          <cell r="A486" t="str">
            <v>Vis 495</v>
          </cell>
          <cell r="B486" t="str">
            <v xml:space="preserve"> 40.660052,  -7.885597</v>
          </cell>
          <cell r="C486" t="str">
            <v>Rio Loba-R José Saramago</v>
          </cell>
          <cell r="D486">
            <v>1</v>
          </cell>
        </row>
        <row r="487">
          <cell r="A487" t="str">
            <v>Vis 496</v>
          </cell>
          <cell r="B487" t="str">
            <v xml:space="preserve"> 40.659826,  -7.884023</v>
          </cell>
          <cell r="C487" t="str">
            <v>Rio Loba-Fernando Pessoa</v>
          </cell>
          <cell r="D487">
            <v>1</v>
          </cell>
        </row>
        <row r="488">
          <cell r="A488" t="str">
            <v>Vis 497</v>
          </cell>
          <cell r="B488" t="str">
            <v xml:space="preserve"> 40.659953,  -7.882820</v>
          </cell>
          <cell r="C488" t="str">
            <v>Rio Loba-Rua Samarrôa</v>
          </cell>
          <cell r="D488">
            <v>1</v>
          </cell>
        </row>
        <row r="489">
          <cell r="A489" t="str">
            <v>Vis 498</v>
          </cell>
          <cell r="B489" t="str">
            <v xml:space="preserve"> 40.660132,  -7.879736</v>
          </cell>
          <cell r="C489" t="str">
            <v>Rio Loba-R Entrevinhas 1</v>
          </cell>
          <cell r="D489">
            <v>1</v>
          </cell>
        </row>
        <row r="490">
          <cell r="A490" t="str">
            <v>Vis 499</v>
          </cell>
          <cell r="B490" t="str">
            <v xml:space="preserve"> 40.661206,  -7.877324</v>
          </cell>
          <cell r="C490" t="str">
            <v>Rio Loba-R Entrevinhas 2</v>
          </cell>
          <cell r="D490">
            <v>1</v>
          </cell>
        </row>
        <row r="491">
          <cell r="A491" t="str">
            <v>Vis 500</v>
          </cell>
          <cell r="B491" t="str">
            <v xml:space="preserve"> 40.657566,  -7.873075</v>
          </cell>
          <cell r="C491" t="str">
            <v>Póvoa Sobrinhos-R Corgo</v>
          </cell>
          <cell r="D491">
            <v>1</v>
          </cell>
        </row>
        <row r="492">
          <cell r="A492" t="str">
            <v>Vis 501</v>
          </cell>
          <cell r="B492" t="str">
            <v xml:space="preserve"> 40.656287,  -7.872911</v>
          </cell>
          <cell r="C492" t="str">
            <v>Póvoa Sob-N S Fátima 1</v>
          </cell>
          <cell r="D492">
            <v>1</v>
          </cell>
        </row>
        <row r="493">
          <cell r="A493" t="str">
            <v>Vis 502</v>
          </cell>
          <cell r="B493" t="str">
            <v xml:space="preserve"> 40.652819,  -7.873407</v>
          </cell>
          <cell r="C493" t="str">
            <v>Póvoa Sob-Poço Lobo</v>
          </cell>
          <cell r="D493">
            <v>1</v>
          </cell>
        </row>
        <row r="494">
          <cell r="A494" t="str">
            <v>Vis 503</v>
          </cell>
          <cell r="B494" t="str">
            <v xml:space="preserve"> 40.662829,  -7.877230</v>
          </cell>
          <cell r="C494" t="str">
            <v>Rio Loba-R Mário Ponces</v>
          </cell>
          <cell r="D494">
            <v>1</v>
          </cell>
        </row>
        <row r="495">
          <cell r="A495" t="str">
            <v>Vis 504</v>
          </cell>
          <cell r="B495" t="str">
            <v xml:space="preserve"> 40.664185,  -7.878891</v>
          </cell>
          <cell r="C495" t="str">
            <v>Rio Loba-Rua Escola</v>
          </cell>
          <cell r="D495">
            <v>1</v>
          </cell>
          <cell r="E495"/>
          <cell r="F495"/>
          <cell r="G495"/>
          <cell r="H495"/>
          <cell r="I495"/>
          <cell r="J495"/>
          <cell r="K495"/>
          <cell r="L495"/>
          <cell r="M495"/>
          <cell r="N495"/>
          <cell r="O495"/>
          <cell r="P495"/>
          <cell r="Q495"/>
          <cell r="R495"/>
          <cell r="S495"/>
          <cell r="T495"/>
          <cell r="U495"/>
          <cell r="V495"/>
          <cell r="W495"/>
          <cell r="X495"/>
          <cell r="Y495"/>
          <cell r="Z495"/>
          <cell r="AA495"/>
          <cell r="AB495"/>
          <cell r="AC495"/>
          <cell r="AD495"/>
          <cell r="AE495"/>
          <cell r="AF495"/>
          <cell r="AG495"/>
          <cell r="AH495"/>
          <cell r="AI495"/>
          <cell r="AJ495"/>
          <cell r="AK495"/>
          <cell r="AL495"/>
          <cell r="AM495"/>
          <cell r="AN495"/>
          <cell r="AO495"/>
        </row>
        <row r="496">
          <cell r="A496" t="str">
            <v>Vis 505</v>
          </cell>
          <cell r="B496" t="str">
            <v xml:space="preserve"> 40.664109,  -7.880154</v>
          </cell>
          <cell r="C496" t="str">
            <v>Rio Loba-Dr Ant Soveral</v>
          </cell>
          <cell r="D496">
            <v>1</v>
          </cell>
        </row>
        <row r="497">
          <cell r="A497" t="str">
            <v>Vis 506</v>
          </cell>
          <cell r="B497" t="str">
            <v xml:space="preserve"> 40.663706,  -7.884740</v>
          </cell>
          <cell r="C497" t="str">
            <v>Rio Loba-Rua Principal 1</v>
          </cell>
          <cell r="D497">
            <v>1</v>
          </cell>
        </row>
        <row r="498">
          <cell r="A498" t="str">
            <v>Vis 507</v>
          </cell>
          <cell r="B498" t="str">
            <v xml:space="preserve"> 40.663579,  -7.885277</v>
          </cell>
          <cell r="C498" t="str">
            <v>Rio Loba-Rua Principal 2</v>
          </cell>
          <cell r="D498">
            <v>1</v>
          </cell>
        </row>
        <row r="499">
          <cell r="A499" t="str">
            <v>Vis 508</v>
          </cell>
          <cell r="B499" t="str">
            <v xml:space="preserve"> 40.660069,  -7.876261</v>
          </cell>
          <cell r="C499" t="str">
            <v>Rio Loba-Rua Francial</v>
          </cell>
          <cell r="D499">
            <v>1</v>
          </cell>
        </row>
        <row r="500">
          <cell r="A500" t="str">
            <v>Vis 509</v>
          </cell>
          <cell r="B500" t="str">
            <v xml:space="preserve"> 40.661487,  -7.884576</v>
          </cell>
          <cell r="C500" t="str">
            <v>Rio Loba-Estr Ramalhosa</v>
          </cell>
          <cell r="D500">
            <v>1</v>
          </cell>
        </row>
        <row r="501">
          <cell r="A501" t="str">
            <v>Vis 510</v>
          </cell>
          <cell r="B501" t="str">
            <v xml:space="preserve"> 40.655046,  -7.872801</v>
          </cell>
          <cell r="C501" t="str">
            <v>Póvoa Sob-N S Fátima 3</v>
          </cell>
          <cell r="D501">
            <v>1</v>
          </cell>
        </row>
        <row r="502">
          <cell r="A502" t="str">
            <v>Vis 511</v>
          </cell>
          <cell r="B502" t="str">
            <v xml:space="preserve"> 40.654333,  -7.873153</v>
          </cell>
          <cell r="C502" t="str">
            <v>Póvoa Sob-N S Fátima 2</v>
          </cell>
          <cell r="D502">
            <v>1</v>
          </cell>
        </row>
        <row r="503">
          <cell r="A503" t="str">
            <v>Vis 512</v>
          </cell>
          <cell r="B503" t="str">
            <v xml:space="preserve"> 40.653508,  -7.907826</v>
          </cell>
          <cell r="C503" t="str">
            <v>Rua Seminário</v>
          </cell>
          <cell r="D503" t="str">
            <v>9;C1</v>
          </cell>
        </row>
        <row r="504">
          <cell r="A504" t="str">
            <v>Vis 513</v>
          </cell>
          <cell r="B504" t="str">
            <v xml:space="preserve"> 40.623650,  -7.895409</v>
          </cell>
          <cell r="C504" t="str">
            <v>Estrada PIC 1</v>
          </cell>
          <cell r="D504" t="str">
            <v>11</v>
          </cell>
        </row>
        <row r="505">
          <cell r="A505" t="str">
            <v>Vis 514</v>
          </cell>
          <cell r="B505" t="str">
            <v xml:space="preserve"> 40.625889,  -7.887184</v>
          </cell>
          <cell r="C505" t="str">
            <v>Estrada PIC-Cumieira 1</v>
          </cell>
          <cell r="D505" t="str">
            <v>11</v>
          </cell>
        </row>
        <row r="506">
          <cell r="A506" t="str">
            <v>Vis 515</v>
          </cell>
          <cell r="B506" t="str">
            <v xml:space="preserve"> 40.625586,  -7.888237</v>
          </cell>
          <cell r="C506" t="str">
            <v>Estrada PIC-Cumieira 2</v>
          </cell>
          <cell r="D506" t="str">
            <v>11</v>
          </cell>
        </row>
        <row r="507">
          <cell r="A507" t="str">
            <v>Vis 516</v>
          </cell>
          <cell r="B507" t="str">
            <v xml:space="preserve"> 40.627160,  -7.884863</v>
          </cell>
          <cell r="C507" t="str">
            <v>Estrada PIC 2</v>
          </cell>
          <cell r="D507" t="str">
            <v>11</v>
          </cell>
        </row>
        <row r="508">
          <cell r="A508" t="str">
            <v>Vis 517</v>
          </cell>
          <cell r="B508" t="str">
            <v xml:space="preserve"> 40.627811,  -7.881050</v>
          </cell>
          <cell r="C508" t="str">
            <v>Estrada PIC 3</v>
          </cell>
          <cell r="D508" t="str">
            <v>11</v>
          </cell>
        </row>
        <row r="509">
          <cell r="A509" t="str">
            <v>Vis 518</v>
          </cell>
          <cell r="B509" t="str">
            <v xml:space="preserve"> 40.628414,  -7.882369</v>
          </cell>
          <cell r="C509" t="str">
            <v>PIC- AIRV</v>
          </cell>
          <cell r="D509" t="str">
            <v>11</v>
          </cell>
        </row>
        <row r="510">
          <cell r="A510" t="str">
            <v>Vis 519</v>
          </cell>
          <cell r="B510" t="str">
            <v xml:space="preserve"> 40.628071,  -7.881586</v>
          </cell>
          <cell r="C510" t="str">
            <v>Estrada PIC-Coimbrões</v>
          </cell>
          <cell r="D510" t="str">
            <v>11</v>
          </cell>
        </row>
        <row r="511">
          <cell r="A511" t="str">
            <v>Vis 520</v>
          </cell>
          <cell r="B511" t="str">
            <v xml:space="preserve"> 40.629007,  -7.873574</v>
          </cell>
          <cell r="C511" t="str">
            <v>PIC-Rua G 3</v>
          </cell>
          <cell r="D511" t="str">
            <v>11</v>
          </cell>
        </row>
        <row r="512">
          <cell r="A512" t="str">
            <v>Vis 521</v>
          </cell>
          <cell r="B512" t="str">
            <v xml:space="preserve"> 40.623293,  -7.879494</v>
          </cell>
          <cell r="C512" t="str">
            <v>Coimbrões</v>
          </cell>
          <cell r="D512" t="str">
            <v>11</v>
          </cell>
        </row>
        <row r="513">
          <cell r="A513" t="str">
            <v>Vis 522</v>
          </cell>
          <cell r="B513" t="str">
            <v xml:space="preserve"> 40.627567,  -7.876963</v>
          </cell>
          <cell r="C513" t="str">
            <v>Estrada PIC 6</v>
          </cell>
          <cell r="D513" t="str">
            <v>11</v>
          </cell>
        </row>
        <row r="514">
          <cell r="A514" t="str">
            <v>Vis 523</v>
          </cell>
          <cell r="B514" t="str">
            <v xml:space="preserve"> 40.631815,  -7.909564</v>
          </cell>
          <cell r="C514" t="str">
            <v>Est Nelas-Misericórdia 1</v>
          </cell>
          <cell r="D514" t="str">
            <v>10;21</v>
          </cell>
        </row>
        <row r="515">
          <cell r="A515" t="str">
            <v>Vis 524</v>
          </cell>
          <cell r="B515" t="str">
            <v xml:space="preserve"> 40.628689,  -7.913079</v>
          </cell>
          <cell r="C515" t="str">
            <v>Est Nelas-Cabanões 1</v>
          </cell>
          <cell r="D515" t="str">
            <v>10;21</v>
          </cell>
        </row>
        <row r="516">
          <cell r="A516" t="str">
            <v>Vis 525</v>
          </cell>
          <cell r="B516" t="str">
            <v xml:space="preserve"> 40.625755,  -7.915678</v>
          </cell>
          <cell r="C516" t="str">
            <v>Est Nelas-Cabanões 2</v>
          </cell>
          <cell r="D516" t="str">
            <v>10;21</v>
          </cell>
        </row>
        <row r="517">
          <cell r="A517" t="str">
            <v>Vis 526</v>
          </cell>
          <cell r="B517" t="str">
            <v xml:space="preserve"> 40.616940,  -7.923784</v>
          </cell>
          <cell r="C517" t="str">
            <v>Teivas-Rua S Sebastião</v>
          </cell>
          <cell r="D517" t="str">
            <v>10;21</v>
          </cell>
        </row>
        <row r="518">
          <cell r="A518" t="str">
            <v>Vis 527</v>
          </cell>
          <cell r="B518" t="str">
            <v xml:space="preserve"> 40.613640, -7.923281</v>
          </cell>
          <cell r="C518" t="str">
            <v>Teivas-Rua Associação</v>
          </cell>
          <cell r="D518" t="str">
            <v>10;21</v>
          </cell>
        </row>
        <row r="519">
          <cell r="A519" t="str">
            <v>Vis 528</v>
          </cell>
          <cell r="B519" t="str">
            <v xml:space="preserve"> 40.611938,  -7.926117</v>
          </cell>
          <cell r="C519" t="str">
            <v>Estrada Rebordinho 1</v>
          </cell>
          <cell r="D519" t="str">
            <v>10;21</v>
          </cell>
        </row>
        <row r="520">
          <cell r="A520" t="str">
            <v>Vis 529</v>
          </cell>
          <cell r="B520" t="str">
            <v xml:space="preserve"> 40.611300,  -7.950892</v>
          </cell>
          <cell r="C520" t="str">
            <v>Vila Chã Sá-Cemitério</v>
          </cell>
          <cell r="D520" t="str">
            <v>10;21</v>
          </cell>
        </row>
        <row r="521">
          <cell r="A521" t="str">
            <v>Vis 530</v>
          </cell>
          <cell r="B521" t="str">
            <v xml:space="preserve"> 40.611325,  -7.947373</v>
          </cell>
          <cell r="C521" t="str">
            <v>V Chã Sá-Estrada Lagares</v>
          </cell>
          <cell r="D521" t="str">
            <v>10;21</v>
          </cell>
        </row>
        <row r="522">
          <cell r="A522" t="str">
            <v>Vis 531</v>
          </cell>
          <cell r="B522" t="str">
            <v xml:space="preserve"> 40.610546,  -7.939553</v>
          </cell>
          <cell r="C522" t="str">
            <v>Rebordinho-Vale Lajes</v>
          </cell>
          <cell r="D522" t="str">
            <v>10;21</v>
          </cell>
        </row>
        <row r="523">
          <cell r="A523" t="str">
            <v>Vis 532</v>
          </cell>
          <cell r="B523" t="str">
            <v xml:space="preserve"> 40.610363,  -7.936772</v>
          </cell>
          <cell r="C523" t="str">
            <v>Estrada Rebordinho 4</v>
          </cell>
          <cell r="D523" t="str">
            <v>10;21</v>
          </cell>
        </row>
        <row r="524">
          <cell r="A524" t="str">
            <v>Vis 533</v>
          </cell>
          <cell r="B524" t="str">
            <v xml:space="preserve"> 40.610787,  -7.932143</v>
          </cell>
          <cell r="C524" t="str">
            <v>Rebordinho-Av Calheiros</v>
          </cell>
          <cell r="D524" t="str">
            <v>10;21</v>
          </cell>
        </row>
        <row r="525">
          <cell r="A525" t="str">
            <v>Vis 534</v>
          </cell>
          <cell r="B525" t="str">
            <v xml:space="preserve"> 40.608289,  -7.935342</v>
          </cell>
          <cell r="C525" t="str">
            <v>Rebordinho-Largo Capela</v>
          </cell>
          <cell r="D525" t="str">
            <v>10;21</v>
          </cell>
        </row>
        <row r="526">
          <cell r="A526" t="str">
            <v>Vis 535</v>
          </cell>
          <cell r="B526" t="str">
            <v xml:space="preserve"> 40.609678,  -7.933001</v>
          </cell>
          <cell r="C526" t="str">
            <v>Rebordinho-Escola</v>
          </cell>
          <cell r="D526" t="str">
            <v>10;21</v>
          </cell>
        </row>
        <row r="527">
          <cell r="A527" t="str">
            <v>Vis 536</v>
          </cell>
          <cell r="B527" t="str">
            <v xml:space="preserve"> 40.611536,  -7.928042</v>
          </cell>
          <cell r="C527" t="str">
            <v>Estrada Rebordinho 3</v>
          </cell>
          <cell r="D527" t="str">
            <v>10;21</v>
          </cell>
        </row>
        <row r="528">
          <cell r="A528" t="str">
            <v>Vis 537</v>
          </cell>
          <cell r="B528" t="str">
            <v xml:space="preserve"> 40.611884,  -7.925731</v>
          </cell>
          <cell r="C528" t="str">
            <v>Estrada Rebordinho 2</v>
          </cell>
          <cell r="D528" t="str">
            <v>10;21</v>
          </cell>
        </row>
        <row r="529">
          <cell r="A529" t="str">
            <v>Vis 538</v>
          </cell>
          <cell r="B529" t="str">
            <v xml:space="preserve"> 40.615212,  -7.924053</v>
          </cell>
          <cell r="C529" t="str">
            <v>Teivas-Largo S Sebastião</v>
          </cell>
          <cell r="D529" t="str">
            <v>10;21</v>
          </cell>
        </row>
        <row r="530">
          <cell r="A530" t="str">
            <v>Vis 539</v>
          </cell>
          <cell r="B530" t="str">
            <v xml:space="preserve"> 40.618593,  -7.919976</v>
          </cell>
          <cell r="C530" t="str">
            <v>Est Nelas-Teivas</v>
          </cell>
          <cell r="D530" t="str">
            <v>10;21</v>
          </cell>
        </row>
        <row r="531">
          <cell r="A531" t="str">
            <v>Vis 540</v>
          </cell>
          <cell r="B531" t="str">
            <v xml:space="preserve"> 40.626115,  -7.915054</v>
          </cell>
          <cell r="C531" t="str">
            <v>Est Nelas-Cabanões 3</v>
          </cell>
          <cell r="D531" t="str">
            <v>10;21</v>
          </cell>
        </row>
        <row r="532">
          <cell r="A532" t="str">
            <v>Vis 541</v>
          </cell>
          <cell r="B532" t="str">
            <v xml:space="preserve"> 40.628188,  -7.913251</v>
          </cell>
          <cell r="C532" t="str">
            <v>Est Nelas-Cabanões 4</v>
          </cell>
          <cell r="D532" t="str">
            <v>10;21</v>
          </cell>
        </row>
        <row r="533">
          <cell r="A533" t="str">
            <v>Vis 542</v>
          </cell>
          <cell r="B533" t="str">
            <v xml:space="preserve"> 40.632232,  -7.908741</v>
          </cell>
          <cell r="C533" t="str">
            <v>Est Nelas-Misericórdia 2</v>
          </cell>
          <cell r="D533" t="str">
            <v>10;21</v>
          </cell>
        </row>
        <row r="534">
          <cell r="A534" t="str">
            <v>Vis 543</v>
          </cell>
          <cell r="B534" t="str">
            <v xml:space="preserve"> 40.654042,  -7.923620</v>
          </cell>
          <cell r="C534" t="str">
            <v>Estevão Lopes Morago 1</v>
          </cell>
          <cell r="D534" t="str">
            <v>2;C2</v>
          </cell>
        </row>
        <row r="535">
          <cell r="A535" t="str">
            <v>Vis 544</v>
          </cell>
          <cell r="B535" t="str">
            <v xml:space="preserve"> 40.653778,  -7.924017</v>
          </cell>
          <cell r="C535" t="str">
            <v>Estevão Lopes Morago 2</v>
          </cell>
          <cell r="D535">
            <v>2</v>
          </cell>
        </row>
        <row r="536">
          <cell r="A536" t="str">
            <v>Vis 545</v>
          </cell>
          <cell r="B536" t="str">
            <v xml:space="preserve"> 40.652816,  -7.926176</v>
          </cell>
          <cell r="C536" t="str">
            <v>Coração Jesus 1</v>
          </cell>
          <cell r="D536">
            <v>2</v>
          </cell>
        </row>
        <row r="537">
          <cell r="A537" t="str">
            <v>Vis 546</v>
          </cell>
          <cell r="B537" t="str">
            <v xml:space="preserve"> 40.652795,  -7.925494</v>
          </cell>
          <cell r="C537" t="str">
            <v>Coração Jesus 2</v>
          </cell>
          <cell r="D537">
            <v>2</v>
          </cell>
        </row>
        <row r="538">
          <cell r="A538" t="str">
            <v>Vis 547</v>
          </cell>
          <cell r="B538" t="str">
            <v xml:space="preserve"> 40.653169,  -7.927236</v>
          </cell>
          <cell r="C538" t="str">
            <v>Chevis 1</v>
          </cell>
          <cell r="D538">
            <v>2</v>
          </cell>
        </row>
        <row r="539">
          <cell r="A539" t="str">
            <v>Vis 548</v>
          </cell>
          <cell r="B539" t="str">
            <v xml:space="preserve"> 40.653201,  -7.927781</v>
          </cell>
          <cell r="C539" t="str">
            <v>Chevis 2</v>
          </cell>
          <cell r="D539">
            <v>2</v>
          </cell>
        </row>
        <row r="540">
          <cell r="A540" t="str">
            <v>Vis 549</v>
          </cell>
          <cell r="B540" t="str">
            <v xml:space="preserve"> 40.654304,  -7.926906</v>
          </cell>
          <cell r="C540" t="str">
            <v>José Maria Escrivá 1</v>
          </cell>
          <cell r="D540" t="str">
            <v>2;C2</v>
          </cell>
        </row>
        <row r="541">
          <cell r="A541" t="str">
            <v>Vis 550</v>
          </cell>
          <cell r="B541" t="str">
            <v xml:space="preserve"> 40.655168,  -7.925382</v>
          </cell>
          <cell r="C541" t="str">
            <v>J Maria Escrivá-Hotel 1</v>
          </cell>
          <cell r="D541" t="str">
            <v>2;C2</v>
          </cell>
        </row>
        <row r="542">
          <cell r="A542" t="str">
            <v>Vis 551</v>
          </cell>
          <cell r="B542" t="str">
            <v xml:space="preserve"> 40.655333,  -7.925393</v>
          </cell>
          <cell r="C542" t="str">
            <v>J Maria Escrivá-Hotel 2</v>
          </cell>
          <cell r="D542" t="str">
            <v>2;C1</v>
          </cell>
        </row>
        <row r="543">
          <cell r="A543" t="str">
            <v>Vis 552</v>
          </cell>
          <cell r="B543" t="str">
            <v xml:space="preserve"> 40.657016,  -7.924756</v>
          </cell>
          <cell r="C543" t="str">
            <v xml:space="preserve"> Rua Marly-le-Roi 1</v>
          </cell>
          <cell r="D543">
            <v>2</v>
          </cell>
        </row>
        <row r="544">
          <cell r="A544" t="str">
            <v>Vis 553</v>
          </cell>
          <cell r="B544" t="str">
            <v xml:space="preserve"> 40.657826,  -7.926131</v>
          </cell>
          <cell r="C544" t="str">
            <v>Campo Trambelos 1</v>
          </cell>
          <cell r="D544">
            <v>2</v>
          </cell>
        </row>
        <row r="545">
          <cell r="A545" t="str">
            <v>Vis 554</v>
          </cell>
          <cell r="B545" t="str">
            <v xml:space="preserve"> 40.657729,  -7.926238</v>
          </cell>
          <cell r="C545" t="str">
            <v>Campo Trambelos 2</v>
          </cell>
          <cell r="D545">
            <v>2</v>
          </cell>
        </row>
        <row r="546">
          <cell r="A546" t="str">
            <v>Vis 555</v>
          </cell>
          <cell r="B546" t="str">
            <v xml:space="preserve"> 40.655256,  -7.933708</v>
          </cell>
          <cell r="C546" t="str">
            <v>Quinta da Cruz</v>
          </cell>
          <cell r="D546">
            <v>2</v>
          </cell>
        </row>
        <row r="547">
          <cell r="A547" t="str">
            <v>Vis 556</v>
          </cell>
          <cell r="B547" t="str">
            <v xml:space="preserve"> 40.654179,  -7.935044</v>
          </cell>
          <cell r="C547" t="str">
            <v>São Salvador 1</v>
          </cell>
          <cell r="D547">
            <v>2</v>
          </cell>
        </row>
        <row r="548">
          <cell r="A548" t="str">
            <v>Vis 557</v>
          </cell>
          <cell r="B548" t="str">
            <v xml:space="preserve"> 40.654260,  -7.935114</v>
          </cell>
          <cell r="C548" t="str">
            <v>São Salvador 2</v>
          </cell>
          <cell r="D548">
            <v>2</v>
          </cell>
        </row>
        <row r="549">
          <cell r="A549" t="str">
            <v>Vis 559</v>
          </cell>
          <cell r="B549" t="str">
            <v xml:space="preserve"> 40.652443,  -7.937910</v>
          </cell>
          <cell r="C549" t="str">
            <v>S Salvador-Rua Igreja 1</v>
          </cell>
          <cell r="D549">
            <v>2</v>
          </cell>
        </row>
        <row r="550">
          <cell r="A550" t="str">
            <v>Vis 560</v>
          </cell>
          <cell r="B550" t="str">
            <v xml:space="preserve"> 40.652541,  -7.937885</v>
          </cell>
          <cell r="C550" t="str">
            <v>S Salvador-Rua Igreja 2</v>
          </cell>
          <cell r="D550">
            <v>2</v>
          </cell>
        </row>
        <row r="551">
          <cell r="A551" t="str">
            <v>Vis 561</v>
          </cell>
          <cell r="B551" t="str">
            <v xml:space="preserve"> 40.651186,  -7.941212</v>
          </cell>
          <cell r="C551" t="str">
            <v>S Salvador-R Lameira 1</v>
          </cell>
          <cell r="D551">
            <v>2</v>
          </cell>
        </row>
        <row r="552">
          <cell r="A552" t="str">
            <v>Vis 562</v>
          </cell>
          <cell r="B552" t="str">
            <v xml:space="preserve"> 40.651142,  -7.941377</v>
          </cell>
          <cell r="C552" t="str">
            <v>S Salvador-R Lameira 2</v>
          </cell>
          <cell r="D552">
            <v>2</v>
          </cell>
        </row>
        <row r="553">
          <cell r="A553" t="str">
            <v>Vis 563</v>
          </cell>
          <cell r="B553" t="str">
            <v xml:space="preserve"> 40.651229,  -7.944520</v>
          </cell>
          <cell r="C553" t="str">
            <v>Póvoa M-Rua Carvalhas 1</v>
          </cell>
          <cell r="D553">
            <v>2</v>
          </cell>
        </row>
        <row r="554">
          <cell r="A554" t="str">
            <v>Vis 564</v>
          </cell>
          <cell r="B554" t="str">
            <v xml:space="preserve"> 40.650416,  -7.946284</v>
          </cell>
          <cell r="C554" t="str">
            <v>Póvoa M-B Escadinhas</v>
          </cell>
          <cell r="D554">
            <v>2</v>
          </cell>
        </row>
        <row r="555">
          <cell r="A555" t="str">
            <v>Vis 565</v>
          </cell>
          <cell r="B555" t="str">
            <v xml:space="preserve"> 40.641232,  -7.967922</v>
          </cell>
          <cell r="C555" t="str">
            <v>Sarzedelo-Vale do Rio</v>
          </cell>
          <cell r="D555">
            <v>2</v>
          </cell>
        </row>
        <row r="556">
          <cell r="A556" t="str">
            <v>Vis 566</v>
          </cell>
          <cell r="B556" t="str">
            <v xml:space="preserve"> 40.642356,  -7.971632</v>
          </cell>
          <cell r="C556" t="str">
            <v>Sarzedelo-Largo Rossio 1</v>
          </cell>
          <cell r="D556">
            <v>2</v>
          </cell>
        </row>
        <row r="557">
          <cell r="A557" t="str">
            <v>Vis 567</v>
          </cell>
          <cell r="B557" t="str">
            <v xml:space="preserve"> 40.642563,  -7.974734</v>
          </cell>
          <cell r="C557" t="str">
            <v>Sarzedelo-R Principal 2</v>
          </cell>
          <cell r="D557">
            <v>2</v>
          </cell>
        </row>
        <row r="558">
          <cell r="A558" t="str">
            <v>Vis 568</v>
          </cell>
          <cell r="B558" t="str">
            <v xml:space="preserve"> 40.641717,  -7.982542</v>
          </cell>
          <cell r="C558" t="str">
            <v>Ferrocinto-Rua Póvoa</v>
          </cell>
          <cell r="D558">
            <v>2</v>
          </cell>
        </row>
        <row r="559">
          <cell r="A559" t="str">
            <v>Vis 569</v>
          </cell>
          <cell r="B559" t="str">
            <v xml:space="preserve"> 40.642167,  -7.984387</v>
          </cell>
          <cell r="C559" t="str">
            <v>Ferrocinto</v>
          </cell>
          <cell r="D559">
            <v>2</v>
          </cell>
        </row>
        <row r="560">
          <cell r="A560" t="str">
            <v>Vis 570</v>
          </cell>
          <cell r="B560" t="str">
            <v xml:space="preserve"> 40.639189,  -7.984520</v>
          </cell>
          <cell r="C560" t="str">
            <v>Ferrocinto- Alto Corgas</v>
          </cell>
          <cell r="D560">
            <v>2</v>
          </cell>
        </row>
        <row r="561">
          <cell r="A561" t="str">
            <v>Vis 571</v>
          </cell>
          <cell r="B561" t="str">
            <v xml:space="preserve"> 40.642276,  -7.977442</v>
          </cell>
          <cell r="C561" t="str">
            <v>Portela-Prof José Miguel</v>
          </cell>
          <cell r="D561">
            <v>2</v>
          </cell>
        </row>
        <row r="562">
          <cell r="A562" t="str">
            <v>Vis 572</v>
          </cell>
          <cell r="B562" t="str">
            <v xml:space="preserve"> 40.642288,  -7.971493</v>
          </cell>
          <cell r="C562" t="str">
            <v>Sarzedelo-Largo Rossio 2</v>
          </cell>
          <cell r="D562">
            <v>2</v>
          </cell>
        </row>
        <row r="563">
          <cell r="A563" t="str">
            <v>Vis 573</v>
          </cell>
          <cell r="B563" t="str">
            <v xml:space="preserve"> 40.641118,  -7.968903</v>
          </cell>
          <cell r="C563" t="str">
            <v>Sarzedelo-R Principal 1</v>
          </cell>
          <cell r="D563">
            <v>2</v>
          </cell>
        </row>
        <row r="564">
          <cell r="A564" t="str">
            <v>Vis 574</v>
          </cell>
          <cell r="B564" t="str">
            <v xml:space="preserve"> 40.651152,  -7.944423</v>
          </cell>
          <cell r="C564" t="str">
            <v>Póvoa M-Rua Carvalhas 2</v>
          </cell>
          <cell r="D564">
            <v>2</v>
          </cell>
        </row>
        <row r="565">
          <cell r="A565" t="str">
            <v>Vis 575</v>
          </cell>
          <cell r="B565" t="str">
            <v xml:space="preserve"> 40.658942,  -7.928036</v>
          </cell>
          <cell r="C565" t="str">
            <v>Trambelos</v>
          </cell>
          <cell r="D565">
            <v>2</v>
          </cell>
        </row>
        <row r="566">
          <cell r="A566" t="str">
            <v>Vis 576</v>
          </cell>
          <cell r="B566" t="str">
            <v xml:space="preserve"> 40.651326,  -7.939743</v>
          </cell>
          <cell r="C566" t="str">
            <v>S Salvador-R Lameira 3</v>
          </cell>
          <cell r="D566">
            <v>2</v>
          </cell>
        </row>
        <row r="567">
          <cell r="A567" t="str">
            <v>Vis 577</v>
          </cell>
          <cell r="B567" t="str">
            <v xml:space="preserve"> 40.672581,  -7.926936</v>
          </cell>
          <cell r="C567" t="str">
            <v>Largo Santo Estevão 1</v>
          </cell>
          <cell r="D567">
            <v>4</v>
          </cell>
        </row>
        <row r="568">
          <cell r="A568" t="str">
            <v>Vis 578</v>
          </cell>
          <cell r="B568" t="str">
            <v xml:space="preserve"> 40.672739,  -7.926996</v>
          </cell>
          <cell r="C568" t="str">
            <v>Largo Santo Estevão 2</v>
          </cell>
          <cell r="D568">
            <v>4</v>
          </cell>
        </row>
        <row r="569">
          <cell r="A569" t="str">
            <v>Vis 579</v>
          </cell>
          <cell r="B569" t="str">
            <v xml:space="preserve"> 40.669808,  -7.929161</v>
          </cell>
          <cell r="C569" t="str">
            <v>Sto Estevão-P Comércio 1</v>
          </cell>
          <cell r="D569">
            <v>4</v>
          </cell>
        </row>
        <row r="570">
          <cell r="A570" t="str">
            <v>Vis 580</v>
          </cell>
          <cell r="B570" t="str">
            <v xml:space="preserve"> 40.669674,  -7.928994</v>
          </cell>
          <cell r="C570" t="str">
            <v>Sto Estevão-P Comércio 2</v>
          </cell>
          <cell r="D570">
            <v>4</v>
          </cell>
        </row>
        <row r="571">
          <cell r="A571" t="str">
            <v>Vis 581</v>
          </cell>
          <cell r="B571" t="str">
            <v xml:space="preserve"> 40.669245,  -7.932433</v>
          </cell>
          <cell r="C571" t="str">
            <v>Orgens-Av Namorados 1</v>
          </cell>
          <cell r="D571">
            <v>4</v>
          </cell>
        </row>
        <row r="572">
          <cell r="A572" t="str">
            <v>Vis 582</v>
          </cell>
          <cell r="B572" t="str">
            <v xml:space="preserve"> 40.669198,  -7.932323</v>
          </cell>
          <cell r="C572" t="str">
            <v>Orgens-Av Namorados 2</v>
          </cell>
          <cell r="D572">
            <v>4</v>
          </cell>
        </row>
        <row r="573">
          <cell r="A573" t="str">
            <v>Vis 584</v>
          </cell>
          <cell r="B573" t="str">
            <v xml:space="preserve"> 40.667913,  -7.936448</v>
          </cell>
          <cell r="C573" t="str">
            <v>Orgens-Av Convento 1</v>
          </cell>
          <cell r="D573">
            <v>4</v>
          </cell>
        </row>
        <row r="574">
          <cell r="A574" t="str">
            <v>Vis 585</v>
          </cell>
          <cell r="B574" t="str">
            <v xml:space="preserve"> 40.665355,  -7.939031</v>
          </cell>
          <cell r="C574" t="str">
            <v>Orgens-Rua Olival</v>
          </cell>
          <cell r="D574">
            <v>4</v>
          </cell>
        </row>
        <row r="575">
          <cell r="A575" t="str">
            <v>Vis 586</v>
          </cell>
          <cell r="B575" t="str">
            <v xml:space="preserve"> 40.666933,  -7.941170</v>
          </cell>
          <cell r="C575" t="str">
            <v>Orgens-Junta Freguesia 1</v>
          </cell>
          <cell r="D575">
            <v>4</v>
          </cell>
        </row>
        <row r="576">
          <cell r="A576" t="str">
            <v>Vis 587</v>
          </cell>
          <cell r="B576" t="str">
            <v xml:space="preserve"> 40.669408,  -7.944642</v>
          </cell>
          <cell r="C576" t="str">
            <v>S Martinho-R Loureiro 1</v>
          </cell>
          <cell r="D576">
            <v>4</v>
          </cell>
        </row>
        <row r="577">
          <cell r="A577" t="str">
            <v>Vis 588</v>
          </cell>
          <cell r="B577" t="str">
            <v xml:space="preserve"> 40.675225,  -7.943294</v>
          </cell>
          <cell r="C577" t="str">
            <v>Quintela-R Loureiro</v>
          </cell>
          <cell r="D577">
            <v>4</v>
          </cell>
        </row>
        <row r="578">
          <cell r="A578" t="str">
            <v>Vis 589</v>
          </cell>
          <cell r="B578" t="str">
            <v xml:space="preserve"> 40.677472,  -7.941054</v>
          </cell>
          <cell r="C578" t="str">
            <v>Quintela-L Sra Milagres</v>
          </cell>
          <cell r="D578">
            <v>4</v>
          </cell>
        </row>
        <row r="579">
          <cell r="A579" t="str">
            <v>Vis 590</v>
          </cell>
          <cell r="B579" t="str">
            <v xml:space="preserve"> 40.675282,  -7.939642</v>
          </cell>
          <cell r="C579" t="str">
            <v>Quintela-Rua Mial</v>
          </cell>
          <cell r="D579">
            <v>4</v>
          </cell>
        </row>
        <row r="580">
          <cell r="A580" t="str">
            <v>Vis 591</v>
          </cell>
          <cell r="B580" t="str">
            <v xml:space="preserve"> 40.669579,  -7.938760</v>
          </cell>
          <cell r="C580" t="str">
            <v>Orgens-Largo S Francisco</v>
          </cell>
          <cell r="D580">
            <v>4</v>
          </cell>
        </row>
        <row r="581">
          <cell r="A581" t="str">
            <v>Vis 592</v>
          </cell>
          <cell r="B581" t="str">
            <v xml:space="preserve"> 40.668338,  -7.936289</v>
          </cell>
          <cell r="C581" t="str">
            <v>Orgens-Av Convento 2</v>
          </cell>
          <cell r="D581">
            <v>4</v>
          </cell>
        </row>
        <row r="582">
          <cell r="A582" t="str">
            <v>Vis 593</v>
          </cell>
          <cell r="B582" t="str">
            <v xml:space="preserve"> 40.663969,  -7.938229</v>
          </cell>
          <cell r="C582" t="str">
            <v>Orgens-Largo Paço 1</v>
          </cell>
          <cell r="D582">
            <v>4</v>
          </cell>
        </row>
        <row r="583">
          <cell r="A583" t="str">
            <v>Vis 594</v>
          </cell>
          <cell r="B583" t="str">
            <v xml:space="preserve"> 40.663829,  -7.937846</v>
          </cell>
          <cell r="C583" t="str">
            <v>Orgens-Largo Paço 2</v>
          </cell>
          <cell r="D583">
            <v>4</v>
          </cell>
        </row>
        <row r="584">
          <cell r="A584" t="str">
            <v>Vis 595</v>
          </cell>
          <cell r="B584" t="str">
            <v xml:space="preserve"> 40.661696,  -7.936853</v>
          </cell>
          <cell r="C584" t="str">
            <v>Orgens-Rua Escola</v>
          </cell>
          <cell r="D584">
            <v>4</v>
          </cell>
        </row>
        <row r="585">
          <cell r="A585" t="str">
            <v>Vis 596</v>
          </cell>
          <cell r="B585" t="str">
            <v xml:space="preserve"> 40.660275,  -7.933343</v>
          </cell>
          <cell r="C585" t="str">
            <v>Orgens-Ecopista 1</v>
          </cell>
          <cell r="D585">
            <v>4</v>
          </cell>
        </row>
        <row r="586">
          <cell r="A586" t="str">
            <v>Vis 597</v>
          </cell>
          <cell r="B586" t="str">
            <v xml:space="preserve"> 40.660400,  -7.933405</v>
          </cell>
          <cell r="C586" t="str">
            <v>Orgens-Ecopista 2</v>
          </cell>
          <cell r="D586">
            <v>4</v>
          </cell>
        </row>
        <row r="587">
          <cell r="A587" t="str">
            <v>Vis 598</v>
          </cell>
          <cell r="B587" t="str">
            <v xml:space="preserve"> 40.660252,  -7.929394</v>
          </cell>
          <cell r="C587" t="str">
            <v>EN337.1-Travessa Ponte</v>
          </cell>
          <cell r="D587" t="str">
            <v>4;14</v>
          </cell>
        </row>
        <row r="588">
          <cell r="A588" t="str">
            <v>Vis 599</v>
          </cell>
          <cell r="B588" t="str">
            <v xml:space="preserve"> 40.659749,  -7.927490</v>
          </cell>
          <cell r="C588" t="str">
            <v>C Aveiro-Vildemoinhos2</v>
          </cell>
          <cell r="D588" t="str">
            <v>4;14</v>
          </cell>
        </row>
        <row r="589">
          <cell r="A589" t="str">
            <v>Vis 600</v>
          </cell>
          <cell r="B589" t="str">
            <v xml:space="preserve"> 40.659889,  -7.927625</v>
          </cell>
          <cell r="C589" t="str">
            <v>C Aveiro-Vildemoinhos 1</v>
          </cell>
          <cell r="D589" t="str">
            <v>4;14</v>
          </cell>
        </row>
        <row r="590">
          <cell r="A590" t="str">
            <v>Vis 601</v>
          </cell>
          <cell r="B590" t="str">
            <v xml:space="preserve"> 40.659434,  -7.920299</v>
          </cell>
          <cell r="C590" t="str">
            <v>Alm Afonso Cerqueira 1</v>
          </cell>
          <cell r="D590" t="str">
            <v>2;14</v>
          </cell>
        </row>
        <row r="591">
          <cell r="A591" t="str">
            <v>Vis 602</v>
          </cell>
          <cell r="B591" t="str">
            <v xml:space="preserve"> 40.659378,  -7.921850</v>
          </cell>
          <cell r="C591" t="str">
            <v>Alm Afonso Cerqueira 2</v>
          </cell>
          <cell r="D591" t="str">
            <v>2;14</v>
          </cell>
        </row>
        <row r="592">
          <cell r="A592" t="str">
            <v>Vis 603</v>
          </cell>
          <cell r="B592" t="str">
            <v xml:space="preserve"> 40.658080,  -7.917039</v>
          </cell>
          <cell r="C592" t="str">
            <v>Alberto Sampaio 3</v>
          </cell>
          <cell r="D592" t="str">
            <v>2;4;14;C2</v>
          </cell>
        </row>
        <row r="593">
          <cell r="A593" t="str">
            <v>Vis 604</v>
          </cell>
          <cell r="B593" t="str">
            <v xml:space="preserve"> 40.657607,  -7.915943</v>
          </cell>
          <cell r="C593" t="str">
            <v>Alberto Sampaio 1</v>
          </cell>
          <cell r="D593" t="str">
            <v>2;4;14;C1</v>
          </cell>
        </row>
        <row r="594">
          <cell r="A594" t="str">
            <v>Vis 605</v>
          </cell>
          <cell r="B594" t="str">
            <v xml:space="preserve"> 40.656678,  -7.938448</v>
          </cell>
          <cell r="C594" t="str">
            <v>EN337.1-Santarinho 1</v>
          </cell>
          <cell r="D594" t="str">
            <v>14</v>
          </cell>
        </row>
        <row r="595">
          <cell r="A595" t="str">
            <v>Vis 606</v>
          </cell>
          <cell r="B595" t="str">
            <v xml:space="preserve"> 40.654011,  -7.945813</v>
          </cell>
          <cell r="C595" t="str">
            <v>EN337.1-Tondelinha 1</v>
          </cell>
          <cell r="D595" t="str">
            <v>14</v>
          </cell>
        </row>
        <row r="596">
          <cell r="A596" t="str">
            <v>Vis 607</v>
          </cell>
          <cell r="B596" t="str">
            <v xml:space="preserve"> 40.650776,  -7.949131</v>
          </cell>
          <cell r="C596" t="str">
            <v>Tondelinha-R Principal 1</v>
          </cell>
          <cell r="D596" t="str">
            <v>14</v>
          </cell>
        </row>
        <row r="597">
          <cell r="A597" t="str">
            <v>Vis 608</v>
          </cell>
          <cell r="B597" t="str">
            <v xml:space="preserve"> 40.650868,  -7.953880</v>
          </cell>
          <cell r="C597" t="str">
            <v>Tondelinha-R Terreiro 1</v>
          </cell>
          <cell r="D597" t="str">
            <v>14</v>
          </cell>
        </row>
        <row r="598">
          <cell r="A598" t="str">
            <v>Vis 609</v>
          </cell>
          <cell r="B598" t="str">
            <v xml:space="preserve"> 40.656743,  -7.957412</v>
          </cell>
          <cell r="C598" t="str">
            <v>EN337.1-Travassós 1</v>
          </cell>
          <cell r="D598" t="str">
            <v>14</v>
          </cell>
        </row>
        <row r="599">
          <cell r="A599" t="str">
            <v>Vis 610</v>
          </cell>
          <cell r="B599" t="str">
            <v xml:space="preserve"> 40.657847,  -7.962422</v>
          </cell>
          <cell r="C599" t="str">
            <v>Canelas-Largo Cruz 1</v>
          </cell>
          <cell r="D599" t="str">
            <v>14</v>
          </cell>
        </row>
        <row r="600">
          <cell r="A600" t="str">
            <v>Vis 611</v>
          </cell>
          <cell r="B600" t="str">
            <v xml:space="preserve"> 40.648020,  -7.964041</v>
          </cell>
          <cell r="C600" t="str">
            <v>Chãos-Rua Principal 1</v>
          </cell>
          <cell r="D600" t="str">
            <v>14</v>
          </cell>
        </row>
        <row r="601">
          <cell r="A601" t="str">
            <v>Vis 612</v>
          </cell>
          <cell r="B601" t="str">
            <v xml:space="preserve"> 40.645790,  -7.962529</v>
          </cell>
          <cell r="C601" t="str">
            <v>Chãos-Centro 1</v>
          </cell>
          <cell r="D601" t="str">
            <v>14</v>
          </cell>
        </row>
        <row r="602">
          <cell r="A602" t="str">
            <v>Vis 613</v>
          </cell>
          <cell r="B602" t="str">
            <v xml:space="preserve"> 40.644225,  -7.966052</v>
          </cell>
          <cell r="C602" t="str">
            <v>Casal Mau-Escola 1</v>
          </cell>
          <cell r="D602" t="str">
            <v>14</v>
          </cell>
        </row>
        <row r="603">
          <cell r="A603" t="str">
            <v>Vis 614</v>
          </cell>
          <cell r="B603" t="str">
            <v xml:space="preserve"> 40.650007,  -7.970730</v>
          </cell>
          <cell r="C603" t="str">
            <v>Pirodiz-Rua Nova 1</v>
          </cell>
          <cell r="D603" t="str">
            <v>14</v>
          </cell>
        </row>
        <row r="604">
          <cell r="A604" t="str">
            <v>Vis 615</v>
          </cell>
          <cell r="B604" t="str">
            <v xml:space="preserve"> 40.652923,  -7.972623</v>
          </cell>
          <cell r="C604" t="str">
            <v>Figueiró-Recta da Mata 1</v>
          </cell>
          <cell r="D604" t="str">
            <v>14</v>
          </cell>
        </row>
        <row r="605">
          <cell r="A605" t="str">
            <v>Vis 616</v>
          </cell>
          <cell r="B605" t="str">
            <v xml:space="preserve"> 40.668556,  -7.994955</v>
          </cell>
          <cell r="C605" t="str">
            <v>Couto Cima-N S Lourdes 1</v>
          </cell>
          <cell r="D605" t="str">
            <v>14</v>
          </cell>
        </row>
        <row r="606">
          <cell r="A606" t="str">
            <v>Vis 617</v>
          </cell>
          <cell r="B606" t="str">
            <v xml:space="preserve"> 40.668388,  -7.994735</v>
          </cell>
          <cell r="C606" t="str">
            <v>Couto Cima-N S Lourdes 2</v>
          </cell>
          <cell r="D606" t="str">
            <v>14</v>
          </cell>
        </row>
        <row r="607">
          <cell r="A607" t="str">
            <v>Vis 618</v>
          </cell>
          <cell r="B607" t="str">
            <v xml:space="preserve"> 40.670160,  -7.999621</v>
          </cell>
          <cell r="C607" t="str">
            <v>Couto Cima-N S Lourdes 3</v>
          </cell>
          <cell r="D607" t="str">
            <v>14</v>
          </cell>
        </row>
        <row r="608">
          <cell r="A608" t="str">
            <v>Vis 619</v>
          </cell>
          <cell r="B608" t="str">
            <v xml:space="preserve"> 40.670983,  -8.001533</v>
          </cell>
          <cell r="C608" t="str">
            <v>Couto Cima-Av Escola 1</v>
          </cell>
          <cell r="D608" t="str">
            <v>14</v>
          </cell>
        </row>
        <row r="609">
          <cell r="A609" t="str">
            <v>Vis 620</v>
          </cell>
          <cell r="B609" t="str">
            <v xml:space="preserve"> 40.671155,  -8.001637</v>
          </cell>
          <cell r="C609" t="str">
            <v>Couto Cima-Av Escola 2</v>
          </cell>
          <cell r="D609" t="str">
            <v>14</v>
          </cell>
        </row>
        <row r="610">
          <cell r="A610" t="str">
            <v>Vis 621</v>
          </cell>
          <cell r="B610" t="str">
            <v xml:space="preserve"> 40.678095,  -7.998171</v>
          </cell>
          <cell r="C610" t="str">
            <v>B Mata-Principal 1318</v>
          </cell>
          <cell r="D610" t="str">
            <v>14</v>
          </cell>
        </row>
        <row r="611">
          <cell r="A611" t="str">
            <v>Vis 622</v>
          </cell>
          <cell r="B611" t="str">
            <v xml:space="preserve"> 40.681184,  -7.997454</v>
          </cell>
          <cell r="C611" t="str">
            <v>Masgalos-Fonte Casal 1</v>
          </cell>
          <cell r="D611" t="str">
            <v>14</v>
          </cell>
        </row>
        <row r="612">
          <cell r="A612" t="str">
            <v>Vis 623</v>
          </cell>
          <cell r="B612" t="str">
            <v xml:space="preserve"> 40.681183,  -7.997149</v>
          </cell>
          <cell r="C612" t="str">
            <v>Masgalos-Fonte Casal 2</v>
          </cell>
          <cell r="D612" t="str">
            <v>14</v>
          </cell>
        </row>
        <row r="613">
          <cell r="A613" t="str">
            <v>Vis 624</v>
          </cell>
          <cell r="B613" t="str">
            <v xml:space="preserve"> 40.681644,  -7.993070</v>
          </cell>
          <cell r="C613" t="str">
            <v>Masgalos-Fonte Casal 3</v>
          </cell>
          <cell r="D613" t="str">
            <v>14</v>
          </cell>
        </row>
        <row r="614">
          <cell r="A614" t="str">
            <v>Vis 625</v>
          </cell>
          <cell r="B614" t="str">
            <v xml:space="preserve"> 40.681819,  -7.991375</v>
          </cell>
          <cell r="C614" t="str">
            <v>Masgalos-Largo Capela 1</v>
          </cell>
          <cell r="D614" t="str">
            <v>14</v>
          </cell>
        </row>
        <row r="615">
          <cell r="A615" t="str">
            <v>Vis 626</v>
          </cell>
          <cell r="B615" t="str">
            <v xml:space="preserve"> 40.680385,  -7.989391</v>
          </cell>
          <cell r="C615" t="str">
            <v>Masgalos-Av Principal 1</v>
          </cell>
          <cell r="D615" t="str">
            <v>14</v>
          </cell>
        </row>
        <row r="616">
          <cell r="A616" t="str">
            <v>Vis 627</v>
          </cell>
          <cell r="B616" t="str">
            <v xml:space="preserve"> 40.678143,  -7.989000</v>
          </cell>
          <cell r="C616" t="str">
            <v>Masgalos-Rua Figueiras 1</v>
          </cell>
          <cell r="D616" t="str">
            <v>14</v>
          </cell>
        </row>
        <row r="617">
          <cell r="A617" t="str">
            <v>Vis 628</v>
          </cell>
          <cell r="B617" t="str">
            <v xml:space="preserve"> 40.671319,  -7.989574</v>
          </cell>
          <cell r="C617" t="str">
            <v>Sampaio-Rua Laginhas 1</v>
          </cell>
          <cell r="D617" t="str">
            <v>14</v>
          </cell>
        </row>
        <row r="618">
          <cell r="A618" t="str">
            <v>Vis 629</v>
          </cell>
          <cell r="B618" t="str">
            <v xml:space="preserve"> 40.668641,  -7.987690</v>
          </cell>
          <cell r="C618" t="str">
            <v>EN337-Out Pinheiro 1</v>
          </cell>
          <cell r="D618" t="str">
            <v>14</v>
          </cell>
        </row>
        <row r="619">
          <cell r="A619" t="str">
            <v>Vis 630</v>
          </cell>
          <cell r="B619" t="str">
            <v xml:space="preserve"> 40.668420,  -7.988373</v>
          </cell>
          <cell r="C619" t="str">
            <v>EN337-Out Pinheiro 2</v>
          </cell>
          <cell r="D619" t="str">
            <v>14</v>
          </cell>
        </row>
        <row r="620">
          <cell r="A620" t="str">
            <v>Vis 631</v>
          </cell>
          <cell r="B620" t="str">
            <v xml:space="preserve"> 40.668727,  -7.984907</v>
          </cell>
          <cell r="C620" t="str">
            <v>Out Pinheiro-L S João 1</v>
          </cell>
          <cell r="D620" t="str">
            <v>14</v>
          </cell>
        </row>
        <row r="621">
          <cell r="A621" t="str">
            <v>Vis 632</v>
          </cell>
          <cell r="B621" t="str">
            <v xml:space="preserve"> 40.668791,  -7.984870</v>
          </cell>
          <cell r="C621" t="str">
            <v>Out Pinheiro-L S João 2</v>
          </cell>
          <cell r="D621" t="str">
            <v>14</v>
          </cell>
        </row>
        <row r="622">
          <cell r="A622" t="str">
            <v>Vis 633</v>
          </cell>
          <cell r="B622" t="str">
            <v xml:space="preserve"> 40.667329,  -7.981714</v>
          </cell>
          <cell r="C622" t="str">
            <v>Out Pinheiro-Principal 1</v>
          </cell>
          <cell r="D622" t="str">
            <v>14</v>
          </cell>
        </row>
        <row r="623">
          <cell r="A623" t="str">
            <v>Vis 634</v>
          </cell>
          <cell r="B623" t="str">
            <v xml:space="preserve"> 40.667263,  -7.981772</v>
          </cell>
          <cell r="C623" t="str">
            <v>Out Pinheiro-Principal 2</v>
          </cell>
          <cell r="D623" t="str">
            <v>14</v>
          </cell>
        </row>
        <row r="624">
          <cell r="A624" t="str">
            <v>Vis 635</v>
          </cell>
          <cell r="B624" t="str">
            <v xml:space="preserve"> 40.664143,  -7.978218</v>
          </cell>
          <cell r="C624" t="str">
            <v>Casal-Largo Fontanário 1</v>
          </cell>
          <cell r="D624" t="str">
            <v>14</v>
          </cell>
        </row>
        <row r="625">
          <cell r="A625" t="str">
            <v>Vis 636</v>
          </cell>
          <cell r="B625" t="str">
            <v xml:space="preserve"> 40.664077,  -7.978293</v>
          </cell>
          <cell r="C625" t="str">
            <v>Casal-Largo Fontanário 2</v>
          </cell>
          <cell r="D625" t="str">
            <v>14</v>
          </cell>
        </row>
        <row r="626">
          <cell r="A626" t="str">
            <v>Vis 637</v>
          </cell>
          <cell r="B626" t="str">
            <v xml:space="preserve"> 40.660697,  -7.978372</v>
          </cell>
          <cell r="C626" t="str">
            <v>Escola D Duarte 1</v>
          </cell>
          <cell r="D626" t="str">
            <v>14</v>
          </cell>
        </row>
        <row r="627">
          <cell r="A627" t="str">
            <v>Vis 638</v>
          </cell>
          <cell r="B627" t="str">
            <v xml:space="preserve"> 40.657388,  -7.974625</v>
          </cell>
          <cell r="C627" t="str">
            <v>Figueiró-N S Conceição 1</v>
          </cell>
          <cell r="D627" t="str">
            <v>14</v>
          </cell>
        </row>
        <row r="628">
          <cell r="A628" t="str">
            <v>Vis 639</v>
          </cell>
          <cell r="B628" t="str">
            <v xml:space="preserve"> 40.657653,  -7.962567</v>
          </cell>
          <cell r="C628" t="str">
            <v>Canelas-Largo Cruz 2</v>
          </cell>
          <cell r="D628" t="str">
            <v>14</v>
          </cell>
        </row>
        <row r="629">
          <cell r="A629" t="str">
            <v>Vis 640</v>
          </cell>
          <cell r="B629" t="str">
            <v xml:space="preserve"> 40.647871,  -7.963936</v>
          </cell>
          <cell r="C629" t="str">
            <v>Chãos-Rua Principal 2</v>
          </cell>
          <cell r="D629" t="str">
            <v>14</v>
          </cell>
        </row>
        <row r="630">
          <cell r="A630" t="str">
            <v>Vis 641</v>
          </cell>
          <cell r="B630" t="str">
            <v xml:space="preserve"> 40.656688,  -7.957808</v>
          </cell>
          <cell r="C630" t="str">
            <v>EN337.1-Travassós 2</v>
          </cell>
          <cell r="D630" t="str">
            <v>14</v>
          </cell>
        </row>
        <row r="631">
          <cell r="A631" t="str">
            <v>Vis 642</v>
          </cell>
          <cell r="B631" t="str">
            <v xml:space="preserve"> 40.650724,  -7.953920</v>
          </cell>
          <cell r="C631" t="str">
            <v>Tondelinha-R Terreiro 2</v>
          </cell>
          <cell r="D631" t="str">
            <v>14</v>
          </cell>
        </row>
        <row r="632">
          <cell r="A632" t="str">
            <v>Vis 643</v>
          </cell>
          <cell r="B632" t="str">
            <v xml:space="preserve"> 40.650676,  -7.949034</v>
          </cell>
          <cell r="C632" t="str">
            <v>Tondelinha-R Principal 2</v>
          </cell>
          <cell r="D632" t="str">
            <v>14</v>
          </cell>
        </row>
        <row r="633">
          <cell r="A633" t="str">
            <v>Vis 644</v>
          </cell>
          <cell r="B633" t="str">
            <v xml:space="preserve"> 40.653966,  -7.945683</v>
          </cell>
          <cell r="C633" t="str">
            <v>EN337.1-Tondelinha 2</v>
          </cell>
          <cell r="D633" t="str">
            <v>14</v>
          </cell>
        </row>
        <row r="634">
          <cell r="A634" t="str">
            <v>Vis 645</v>
          </cell>
          <cell r="B634" t="str">
            <v xml:space="preserve"> 40.656809,  -7.937901</v>
          </cell>
          <cell r="C634" t="str">
            <v>EN337.1-Santarinho 2</v>
          </cell>
          <cell r="D634" t="str">
            <v>14</v>
          </cell>
        </row>
        <row r="635">
          <cell r="A635" t="str">
            <v>Vis 646</v>
          </cell>
          <cell r="B635" t="str">
            <v xml:space="preserve"> 40.656021,  -7.973248</v>
          </cell>
          <cell r="C635" t="str">
            <v>Figueiró-Rua da Lata</v>
          </cell>
          <cell r="D635" t="str">
            <v>14</v>
          </cell>
        </row>
        <row r="636">
          <cell r="A636" t="str">
            <v>Vis 647</v>
          </cell>
          <cell r="B636" t="str">
            <v xml:space="preserve"> 40.669203,  -7.923596</v>
          </cell>
          <cell r="C636" t="str">
            <v>AGUIEIRA</v>
          </cell>
          <cell r="D636" t="str">
            <v>19</v>
          </cell>
        </row>
        <row r="637">
          <cell r="A637" t="str">
            <v>Vis 648</v>
          </cell>
          <cell r="B637" t="str">
            <v xml:space="preserve"> 40.667975,  -7.921117</v>
          </cell>
          <cell r="C637" t="str">
            <v>Dr Julio Moreira Fragata</v>
          </cell>
          <cell r="D637" t="str">
            <v>19</v>
          </cell>
        </row>
        <row r="638">
          <cell r="A638" t="str">
            <v>Vis 649</v>
          </cell>
          <cell r="B638" t="str">
            <v xml:space="preserve"> 40.666647,  -7.919214</v>
          </cell>
          <cell r="C638" t="str">
            <v>Rua Caminho Ferro</v>
          </cell>
          <cell r="D638" t="str">
            <v>19</v>
          </cell>
        </row>
        <row r="639">
          <cell r="A639" t="str">
            <v>Vis 650</v>
          </cell>
          <cell r="B639" t="str">
            <v xml:space="preserve"> 40.666446,  -7.917132</v>
          </cell>
          <cell r="C639" t="str">
            <v>Av Europa-Tribunal 1</v>
          </cell>
          <cell r="D639" t="str">
            <v>19;C2</v>
          </cell>
        </row>
        <row r="640">
          <cell r="A640" t="str">
            <v>Vis 651</v>
          </cell>
          <cell r="B640" t="str">
            <v xml:space="preserve"> 40.666818,  -7.916960</v>
          </cell>
          <cell r="C640" t="str">
            <v>Av Europa-Tribunal 2</v>
          </cell>
          <cell r="D640" t="str">
            <v>19;C1</v>
          </cell>
        </row>
        <row r="641">
          <cell r="A641" t="str">
            <v>Vis 652</v>
          </cell>
          <cell r="B641" t="str">
            <v xml:space="preserve"> 40.664846,  -7.913745</v>
          </cell>
          <cell r="C641" t="str">
            <v>Capitão Homem Ribeiro</v>
          </cell>
          <cell r="D641" t="str">
            <v>4;15;16;18;20</v>
          </cell>
        </row>
        <row r="642">
          <cell r="A642" t="str">
            <v>Vis 653</v>
          </cell>
          <cell r="B642" t="str">
            <v xml:space="preserve"> 40.657365,  -7.924617</v>
          </cell>
          <cell r="C642" t="str">
            <v xml:space="preserve"> Rua Marly-le-Roi 2</v>
          </cell>
          <cell r="D642">
            <v>2</v>
          </cell>
        </row>
        <row r="643">
          <cell r="A643" t="str">
            <v>VIS 658</v>
          </cell>
          <cell r="B643"/>
          <cell r="C643" t="str">
            <v>Mosteirinho-Centro 1</v>
          </cell>
          <cell r="D643"/>
        </row>
        <row r="644">
          <cell r="A644" t="str">
            <v>VIS 660</v>
          </cell>
          <cell r="B644"/>
          <cell r="C644" t="str">
            <v>Mosteirinho-Rua Pontes 3</v>
          </cell>
          <cell r="D644"/>
        </row>
        <row r="645">
          <cell r="A645" t="str">
            <v>VIS 662</v>
          </cell>
          <cell r="B645"/>
          <cell r="C645" t="str">
            <v>Torredeita-Rua 13 Maio</v>
          </cell>
          <cell r="D645"/>
        </row>
        <row r="646">
          <cell r="A646" t="str">
            <v>VIS 668</v>
          </cell>
          <cell r="B646"/>
          <cell r="C646" t="str">
            <v>Torredeita-Escola EB1</v>
          </cell>
          <cell r="D646"/>
        </row>
        <row r="647">
          <cell r="A647" t="str">
            <v>VIS 674</v>
          </cell>
          <cell r="B647"/>
          <cell r="C647" t="str">
            <v>Boa Aldeia-R Via Rápida</v>
          </cell>
          <cell r="D647"/>
        </row>
        <row r="648">
          <cell r="A648" t="str">
            <v>VIS 675</v>
          </cell>
          <cell r="B648"/>
          <cell r="C648" t="str">
            <v>Boa Aldeia-J Saraiva 1</v>
          </cell>
          <cell r="D648"/>
        </row>
        <row r="649">
          <cell r="A649" t="str">
            <v>VIS 676</v>
          </cell>
          <cell r="B649"/>
          <cell r="C649" t="str">
            <v>Boa Aldeia-J Saraiva 2</v>
          </cell>
          <cell r="D649"/>
        </row>
        <row r="650">
          <cell r="A650" t="str">
            <v>VIS 677</v>
          </cell>
          <cell r="B650"/>
          <cell r="C650" t="str">
            <v>Boa Aldeia-Escola</v>
          </cell>
          <cell r="D650"/>
        </row>
        <row r="651">
          <cell r="A651" t="str">
            <v>VIS 678</v>
          </cell>
          <cell r="B651"/>
          <cell r="C651" t="str">
            <v>Boa Aldeia-Centro</v>
          </cell>
          <cell r="D651"/>
        </row>
        <row r="652">
          <cell r="A652" t="str">
            <v>VIS 679</v>
          </cell>
          <cell r="B652"/>
          <cell r="C652" t="str">
            <v>Boa Aldeia-L Sto António</v>
          </cell>
          <cell r="D652"/>
        </row>
        <row r="653">
          <cell r="A653" t="str">
            <v>VIS 680</v>
          </cell>
          <cell r="B653"/>
          <cell r="C653" t="str">
            <v>Farminhão-Estrada Roda 1</v>
          </cell>
          <cell r="D653"/>
        </row>
        <row r="654">
          <cell r="A654" t="str">
            <v>VIS 681</v>
          </cell>
          <cell r="B654"/>
          <cell r="C654" t="str">
            <v>Farminhão-Estrada Roda 2</v>
          </cell>
          <cell r="D654"/>
        </row>
        <row r="655">
          <cell r="A655" t="str">
            <v>VIS 682</v>
          </cell>
          <cell r="B655"/>
          <cell r="C655" t="str">
            <v>Farminhão-Est Estação</v>
          </cell>
          <cell r="D655"/>
        </row>
        <row r="656">
          <cell r="A656" t="str">
            <v>VIS 683</v>
          </cell>
          <cell r="B656"/>
          <cell r="C656" t="str">
            <v>EN337-Real</v>
          </cell>
          <cell r="D656"/>
        </row>
        <row r="657">
          <cell r="A657" t="str">
            <v>VIS 684</v>
          </cell>
          <cell r="B657"/>
          <cell r="C657" t="str">
            <v>Várzea-Estrada Almas</v>
          </cell>
          <cell r="D657"/>
        </row>
        <row r="658">
          <cell r="A658" t="str">
            <v>VIS 685</v>
          </cell>
          <cell r="B658"/>
          <cell r="C658" t="str">
            <v>Várzea-Centro</v>
          </cell>
          <cell r="D658"/>
        </row>
        <row r="659">
          <cell r="A659" t="str">
            <v>VIS 686</v>
          </cell>
          <cell r="B659"/>
          <cell r="C659" t="str">
            <v>Carqueijal</v>
          </cell>
          <cell r="D659"/>
        </row>
        <row r="660">
          <cell r="A660" t="str">
            <v>VIS 687</v>
          </cell>
          <cell r="B660"/>
          <cell r="C660" t="str">
            <v>Torredeita-Cemitério</v>
          </cell>
          <cell r="D660"/>
        </row>
        <row r="661">
          <cell r="A661" t="str">
            <v>VIS 688</v>
          </cell>
          <cell r="B661"/>
          <cell r="C661" t="str">
            <v>Escola D Duarte 2</v>
          </cell>
          <cell r="D661"/>
        </row>
        <row r="662">
          <cell r="A662" t="str">
            <v>Vis 689</v>
          </cell>
          <cell r="B662" t="str">
            <v xml:space="preserve"> 40.658552,  -7.976892</v>
          </cell>
          <cell r="C662" t="str">
            <v>Figueiró-H Lopes Pais 1</v>
          </cell>
          <cell r="D662" t="str">
            <v>14</v>
          </cell>
        </row>
        <row r="663">
          <cell r="A663" t="str">
            <v>Vis 690</v>
          </cell>
          <cell r="B663" t="str">
            <v xml:space="preserve"> 40.658652,  -7.977114</v>
          </cell>
          <cell r="C663" t="str">
            <v>Figueiró-H Lopes Pais 2</v>
          </cell>
          <cell r="D663" t="str">
            <v>14</v>
          </cell>
        </row>
        <row r="664">
          <cell r="A664" t="str">
            <v>Vis 691</v>
          </cell>
          <cell r="B664" t="str">
            <v xml:space="preserve"> 40.700238,  -7.981206</v>
          </cell>
          <cell r="C664" t="str">
            <v>Lobagueira-Av Principal</v>
          </cell>
          <cell r="D664" t="str">
            <v>15</v>
          </cell>
        </row>
        <row r="665">
          <cell r="A665" t="str">
            <v>Vis 692</v>
          </cell>
          <cell r="B665" t="str">
            <v xml:space="preserve"> 40.655305,  -7.882787</v>
          </cell>
          <cell r="C665" t="str">
            <v>Escola Básica do Viso 1</v>
          </cell>
          <cell r="D665" t="str">
            <v>9</v>
          </cell>
        </row>
        <row r="666">
          <cell r="A666" t="str">
            <v>Vis 693</v>
          </cell>
          <cell r="B666" t="str">
            <v xml:space="preserve"> 40.671621,  -7.875442</v>
          </cell>
          <cell r="C666" t="str">
            <v>Travassós-Rua Estádio 1</v>
          </cell>
          <cell r="D666">
            <v>3</v>
          </cell>
        </row>
        <row r="667">
          <cell r="A667" t="str">
            <v>Vis 694</v>
          </cell>
          <cell r="B667" t="str">
            <v xml:space="preserve"> 40.671629,  -7.875654</v>
          </cell>
          <cell r="C667" t="str">
            <v>Travassós-Rua Estádio 2</v>
          </cell>
          <cell r="D667">
            <v>3</v>
          </cell>
        </row>
        <row r="668">
          <cell r="A668" t="str">
            <v>Vis 695</v>
          </cell>
          <cell r="B668" t="str">
            <v xml:space="preserve"> 40.749572,  -7.992771</v>
          </cell>
          <cell r="C668" t="str">
            <v>Casal-Ribafeita</v>
          </cell>
          <cell r="D668" t="str">
            <v>20</v>
          </cell>
        </row>
        <row r="669">
          <cell r="A669" t="str">
            <v>Vis 696</v>
          </cell>
          <cell r="B669" t="str">
            <v xml:space="preserve"> 40.740713,  -7.995341</v>
          </cell>
          <cell r="C669" t="str">
            <v>Casal 1</v>
          </cell>
          <cell r="D669" t="str">
            <v>20</v>
          </cell>
        </row>
        <row r="670">
          <cell r="A670" t="str">
            <v>Vis 697</v>
          </cell>
          <cell r="B670" t="str">
            <v xml:space="preserve"> 40.741300,  -7.938536</v>
          </cell>
          <cell r="C670" t="str">
            <v>Residências Piaget</v>
          </cell>
          <cell r="D670" t="str">
            <v>16</v>
          </cell>
        </row>
        <row r="671">
          <cell r="A671" t="str">
            <v>Vis 698</v>
          </cell>
          <cell r="B671" t="str">
            <v xml:space="preserve"> 40.702278,  -7.968482</v>
          </cell>
          <cell r="C671" t="str">
            <v>Póvoa Bodiosa</v>
          </cell>
          <cell r="D671" t="str">
            <v>15</v>
          </cell>
          <cell r="E671"/>
          <cell r="F671"/>
          <cell r="G671"/>
          <cell r="H671"/>
          <cell r="I671"/>
          <cell r="J671"/>
          <cell r="K671"/>
          <cell r="L671"/>
          <cell r="M671"/>
          <cell r="N671"/>
          <cell r="O671"/>
          <cell r="P671"/>
          <cell r="Q671"/>
          <cell r="R671"/>
          <cell r="S671"/>
          <cell r="T671"/>
          <cell r="U671"/>
          <cell r="V671"/>
          <cell r="W671"/>
          <cell r="X671"/>
          <cell r="Y671"/>
          <cell r="Z671"/>
          <cell r="AA671"/>
          <cell r="AB671"/>
          <cell r="AC671"/>
          <cell r="AD671"/>
          <cell r="AE671"/>
          <cell r="AF671"/>
          <cell r="AG671"/>
          <cell r="AH671"/>
          <cell r="AI671"/>
          <cell r="AJ671"/>
          <cell r="AK671"/>
          <cell r="AL671"/>
          <cell r="AM671"/>
          <cell r="AN671"/>
          <cell r="AO671"/>
        </row>
        <row r="672">
          <cell r="A672" t="str">
            <v>Vis 699</v>
          </cell>
          <cell r="B672" t="str">
            <v xml:space="preserve"> 40.654252,  -7.955294</v>
          </cell>
          <cell r="C672" t="str">
            <v>Tondelinha-R Esquitange</v>
          </cell>
          <cell r="D672" t="str">
            <v>14</v>
          </cell>
          <cell r="E672"/>
          <cell r="F672"/>
          <cell r="G672"/>
          <cell r="H672"/>
          <cell r="I672"/>
          <cell r="J672"/>
          <cell r="K672"/>
          <cell r="L672"/>
          <cell r="M672"/>
          <cell r="N672"/>
          <cell r="O672"/>
          <cell r="P672"/>
          <cell r="Q672"/>
          <cell r="R672"/>
          <cell r="S672"/>
          <cell r="T672"/>
          <cell r="U672"/>
          <cell r="V672"/>
          <cell r="W672"/>
          <cell r="X672"/>
          <cell r="Y672"/>
          <cell r="Z672"/>
          <cell r="AA672"/>
          <cell r="AB672"/>
          <cell r="AC672"/>
          <cell r="AD672"/>
          <cell r="AE672"/>
          <cell r="AF672"/>
          <cell r="AG672"/>
          <cell r="AH672"/>
          <cell r="AI672"/>
          <cell r="AJ672"/>
          <cell r="AK672"/>
          <cell r="AL672"/>
          <cell r="AM672"/>
          <cell r="AN672"/>
          <cell r="AO672"/>
        </row>
        <row r="673">
          <cell r="A673" t="str">
            <v>Vis 700</v>
          </cell>
          <cell r="B673" t="str">
            <v xml:space="preserve"> 40.654041,  -7.927774</v>
          </cell>
          <cell r="C673" t="str">
            <v>José Maria Escrivá 2</v>
          </cell>
          <cell r="D673" t="str">
            <v>2;C1</v>
          </cell>
          <cell r="E673"/>
          <cell r="F673"/>
          <cell r="G673"/>
          <cell r="H673"/>
          <cell r="I673"/>
          <cell r="J673"/>
          <cell r="K673"/>
          <cell r="L673"/>
          <cell r="M673"/>
          <cell r="N673"/>
          <cell r="O673"/>
          <cell r="P673"/>
          <cell r="Q673"/>
          <cell r="R673"/>
          <cell r="S673"/>
          <cell r="T673"/>
          <cell r="U673"/>
          <cell r="V673"/>
          <cell r="W673"/>
          <cell r="X673"/>
          <cell r="Y673"/>
          <cell r="Z673"/>
          <cell r="AA673"/>
          <cell r="AB673"/>
          <cell r="AC673"/>
          <cell r="AD673"/>
          <cell r="AE673"/>
          <cell r="AF673"/>
          <cell r="AG673"/>
          <cell r="AH673"/>
          <cell r="AI673"/>
          <cell r="AJ673"/>
          <cell r="AK673"/>
          <cell r="AL673"/>
          <cell r="AM673"/>
          <cell r="AN673"/>
          <cell r="AO673"/>
        </row>
        <row r="674">
          <cell r="A674" t="str">
            <v>Vis 740</v>
          </cell>
          <cell r="B674" t="str">
            <v xml:space="preserve"> 40.607947,  -7.905816</v>
          </cell>
          <cell r="C674" t="str">
            <v>Gândara</v>
          </cell>
          <cell r="D674" t="str">
            <v>12</v>
          </cell>
          <cell r="E674"/>
          <cell r="F674"/>
          <cell r="G674"/>
          <cell r="H674"/>
          <cell r="I674"/>
          <cell r="J674"/>
          <cell r="K674"/>
          <cell r="L674"/>
          <cell r="M674"/>
          <cell r="N674"/>
          <cell r="O674"/>
          <cell r="P674"/>
          <cell r="Q674"/>
          <cell r="R674"/>
          <cell r="S674"/>
          <cell r="T674"/>
          <cell r="U674"/>
          <cell r="V674"/>
          <cell r="W674"/>
          <cell r="X674"/>
          <cell r="Y674"/>
          <cell r="Z674"/>
          <cell r="AA674"/>
          <cell r="AB674"/>
          <cell r="AC674"/>
          <cell r="AD674"/>
          <cell r="AE674"/>
          <cell r="AF674"/>
          <cell r="AG674"/>
          <cell r="AH674"/>
          <cell r="AI674"/>
          <cell r="AJ674"/>
          <cell r="AK674"/>
          <cell r="AL674"/>
          <cell r="AM674"/>
          <cell r="AN674"/>
          <cell r="AO674"/>
        </row>
        <row r="675">
          <cell r="A675" t="str">
            <v>Vis 741</v>
          </cell>
          <cell r="B675" t="str">
            <v xml:space="preserve"> 40.597271,  -7.901850</v>
          </cell>
          <cell r="C675" t="str">
            <v>Póvoa de Muscoso</v>
          </cell>
          <cell r="D675" t="str">
            <v>12</v>
          </cell>
          <cell r="E675"/>
          <cell r="F675"/>
          <cell r="G675"/>
          <cell r="H675"/>
          <cell r="I675"/>
          <cell r="J675"/>
          <cell r="K675"/>
          <cell r="L675"/>
          <cell r="M675"/>
          <cell r="N675"/>
          <cell r="O675"/>
          <cell r="P675"/>
          <cell r="Q675"/>
          <cell r="R675"/>
          <cell r="S675"/>
          <cell r="T675"/>
          <cell r="U675"/>
          <cell r="V675"/>
          <cell r="W675"/>
          <cell r="X675"/>
          <cell r="Y675"/>
          <cell r="Z675"/>
          <cell r="AA675"/>
          <cell r="AB675"/>
          <cell r="AC675"/>
          <cell r="AD675"/>
          <cell r="AE675"/>
          <cell r="AF675"/>
          <cell r="AG675"/>
          <cell r="AH675"/>
          <cell r="AI675"/>
          <cell r="AJ675"/>
          <cell r="AK675"/>
          <cell r="AL675"/>
          <cell r="AM675"/>
          <cell r="AN675"/>
          <cell r="AO675"/>
        </row>
        <row r="676">
          <cell r="A676" t="str">
            <v>Vis 742</v>
          </cell>
          <cell r="B676" t="str">
            <v xml:space="preserve"> 40.596935,  -7.930202</v>
          </cell>
          <cell r="C676" t="str">
            <v>Oliv Barreiros-Escola</v>
          </cell>
          <cell r="D676" t="str">
            <v>21</v>
          </cell>
          <cell r="E676"/>
          <cell r="F676"/>
          <cell r="G676"/>
          <cell r="H676"/>
          <cell r="I676"/>
          <cell r="J676"/>
          <cell r="K676"/>
          <cell r="L676"/>
          <cell r="M676"/>
          <cell r="N676"/>
          <cell r="O676"/>
          <cell r="P676"/>
          <cell r="Q676"/>
          <cell r="R676"/>
          <cell r="S676"/>
          <cell r="T676"/>
          <cell r="U676"/>
          <cell r="V676"/>
          <cell r="W676"/>
          <cell r="X676"/>
          <cell r="Y676"/>
          <cell r="Z676"/>
          <cell r="AA676"/>
          <cell r="AB676"/>
          <cell r="AC676"/>
          <cell r="AD676"/>
          <cell r="AE676"/>
          <cell r="AF676"/>
          <cell r="AG676"/>
          <cell r="AH676"/>
          <cell r="AI676"/>
          <cell r="AJ676"/>
          <cell r="AK676"/>
          <cell r="AL676"/>
          <cell r="AM676"/>
          <cell r="AN676"/>
          <cell r="AO676"/>
        </row>
        <row r="677">
          <cell r="A677" t="str">
            <v>Vis 743</v>
          </cell>
          <cell r="B677" t="str">
            <v xml:space="preserve"> 40.590786,  -7.928769</v>
          </cell>
          <cell r="C677" t="str">
            <v>Oliv Barreiros-Longra 1</v>
          </cell>
          <cell r="D677" t="str">
            <v>21</v>
          </cell>
          <cell r="E677"/>
          <cell r="F677"/>
          <cell r="G677"/>
          <cell r="H677"/>
          <cell r="I677"/>
          <cell r="J677"/>
          <cell r="K677"/>
          <cell r="L677"/>
          <cell r="M677"/>
          <cell r="N677"/>
          <cell r="O677"/>
          <cell r="P677"/>
          <cell r="Q677"/>
          <cell r="R677"/>
          <cell r="S677"/>
          <cell r="T677"/>
          <cell r="U677"/>
          <cell r="V677"/>
          <cell r="W677"/>
          <cell r="X677"/>
          <cell r="Y677"/>
          <cell r="Z677"/>
          <cell r="AA677"/>
          <cell r="AB677"/>
          <cell r="AC677"/>
          <cell r="AD677"/>
          <cell r="AE677"/>
          <cell r="AF677"/>
          <cell r="AG677"/>
          <cell r="AH677"/>
          <cell r="AI677"/>
          <cell r="AJ677"/>
          <cell r="AK677"/>
          <cell r="AL677"/>
          <cell r="AM677"/>
          <cell r="AN677"/>
          <cell r="AO677"/>
        </row>
        <row r="678">
          <cell r="A678" t="str">
            <v>Vis 744</v>
          </cell>
          <cell r="B678" t="str">
            <v xml:space="preserve"> 40.579161,  -7.941983</v>
          </cell>
          <cell r="C678" t="str">
            <v>Escola D Luís Loureiro</v>
          </cell>
          <cell r="D678" t="str">
            <v>21</v>
          </cell>
          <cell r="E678"/>
          <cell r="F678"/>
          <cell r="G678"/>
          <cell r="H678"/>
          <cell r="I678"/>
          <cell r="J678"/>
          <cell r="K678"/>
          <cell r="L678"/>
          <cell r="M678"/>
          <cell r="N678"/>
          <cell r="O678"/>
          <cell r="P678"/>
          <cell r="Q678"/>
          <cell r="R678"/>
          <cell r="S678"/>
          <cell r="T678"/>
          <cell r="U678"/>
          <cell r="V678"/>
          <cell r="W678"/>
          <cell r="X678"/>
          <cell r="Y678"/>
          <cell r="Z678"/>
          <cell r="AA678"/>
          <cell r="AB678"/>
          <cell r="AC678"/>
          <cell r="AD678"/>
          <cell r="AE678"/>
          <cell r="AF678"/>
          <cell r="AG678"/>
          <cell r="AH678"/>
          <cell r="AI678"/>
          <cell r="AJ678"/>
          <cell r="AK678"/>
          <cell r="AL678"/>
          <cell r="AM678"/>
          <cell r="AN678"/>
          <cell r="AO678"/>
        </row>
        <row r="679">
          <cell r="A679" t="str">
            <v>Vis 745</v>
          </cell>
          <cell r="B679" t="str">
            <v xml:space="preserve"> 40.564021,  -7.956635</v>
          </cell>
          <cell r="C679" t="str">
            <v>Silgueiros-Largo Feira 1</v>
          </cell>
          <cell r="D679" t="str">
            <v>21</v>
          </cell>
          <cell r="E679"/>
          <cell r="F679"/>
          <cell r="G679"/>
          <cell r="H679"/>
          <cell r="I679"/>
          <cell r="J679"/>
          <cell r="K679"/>
          <cell r="L679"/>
          <cell r="M679"/>
          <cell r="N679"/>
          <cell r="O679"/>
          <cell r="P679"/>
          <cell r="Q679"/>
          <cell r="R679"/>
          <cell r="S679"/>
          <cell r="T679"/>
          <cell r="U679"/>
          <cell r="V679"/>
          <cell r="W679"/>
          <cell r="X679"/>
          <cell r="Y679"/>
          <cell r="Z679"/>
          <cell r="AA679"/>
          <cell r="AB679"/>
          <cell r="AC679"/>
          <cell r="AD679"/>
          <cell r="AE679"/>
          <cell r="AF679"/>
          <cell r="AG679"/>
          <cell r="AH679"/>
          <cell r="AI679"/>
          <cell r="AJ679"/>
          <cell r="AK679"/>
          <cell r="AL679"/>
          <cell r="AM679"/>
          <cell r="AN679"/>
          <cell r="AO679"/>
        </row>
        <row r="680">
          <cell r="A680" t="str">
            <v>Vis 749</v>
          </cell>
          <cell r="B680" t="str">
            <v xml:space="preserve"> 40.554724,  -7.975997</v>
          </cell>
          <cell r="C680" t="str">
            <v>Lages-Estrada Principal</v>
          </cell>
          <cell r="D680" t="str">
            <v>21</v>
          </cell>
          <cell r="E680"/>
          <cell r="F680"/>
          <cell r="G680"/>
          <cell r="H680"/>
          <cell r="I680"/>
          <cell r="J680"/>
          <cell r="K680"/>
          <cell r="L680"/>
          <cell r="M680"/>
          <cell r="N680"/>
          <cell r="O680"/>
          <cell r="P680"/>
          <cell r="Q680"/>
          <cell r="R680"/>
          <cell r="S680"/>
          <cell r="T680"/>
          <cell r="U680"/>
          <cell r="V680"/>
          <cell r="W680"/>
          <cell r="X680"/>
          <cell r="Y680"/>
          <cell r="Z680"/>
          <cell r="AA680"/>
          <cell r="AB680"/>
          <cell r="AC680"/>
          <cell r="AD680"/>
          <cell r="AE680"/>
          <cell r="AF680"/>
          <cell r="AG680"/>
          <cell r="AH680"/>
          <cell r="AI680"/>
          <cell r="AJ680"/>
          <cell r="AK680"/>
          <cell r="AL680"/>
          <cell r="AM680"/>
          <cell r="AN680"/>
          <cell r="AO680"/>
        </row>
        <row r="681">
          <cell r="A681" t="str">
            <v>Vis 750</v>
          </cell>
          <cell r="B681" t="str">
            <v xml:space="preserve"> 40.558919,  -7.974276</v>
          </cell>
          <cell r="C681" t="str">
            <v>Lages 1</v>
          </cell>
          <cell r="D681" t="str">
            <v>21</v>
          </cell>
          <cell r="E681"/>
          <cell r="F681"/>
          <cell r="G681"/>
          <cell r="H681"/>
          <cell r="I681"/>
          <cell r="J681"/>
          <cell r="K681"/>
          <cell r="L681"/>
          <cell r="M681"/>
          <cell r="N681"/>
          <cell r="O681"/>
          <cell r="P681"/>
          <cell r="Q681"/>
          <cell r="R681"/>
          <cell r="S681"/>
          <cell r="T681"/>
          <cell r="U681"/>
          <cell r="V681"/>
          <cell r="W681"/>
          <cell r="X681"/>
          <cell r="Y681"/>
          <cell r="Z681"/>
          <cell r="AA681"/>
          <cell r="AB681"/>
          <cell r="AC681"/>
          <cell r="AD681"/>
          <cell r="AE681"/>
          <cell r="AF681"/>
          <cell r="AG681"/>
          <cell r="AH681"/>
          <cell r="AI681"/>
          <cell r="AJ681"/>
          <cell r="AK681"/>
          <cell r="AL681"/>
          <cell r="AM681"/>
          <cell r="AN681"/>
          <cell r="AO681"/>
        </row>
        <row r="682">
          <cell r="A682" t="str">
            <v>Vis 752</v>
          </cell>
          <cell r="B682" t="str">
            <v xml:space="preserve"> 40.559224,  -7.962500</v>
          </cell>
          <cell r="C682" t="str">
            <v>Silgueiros-Bela Vista 3</v>
          </cell>
          <cell r="D682" t="str">
            <v>21</v>
          </cell>
          <cell r="E682"/>
          <cell r="F682"/>
          <cell r="G682"/>
          <cell r="H682"/>
          <cell r="I682"/>
          <cell r="J682"/>
          <cell r="K682"/>
          <cell r="L682"/>
          <cell r="M682"/>
          <cell r="N682"/>
          <cell r="O682"/>
          <cell r="P682"/>
          <cell r="Q682"/>
          <cell r="R682"/>
          <cell r="S682"/>
          <cell r="T682"/>
          <cell r="U682"/>
          <cell r="V682"/>
          <cell r="W682"/>
          <cell r="X682"/>
          <cell r="Y682"/>
          <cell r="Z682"/>
          <cell r="AA682"/>
          <cell r="AB682"/>
          <cell r="AC682"/>
          <cell r="AD682"/>
          <cell r="AE682"/>
          <cell r="AF682"/>
          <cell r="AG682"/>
          <cell r="AH682"/>
          <cell r="AI682"/>
          <cell r="AJ682"/>
          <cell r="AK682"/>
          <cell r="AL682"/>
          <cell r="AM682"/>
          <cell r="AN682"/>
          <cell r="AO682"/>
        </row>
        <row r="683">
          <cell r="A683" t="str">
            <v>Vis 754</v>
          </cell>
          <cell r="B683" t="str">
            <v xml:space="preserve"> 40.751023, -8.021514</v>
          </cell>
          <cell r="C683" t="str">
            <v>Praça de Lufinha</v>
          </cell>
          <cell r="D683" t="str">
            <v>20</v>
          </cell>
          <cell r="E683"/>
          <cell r="F683"/>
          <cell r="G683"/>
          <cell r="H683"/>
          <cell r="I683"/>
          <cell r="J683"/>
          <cell r="K683"/>
          <cell r="L683"/>
          <cell r="M683"/>
          <cell r="N683"/>
          <cell r="O683"/>
          <cell r="P683"/>
          <cell r="Q683"/>
          <cell r="R683"/>
          <cell r="S683"/>
          <cell r="T683"/>
          <cell r="U683"/>
          <cell r="V683"/>
          <cell r="W683"/>
          <cell r="X683"/>
          <cell r="Y683"/>
          <cell r="Z683"/>
          <cell r="AA683"/>
          <cell r="AB683"/>
          <cell r="AC683"/>
          <cell r="AD683"/>
          <cell r="AE683"/>
          <cell r="AF683"/>
          <cell r="AG683"/>
          <cell r="AH683"/>
          <cell r="AI683"/>
          <cell r="AJ683"/>
          <cell r="AK683"/>
          <cell r="AL683"/>
          <cell r="AM683"/>
          <cell r="AN683"/>
          <cell r="AO683"/>
        </row>
        <row r="684">
          <cell r="A684" t="str">
            <v>Vis 790</v>
          </cell>
          <cell r="B684" t="str">
            <v xml:space="preserve"> 40.577858,  -7.942900</v>
          </cell>
          <cell r="C684" t="str">
            <v>Pindelo-D Luís Loureiro</v>
          </cell>
          <cell r="D684" t="str">
            <v>21</v>
          </cell>
          <cell r="E684"/>
          <cell r="F684"/>
          <cell r="G684"/>
          <cell r="H684"/>
          <cell r="I684"/>
          <cell r="J684"/>
          <cell r="K684"/>
          <cell r="L684"/>
          <cell r="M684"/>
          <cell r="N684"/>
          <cell r="O684"/>
          <cell r="P684"/>
          <cell r="Q684"/>
          <cell r="R684"/>
          <cell r="S684"/>
          <cell r="T684"/>
          <cell r="U684"/>
          <cell r="V684"/>
          <cell r="W684"/>
          <cell r="X684"/>
          <cell r="Y684"/>
          <cell r="Z684"/>
          <cell r="AA684"/>
          <cell r="AB684"/>
          <cell r="AC684"/>
          <cell r="AD684"/>
          <cell r="AE684"/>
          <cell r="AF684"/>
          <cell r="AG684"/>
          <cell r="AH684"/>
          <cell r="AI684"/>
          <cell r="AJ684"/>
          <cell r="AK684"/>
          <cell r="AL684"/>
          <cell r="AM684"/>
          <cell r="AN684"/>
          <cell r="AO684"/>
        </row>
        <row r="685">
          <cell r="A685" t="str">
            <v>Vis 800</v>
          </cell>
          <cell r="B685" t="str">
            <v xml:space="preserve"> 40.640825,  -7.936920</v>
          </cell>
          <cell r="C685" t="str">
            <v>Bairro de Paradinha</v>
          </cell>
          <cell r="D685" t="str">
            <v>13;19</v>
          </cell>
          <cell r="E685"/>
          <cell r="F685"/>
          <cell r="G685"/>
          <cell r="H685"/>
          <cell r="I685"/>
          <cell r="J685"/>
          <cell r="K685"/>
          <cell r="L685"/>
          <cell r="M685"/>
          <cell r="N685"/>
          <cell r="O685"/>
          <cell r="P685"/>
          <cell r="Q685"/>
          <cell r="R685"/>
          <cell r="S685"/>
          <cell r="T685"/>
          <cell r="U685"/>
          <cell r="V685"/>
          <cell r="W685"/>
          <cell r="X685"/>
          <cell r="Y685"/>
          <cell r="Z685"/>
          <cell r="AA685"/>
          <cell r="AB685"/>
          <cell r="AC685"/>
          <cell r="AD685"/>
          <cell r="AE685"/>
          <cell r="AF685"/>
          <cell r="AG685"/>
          <cell r="AH685"/>
          <cell r="AI685"/>
          <cell r="AJ685"/>
          <cell r="AK685"/>
          <cell r="AL685"/>
          <cell r="AM685"/>
          <cell r="AN685"/>
          <cell r="AO685"/>
        </row>
        <row r="686">
          <cell r="A686" t="str">
            <v>Vis 805</v>
          </cell>
          <cell r="B686" t="str">
            <v xml:space="preserve"> 40.687830,  -7.931764</v>
          </cell>
          <cell r="C686" t="str">
            <v>Pascoal-N S Fátima 1</v>
          </cell>
          <cell r="D686" t="str">
            <v>15;16;18</v>
          </cell>
          <cell r="E686"/>
          <cell r="F686"/>
          <cell r="G686"/>
          <cell r="H686"/>
          <cell r="I686"/>
          <cell r="J686"/>
          <cell r="K686"/>
          <cell r="L686"/>
          <cell r="M686"/>
          <cell r="N686"/>
          <cell r="O686"/>
          <cell r="P686"/>
          <cell r="Q686"/>
          <cell r="R686"/>
          <cell r="S686"/>
          <cell r="T686"/>
          <cell r="U686"/>
          <cell r="V686"/>
          <cell r="W686"/>
          <cell r="X686"/>
          <cell r="Y686"/>
          <cell r="Z686"/>
          <cell r="AA686"/>
          <cell r="AB686"/>
          <cell r="AC686"/>
          <cell r="AD686"/>
          <cell r="AE686"/>
          <cell r="AF686"/>
          <cell r="AG686"/>
          <cell r="AH686"/>
          <cell r="AI686"/>
          <cell r="AJ686"/>
          <cell r="AK686"/>
          <cell r="AL686"/>
          <cell r="AM686"/>
          <cell r="AN686"/>
          <cell r="AO686"/>
        </row>
        <row r="687">
          <cell r="A687" t="str">
            <v>Vis 806</v>
          </cell>
          <cell r="B687" t="str">
            <v xml:space="preserve"> 40.689207,  -7.932252</v>
          </cell>
          <cell r="C687" t="str">
            <v>Pascoal-Largo Capela 1</v>
          </cell>
          <cell r="D687" t="str">
            <v>15;16;18</v>
          </cell>
          <cell r="E687"/>
          <cell r="F687"/>
          <cell r="G687"/>
          <cell r="H687"/>
          <cell r="I687"/>
          <cell r="J687"/>
          <cell r="K687"/>
          <cell r="L687"/>
          <cell r="M687"/>
          <cell r="N687"/>
          <cell r="O687"/>
          <cell r="P687"/>
          <cell r="Q687"/>
          <cell r="R687"/>
          <cell r="S687"/>
          <cell r="T687"/>
          <cell r="U687"/>
          <cell r="V687"/>
          <cell r="W687"/>
          <cell r="X687"/>
          <cell r="Y687"/>
          <cell r="Z687"/>
          <cell r="AA687"/>
          <cell r="AB687"/>
          <cell r="AC687"/>
          <cell r="AD687"/>
          <cell r="AE687"/>
          <cell r="AF687"/>
          <cell r="AG687"/>
          <cell r="AH687"/>
          <cell r="AI687"/>
          <cell r="AJ687"/>
          <cell r="AK687"/>
          <cell r="AL687"/>
          <cell r="AM687"/>
          <cell r="AN687"/>
          <cell r="AO687"/>
        </row>
        <row r="688">
          <cell r="A688" t="str">
            <v>Vis 807</v>
          </cell>
          <cell r="B688" t="str">
            <v xml:space="preserve"> 40.694112,  -7.932446</v>
          </cell>
          <cell r="C688" t="str">
            <v>Pascoal-Passadouro 1</v>
          </cell>
          <cell r="D688" t="str">
            <v>15;16;18</v>
          </cell>
          <cell r="E688"/>
          <cell r="F688"/>
          <cell r="G688"/>
          <cell r="H688"/>
          <cell r="I688"/>
          <cell r="J688"/>
          <cell r="K688"/>
          <cell r="L688"/>
          <cell r="M688"/>
          <cell r="N688"/>
          <cell r="O688"/>
          <cell r="P688"/>
          <cell r="Q688"/>
          <cell r="R688"/>
          <cell r="S688"/>
          <cell r="T688"/>
          <cell r="U688"/>
          <cell r="V688"/>
          <cell r="W688"/>
          <cell r="X688"/>
          <cell r="Y688"/>
          <cell r="Z688"/>
          <cell r="AA688"/>
          <cell r="AB688"/>
          <cell r="AC688"/>
          <cell r="AD688"/>
          <cell r="AE688"/>
          <cell r="AF688"/>
          <cell r="AG688"/>
          <cell r="AH688"/>
          <cell r="AI688"/>
          <cell r="AJ688"/>
          <cell r="AK688"/>
          <cell r="AL688"/>
          <cell r="AM688"/>
          <cell r="AN688"/>
          <cell r="AO688"/>
        </row>
        <row r="689">
          <cell r="A689" t="str">
            <v>Vis 811</v>
          </cell>
          <cell r="B689" t="str">
            <v xml:space="preserve"> 40.660303,  -7.908154</v>
          </cell>
          <cell r="C689" t="str">
            <v>Mouzinho de Albuquerque</v>
          </cell>
          <cell r="D689" t="str">
            <v>3;5;6;7;17;C1</v>
          </cell>
          <cell r="E689"/>
          <cell r="F689"/>
          <cell r="G689"/>
          <cell r="H689"/>
          <cell r="I689"/>
          <cell r="J689"/>
          <cell r="K689"/>
          <cell r="L689"/>
          <cell r="M689"/>
          <cell r="N689"/>
          <cell r="O689"/>
          <cell r="P689"/>
          <cell r="Q689"/>
          <cell r="R689"/>
          <cell r="S689"/>
          <cell r="T689"/>
          <cell r="U689"/>
          <cell r="V689"/>
          <cell r="W689"/>
          <cell r="X689"/>
          <cell r="Y689"/>
          <cell r="Z689"/>
          <cell r="AA689"/>
          <cell r="AB689"/>
          <cell r="AC689"/>
          <cell r="AD689"/>
          <cell r="AE689"/>
          <cell r="AF689"/>
          <cell r="AG689"/>
          <cell r="AH689"/>
          <cell r="AI689"/>
          <cell r="AJ689"/>
          <cell r="AK689"/>
          <cell r="AL689"/>
          <cell r="AM689"/>
          <cell r="AN689"/>
          <cell r="AO689"/>
        </row>
        <row r="690">
          <cell r="A690" t="str">
            <v>Vis 812</v>
          </cell>
          <cell r="B690" t="str">
            <v xml:space="preserve"> 40.644209,  -7.965966</v>
          </cell>
          <cell r="C690" t="str">
            <v>Casal Mau-Escola 2</v>
          </cell>
          <cell r="D690" t="str">
            <v>14</v>
          </cell>
          <cell r="E690"/>
          <cell r="F690"/>
          <cell r="G690"/>
          <cell r="H690"/>
          <cell r="I690"/>
          <cell r="J690"/>
          <cell r="K690"/>
          <cell r="L690"/>
          <cell r="M690"/>
          <cell r="N690"/>
          <cell r="O690"/>
          <cell r="P690"/>
          <cell r="Q690"/>
          <cell r="R690"/>
          <cell r="S690"/>
          <cell r="T690"/>
          <cell r="U690"/>
          <cell r="V690"/>
          <cell r="W690"/>
          <cell r="X690"/>
          <cell r="Y690"/>
          <cell r="Z690"/>
          <cell r="AA690"/>
          <cell r="AB690"/>
          <cell r="AC690"/>
          <cell r="AD690"/>
          <cell r="AE690"/>
          <cell r="AF690"/>
          <cell r="AG690"/>
          <cell r="AH690"/>
          <cell r="AI690"/>
          <cell r="AJ690"/>
          <cell r="AK690"/>
          <cell r="AL690"/>
          <cell r="AM690"/>
          <cell r="AN690"/>
          <cell r="AO690"/>
        </row>
        <row r="691">
          <cell r="A691" t="str">
            <v>Vis 818</v>
          </cell>
          <cell r="B691" t="str">
            <v xml:space="preserve"> 40.558214, -7.979153</v>
          </cell>
          <cell r="C691" t="str">
            <v>Casal Meão</v>
          </cell>
          <cell r="D691"/>
          <cell r="E691"/>
          <cell r="F691"/>
          <cell r="G691"/>
          <cell r="H691"/>
          <cell r="I691"/>
          <cell r="J691"/>
          <cell r="K691"/>
          <cell r="L691"/>
          <cell r="M691"/>
          <cell r="N691"/>
          <cell r="O691"/>
          <cell r="P691"/>
          <cell r="Q691"/>
          <cell r="R691"/>
          <cell r="S691"/>
          <cell r="T691"/>
          <cell r="U691"/>
          <cell r="V691"/>
          <cell r="W691"/>
          <cell r="X691"/>
          <cell r="Y691"/>
          <cell r="Z691"/>
          <cell r="AA691"/>
          <cell r="AB691"/>
          <cell r="AC691"/>
          <cell r="AD691"/>
          <cell r="AE691"/>
          <cell r="AF691"/>
          <cell r="AG691"/>
          <cell r="AH691"/>
          <cell r="AI691"/>
          <cell r="AJ691"/>
          <cell r="AK691"/>
          <cell r="AL691"/>
          <cell r="AM691"/>
          <cell r="AN691"/>
          <cell r="AO691"/>
        </row>
        <row r="692">
          <cell r="A692" t="str">
            <v>Vis 819</v>
          </cell>
          <cell r="B692" t="str">
            <v xml:space="preserve"> 40.554705,  -7.981608</v>
          </cell>
          <cell r="C692" t="str">
            <v>Silvares</v>
          </cell>
          <cell r="D692"/>
          <cell r="E692"/>
          <cell r="F692"/>
          <cell r="G692"/>
          <cell r="H692"/>
          <cell r="I692"/>
          <cell r="J692"/>
          <cell r="K692"/>
          <cell r="L692"/>
          <cell r="M692"/>
          <cell r="N692"/>
          <cell r="O692"/>
          <cell r="P692"/>
          <cell r="Q692"/>
          <cell r="R692"/>
          <cell r="S692"/>
          <cell r="T692"/>
          <cell r="U692"/>
          <cell r="V692"/>
          <cell r="W692"/>
          <cell r="X692"/>
          <cell r="Y692"/>
          <cell r="Z692"/>
          <cell r="AA692"/>
          <cell r="AB692"/>
          <cell r="AC692"/>
          <cell r="AD692"/>
          <cell r="AE692"/>
          <cell r="AF692"/>
          <cell r="AG692"/>
          <cell r="AH692"/>
          <cell r="AI692"/>
          <cell r="AJ692"/>
          <cell r="AK692"/>
          <cell r="AL692"/>
          <cell r="AM692"/>
          <cell r="AN692"/>
          <cell r="AO692"/>
        </row>
        <row r="693">
          <cell r="A693" t="str">
            <v>Vis 820</v>
          </cell>
          <cell r="B693" t="str">
            <v xml:space="preserve"> 40.557211,  -7.960109</v>
          </cell>
          <cell r="C693" t="str">
            <v>Silgueiros-Rua Bica 1</v>
          </cell>
          <cell r="D693" t="str">
            <v>21</v>
          </cell>
          <cell r="E693"/>
          <cell r="F693"/>
          <cell r="G693"/>
          <cell r="H693"/>
          <cell r="I693"/>
          <cell r="J693"/>
          <cell r="K693"/>
          <cell r="L693"/>
          <cell r="M693"/>
          <cell r="N693"/>
          <cell r="O693"/>
          <cell r="P693"/>
          <cell r="Q693"/>
          <cell r="R693"/>
          <cell r="S693"/>
          <cell r="T693"/>
          <cell r="U693"/>
          <cell r="V693"/>
          <cell r="W693"/>
          <cell r="X693"/>
          <cell r="Y693"/>
          <cell r="Z693"/>
          <cell r="AA693"/>
          <cell r="AB693"/>
          <cell r="AC693"/>
          <cell r="AD693"/>
          <cell r="AE693"/>
          <cell r="AF693"/>
          <cell r="AG693"/>
          <cell r="AH693"/>
          <cell r="AI693"/>
          <cell r="AJ693"/>
          <cell r="AK693"/>
          <cell r="AL693"/>
          <cell r="AM693"/>
          <cell r="AN693"/>
          <cell r="AO693"/>
        </row>
        <row r="694">
          <cell r="A694" t="str">
            <v>Vis 821</v>
          </cell>
          <cell r="B694" t="str">
            <v xml:space="preserve"> 40.556608,  -7.966363</v>
          </cell>
          <cell r="C694" t="str">
            <v>Silgueiros-Bela Vista 1</v>
          </cell>
          <cell r="D694" t="str">
            <v>21</v>
          </cell>
          <cell r="E694"/>
          <cell r="F694"/>
          <cell r="G694"/>
          <cell r="H694"/>
          <cell r="I694"/>
          <cell r="J694"/>
          <cell r="K694"/>
          <cell r="L694"/>
          <cell r="M694"/>
          <cell r="N694"/>
          <cell r="O694"/>
          <cell r="P694"/>
          <cell r="Q694"/>
          <cell r="R694"/>
          <cell r="S694"/>
          <cell r="T694"/>
          <cell r="U694"/>
          <cell r="V694"/>
          <cell r="W694"/>
          <cell r="X694"/>
          <cell r="Y694"/>
          <cell r="Z694"/>
          <cell r="AA694"/>
          <cell r="AB694"/>
          <cell r="AC694"/>
          <cell r="AD694"/>
          <cell r="AE694"/>
          <cell r="AF694"/>
          <cell r="AG694"/>
          <cell r="AH694"/>
          <cell r="AI694"/>
          <cell r="AJ694"/>
          <cell r="AK694"/>
          <cell r="AL694"/>
          <cell r="AM694"/>
          <cell r="AN694"/>
          <cell r="AO694"/>
        </row>
        <row r="695">
          <cell r="A695" t="str">
            <v>Vis 822</v>
          </cell>
          <cell r="B695" t="str">
            <v xml:space="preserve"> 40.573447,  -7.946922</v>
          </cell>
          <cell r="C695" t="str">
            <v>Adega Coop Silgueiros 1</v>
          </cell>
          <cell r="D695" t="str">
            <v>21</v>
          </cell>
          <cell r="E695"/>
          <cell r="F695"/>
          <cell r="G695"/>
          <cell r="H695"/>
          <cell r="I695"/>
          <cell r="J695"/>
          <cell r="K695"/>
          <cell r="L695"/>
          <cell r="M695"/>
          <cell r="N695"/>
          <cell r="O695"/>
          <cell r="P695"/>
          <cell r="Q695"/>
          <cell r="R695"/>
          <cell r="S695"/>
          <cell r="T695"/>
          <cell r="U695"/>
          <cell r="V695"/>
          <cell r="W695"/>
          <cell r="X695"/>
          <cell r="Y695"/>
          <cell r="Z695"/>
          <cell r="AA695"/>
          <cell r="AB695"/>
          <cell r="AC695"/>
          <cell r="AD695"/>
          <cell r="AE695"/>
          <cell r="AF695"/>
          <cell r="AG695"/>
          <cell r="AH695"/>
          <cell r="AI695"/>
          <cell r="AJ695"/>
          <cell r="AK695"/>
          <cell r="AL695"/>
          <cell r="AM695"/>
          <cell r="AN695"/>
          <cell r="AO695"/>
        </row>
        <row r="696">
          <cell r="A696" t="str">
            <v>Vis 823</v>
          </cell>
          <cell r="B696" t="str">
            <v xml:space="preserve"> 40.573455,  -7.947029</v>
          </cell>
          <cell r="C696" t="str">
            <v>Adega Coop Silgueiros 2</v>
          </cell>
          <cell r="D696" t="str">
            <v>21</v>
          </cell>
          <cell r="E696"/>
          <cell r="F696"/>
          <cell r="G696"/>
          <cell r="H696"/>
          <cell r="I696"/>
          <cell r="J696"/>
          <cell r="K696"/>
          <cell r="L696"/>
          <cell r="M696"/>
          <cell r="N696"/>
          <cell r="O696"/>
          <cell r="P696"/>
          <cell r="Q696"/>
          <cell r="R696"/>
          <cell r="S696"/>
          <cell r="T696"/>
          <cell r="U696"/>
          <cell r="V696"/>
          <cell r="W696"/>
          <cell r="X696"/>
          <cell r="Y696"/>
          <cell r="Z696"/>
          <cell r="AA696"/>
          <cell r="AB696"/>
          <cell r="AC696"/>
          <cell r="AD696"/>
          <cell r="AE696"/>
          <cell r="AF696"/>
          <cell r="AG696"/>
          <cell r="AH696"/>
          <cell r="AI696"/>
          <cell r="AJ696"/>
          <cell r="AK696"/>
          <cell r="AL696"/>
          <cell r="AM696"/>
          <cell r="AN696"/>
          <cell r="AO696"/>
        </row>
        <row r="697">
          <cell r="A697" t="str">
            <v>Vis 834</v>
          </cell>
          <cell r="B697" t="str">
            <v xml:space="preserve"> 40.644382,  -7.904094</v>
          </cell>
          <cell r="C697" t="str">
            <v>Ranhados-M Seixas 2</v>
          </cell>
          <cell r="D697" t="str">
            <v>8</v>
          </cell>
          <cell r="E697"/>
          <cell r="F697"/>
          <cell r="G697"/>
          <cell r="H697"/>
          <cell r="I697"/>
          <cell r="J697"/>
          <cell r="K697"/>
          <cell r="L697"/>
          <cell r="M697"/>
          <cell r="N697"/>
          <cell r="O697"/>
          <cell r="P697"/>
          <cell r="Q697"/>
          <cell r="R697"/>
          <cell r="S697"/>
          <cell r="T697"/>
          <cell r="U697"/>
          <cell r="V697"/>
          <cell r="W697"/>
          <cell r="X697"/>
          <cell r="Y697"/>
          <cell r="Z697"/>
          <cell r="AA697"/>
          <cell r="AB697"/>
          <cell r="AC697"/>
          <cell r="AD697"/>
          <cell r="AE697"/>
          <cell r="AF697"/>
          <cell r="AG697"/>
          <cell r="AH697"/>
          <cell r="AI697"/>
          <cell r="AJ697"/>
          <cell r="AK697"/>
          <cell r="AL697"/>
          <cell r="AM697"/>
          <cell r="AN697"/>
          <cell r="AO697"/>
        </row>
        <row r="698">
          <cell r="A698" t="str">
            <v>Vis 835</v>
          </cell>
          <cell r="B698" t="str">
            <v xml:space="preserve"> 40.705957,  -7.977540</v>
          </cell>
          <cell r="C698" t="str">
            <v>Queirela-Sta Cristina 3</v>
          </cell>
          <cell r="D698" t="str">
            <v>15</v>
          </cell>
          <cell r="E698"/>
          <cell r="F698"/>
          <cell r="G698"/>
          <cell r="H698"/>
          <cell r="I698"/>
          <cell r="J698"/>
          <cell r="K698"/>
          <cell r="L698"/>
          <cell r="M698"/>
          <cell r="N698"/>
          <cell r="O698"/>
          <cell r="P698"/>
          <cell r="Q698"/>
          <cell r="R698"/>
          <cell r="S698"/>
          <cell r="T698"/>
          <cell r="U698"/>
          <cell r="V698"/>
          <cell r="W698"/>
          <cell r="X698"/>
          <cell r="Y698"/>
          <cell r="Z698"/>
          <cell r="AA698"/>
          <cell r="AB698"/>
          <cell r="AC698"/>
          <cell r="AD698"/>
          <cell r="AE698"/>
          <cell r="AF698"/>
          <cell r="AG698"/>
          <cell r="AH698"/>
          <cell r="AI698"/>
          <cell r="AJ698"/>
          <cell r="AK698"/>
          <cell r="AL698"/>
          <cell r="AM698"/>
          <cell r="AN698"/>
          <cell r="AO698"/>
        </row>
        <row r="699">
          <cell r="A699" t="str">
            <v>Vis 836</v>
          </cell>
          <cell r="B699" t="str">
            <v xml:space="preserve"> 40.638918,  -7.934570</v>
          </cell>
          <cell r="C699" t="str">
            <v>Paradinha-Largo Rossio</v>
          </cell>
          <cell r="D699" t="str">
            <v>13;19</v>
          </cell>
          <cell r="E699"/>
          <cell r="F699"/>
          <cell r="G699"/>
          <cell r="H699"/>
          <cell r="I699"/>
          <cell r="J699"/>
          <cell r="K699"/>
          <cell r="L699"/>
          <cell r="M699"/>
          <cell r="N699"/>
          <cell r="O699"/>
          <cell r="P699"/>
          <cell r="Q699"/>
          <cell r="R699"/>
          <cell r="S699"/>
          <cell r="T699"/>
          <cell r="U699"/>
          <cell r="V699"/>
          <cell r="W699"/>
          <cell r="X699"/>
          <cell r="Y699"/>
          <cell r="Z699"/>
          <cell r="AA699"/>
          <cell r="AB699"/>
          <cell r="AC699"/>
          <cell r="AD699"/>
          <cell r="AE699"/>
          <cell r="AF699"/>
          <cell r="AG699"/>
          <cell r="AH699"/>
          <cell r="AI699"/>
          <cell r="AJ699"/>
          <cell r="AK699"/>
          <cell r="AL699"/>
          <cell r="AM699"/>
          <cell r="AN699"/>
          <cell r="AO699"/>
        </row>
        <row r="700">
          <cell r="A700" t="str">
            <v>Vis 837</v>
          </cell>
          <cell r="B700" t="str">
            <v xml:space="preserve"> 40.638281,  -7.933902</v>
          </cell>
          <cell r="C700" t="str">
            <v>Paradinha-Igreja</v>
          </cell>
          <cell r="D700" t="str">
            <v>13;19</v>
          </cell>
          <cell r="E700"/>
          <cell r="F700"/>
          <cell r="G700"/>
          <cell r="H700"/>
          <cell r="I700"/>
          <cell r="J700"/>
          <cell r="K700"/>
          <cell r="L700"/>
          <cell r="M700"/>
          <cell r="N700"/>
          <cell r="O700"/>
          <cell r="P700"/>
          <cell r="Q700"/>
          <cell r="R700"/>
          <cell r="S700"/>
          <cell r="T700"/>
          <cell r="U700"/>
          <cell r="V700"/>
          <cell r="W700"/>
          <cell r="X700"/>
          <cell r="Y700"/>
          <cell r="Z700"/>
          <cell r="AA700"/>
          <cell r="AB700"/>
          <cell r="AC700"/>
          <cell r="AD700"/>
          <cell r="AE700"/>
          <cell r="AF700"/>
          <cell r="AG700"/>
          <cell r="AH700"/>
          <cell r="AI700"/>
          <cell r="AJ700"/>
          <cell r="AK700"/>
          <cell r="AL700"/>
          <cell r="AM700"/>
          <cell r="AN700"/>
          <cell r="AO700"/>
        </row>
        <row r="701">
          <cell r="A701" t="str">
            <v>Vis 838</v>
          </cell>
          <cell r="B701" t="str">
            <v xml:space="preserve"> 40.638632,  -7.932472</v>
          </cell>
          <cell r="C701" t="str">
            <v>Paradinha-Escola 1</v>
          </cell>
          <cell r="D701" t="str">
            <v>13;19</v>
          </cell>
          <cell r="E701"/>
          <cell r="F701"/>
          <cell r="G701"/>
          <cell r="H701"/>
          <cell r="I701"/>
          <cell r="J701"/>
          <cell r="K701"/>
          <cell r="L701"/>
          <cell r="M701"/>
          <cell r="N701"/>
          <cell r="O701"/>
          <cell r="P701"/>
          <cell r="Q701"/>
          <cell r="R701"/>
          <cell r="S701"/>
          <cell r="T701"/>
          <cell r="U701"/>
          <cell r="V701"/>
          <cell r="W701"/>
          <cell r="X701"/>
          <cell r="Y701"/>
          <cell r="Z701"/>
          <cell r="AA701"/>
          <cell r="AB701"/>
          <cell r="AC701"/>
          <cell r="AD701"/>
          <cell r="AE701"/>
          <cell r="AF701"/>
          <cell r="AG701"/>
          <cell r="AH701"/>
          <cell r="AI701"/>
          <cell r="AJ701"/>
          <cell r="AK701"/>
          <cell r="AL701"/>
          <cell r="AM701"/>
          <cell r="AN701"/>
          <cell r="AO701"/>
        </row>
        <row r="702">
          <cell r="A702" t="str">
            <v>Vis 839</v>
          </cell>
          <cell r="B702" t="str">
            <v xml:space="preserve"> 40.638625,  -7.932699</v>
          </cell>
          <cell r="C702" t="str">
            <v xml:space="preserve"> Paradinha-Escola 2</v>
          </cell>
          <cell r="D702" t="str">
            <v>13;19</v>
          </cell>
          <cell r="E702"/>
          <cell r="F702"/>
          <cell r="G702"/>
          <cell r="H702"/>
          <cell r="I702"/>
          <cell r="J702"/>
          <cell r="K702"/>
          <cell r="L702"/>
          <cell r="M702"/>
          <cell r="N702"/>
          <cell r="O702"/>
          <cell r="P702"/>
          <cell r="Q702"/>
          <cell r="R702"/>
          <cell r="S702"/>
          <cell r="T702"/>
          <cell r="U702"/>
          <cell r="V702"/>
          <cell r="W702"/>
          <cell r="X702"/>
          <cell r="Y702"/>
          <cell r="Z702"/>
          <cell r="AA702"/>
          <cell r="AB702"/>
          <cell r="AC702"/>
          <cell r="AD702"/>
          <cell r="AE702"/>
          <cell r="AF702"/>
          <cell r="AG702"/>
          <cell r="AH702"/>
          <cell r="AI702"/>
          <cell r="AJ702"/>
          <cell r="AK702"/>
          <cell r="AL702"/>
          <cell r="AM702"/>
          <cell r="AN702"/>
          <cell r="AO702"/>
        </row>
        <row r="703">
          <cell r="A703" t="str">
            <v>Vis 840</v>
          </cell>
          <cell r="B703" t="str">
            <v xml:space="preserve"> 40.638306,  -7.931532</v>
          </cell>
          <cell r="C703" t="str">
            <v>Paradinha-R Principal 1</v>
          </cell>
          <cell r="D703" t="str">
            <v>13;19</v>
          </cell>
          <cell r="E703"/>
          <cell r="F703"/>
          <cell r="G703"/>
          <cell r="H703"/>
          <cell r="I703"/>
          <cell r="J703"/>
          <cell r="K703"/>
          <cell r="L703"/>
          <cell r="M703"/>
          <cell r="N703"/>
          <cell r="O703"/>
          <cell r="P703"/>
          <cell r="Q703"/>
          <cell r="R703"/>
          <cell r="S703"/>
          <cell r="T703"/>
          <cell r="U703"/>
          <cell r="V703"/>
          <cell r="W703"/>
          <cell r="X703"/>
          <cell r="Y703"/>
          <cell r="Z703"/>
          <cell r="AA703"/>
          <cell r="AB703"/>
          <cell r="AC703"/>
          <cell r="AD703"/>
          <cell r="AE703"/>
          <cell r="AF703"/>
          <cell r="AG703"/>
          <cell r="AH703"/>
          <cell r="AI703"/>
          <cell r="AJ703"/>
          <cell r="AK703"/>
          <cell r="AL703"/>
          <cell r="AM703"/>
          <cell r="AN703"/>
          <cell r="AO703"/>
        </row>
        <row r="704">
          <cell r="A704" t="str">
            <v>Vis 841</v>
          </cell>
          <cell r="B704" t="str">
            <v xml:space="preserve"> 40.638076,  -7.929845</v>
          </cell>
          <cell r="C704" t="str">
            <v>Paradinha-R Principal 2</v>
          </cell>
          <cell r="D704" t="str">
            <v>13;19</v>
          </cell>
          <cell r="E704"/>
          <cell r="F704"/>
          <cell r="G704"/>
          <cell r="H704"/>
          <cell r="I704"/>
          <cell r="J704"/>
          <cell r="K704"/>
          <cell r="L704"/>
          <cell r="M704"/>
          <cell r="N704"/>
          <cell r="O704"/>
          <cell r="P704"/>
          <cell r="Q704"/>
          <cell r="R704"/>
          <cell r="S704"/>
          <cell r="T704"/>
          <cell r="U704"/>
          <cell r="V704"/>
          <cell r="W704"/>
          <cell r="X704"/>
          <cell r="Y704"/>
          <cell r="Z704"/>
          <cell r="AA704"/>
          <cell r="AB704"/>
          <cell r="AC704"/>
          <cell r="AD704"/>
          <cell r="AE704"/>
          <cell r="AF704"/>
          <cell r="AG704"/>
          <cell r="AH704"/>
          <cell r="AI704"/>
          <cell r="AJ704"/>
          <cell r="AK704"/>
          <cell r="AL704"/>
          <cell r="AM704"/>
          <cell r="AN704"/>
          <cell r="AO704"/>
        </row>
        <row r="705">
          <cell r="A705" t="str">
            <v>Vis 842</v>
          </cell>
          <cell r="B705" t="str">
            <v xml:space="preserve"> 40.638097,  -7.930763</v>
          </cell>
          <cell r="C705" t="str">
            <v>Paradinha-R Principal 3</v>
          </cell>
          <cell r="D705" t="str">
            <v>13;19</v>
          </cell>
        </row>
        <row r="706">
          <cell r="A706" t="str">
            <v>Vis 843</v>
          </cell>
          <cell r="B706" t="str">
            <v xml:space="preserve"> 40.655914,  -7.884917</v>
          </cell>
          <cell r="C706" t="str">
            <v>Viso Norte-A L Pereira 1</v>
          </cell>
          <cell r="D706" t="str">
            <v>9</v>
          </cell>
        </row>
        <row r="707">
          <cell r="A707" t="str">
            <v>Vis 844</v>
          </cell>
          <cell r="B707" t="str">
            <v xml:space="preserve"> 40.655788,  -7.885497</v>
          </cell>
          <cell r="C707" t="str">
            <v>Viso Norte-A L Pereira 2</v>
          </cell>
          <cell r="D707" t="str">
            <v>9</v>
          </cell>
        </row>
        <row r="708">
          <cell r="A708" t="str">
            <v>Vis 845</v>
          </cell>
          <cell r="B708" t="str">
            <v xml:space="preserve"> 40.688812,  -7.927114</v>
          </cell>
          <cell r="C708" t="str">
            <v>EN16-Pascoal 2</v>
          </cell>
          <cell r="D708" t="str">
            <v>16;20</v>
          </cell>
        </row>
        <row r="709">
          <cell r="A709" t="str">
            <v>Vis 846</v>
          </cell>
          <cell r="B709" t="str">
            <v xml:space="preserve"> 40.694639,  -7.898985</v>
          </cell>
          <cell r="C709" t="str">
            <v>Estrada Campo Aviação 3</v>
          </cell>
          <cell r="D709">
            <v>6</v>
          </cell>
        </row>
        <row r="710">
          <cell r="A710" t="str">
            <v>Vis 847</v>
          </cell>
          <cell r="B710" t="str">
            <v xml:space="preserve"> 40.685006,  -7.927302</v>
          </cell>
          <cell r="C710" t="str">
            <v>Pascoal-Manuel Loureiro</v>
          </cell>
          <cell r="D710" t="str">
            <v>15;16;18;20</v>
          </cell>
        </row>
        <row r="711">
          <cell r="A711" t="str">
            <v>Vis 848</v>
          </cell>
          <cell r="B711" t="str">
            <v xml:space="preserve"> 40.668258,  -7.942704</v>
          </cell>
          <cell r="C711" t="str">
            <v>S Martinho-R Principal 1</v>
          </cell>
          <cell r="D711">
            <v>4</v>
          </cell>
        </row>
        <row r="712">
          <cell r="A712" t="str">
            <v>Vis 849</v>
          </cell>
          <cell r="B712" t="str">
            <v xml:space="preserve"> 40.669434,  -7.944761</v>
          </cell>
          <cell r="C712" t="str">
            <v>S Martinho-R Loureiro 2</v>
          </cell>
          <cell r="D712">
            <v>4</v>
          </cell>
        </row>
        <row r="713">
          <cell r="A713" t="str">
            <v>Vis 850</v>
          </cell>
          <cell r="B713" t="str">
            <v xml:space="preserve"> 40.667355,  -7.942802</v>
          </cell>
          <cell r="C713" t="str">
            <v>S Martinho-R Principal 2</v>
          </cell>
          <cell r="D713">
            <v>4</v>
          </cell>
        </row>
        <row r="714">
          <cell r="A714" t="str">
            <v>Vis 851</v>
          </cell>
          <cell r="B714" t="str">
            <v xml:space="preserve"> 40.666706,  -7.941109</v>
          </cell>
          <cell r="C714" t="str">
            <v>Orgens-Junta Freguesia 2</v>
          </cell>
          <cell r="D714">
            <v>4</v>
          </cell>
        </row>
        <row r="715">
          <cell r="A715" t="str">
            <v>Vis 857</v>
          </cell>
          <cell r="B715" t="str">
            <v xml:space="preserve"> 40.751064,  -8.015228</v>
          </cell>
          <cell r="C715" t="str">
            <v>Lufinha-Estr Municipal</v>
          </cell>
          <cell r="D715" t="str">
            <v>20</v>
          </cell>
        </row>
        <row r="716">
          <cell r="A716" t="str">
            <v>Vis 858</v>
          </cell>
          <cell r="B716" t="str">
            <v xml:space="preserve"> 40.748121,  -8.004487</v>
          </cell>
          <cell r="C716" t="str">
            <v>Gumiei-Estrada Lufinha 1</v>
          </cell>
          <cell r="D716" t="str">
            <v>20</v>
          </cell>
        </row>
        <row r="717">
          <cell r="A717" t="str">
            <v>Vis 859</v>
          </cell>
          <cell r="B717" t="str">
            <v xml:space="preserve"> 40.747960,  -8.004356</v>
          </cell>
          <cell r="C717" t="str">
            <v>Gumiei-Estrada Lufinha 2</v>
          </cell>
          <cell r="D717" t="str">
            <v>20</v>
          </cell>
        </row>
        <row r="718">
          <cell r="A718" t="str">
            <v>Vis 860</v>
          </cell>
          <cell r="B718" t="str">
            <v xml:space="preserve"> 40.694598,  -7.911359</v>
          </cell>
          <cell r="C718" t="str">
            <v>Moure Madalena 2</v>
          </cell>
          <cell r="D718" t="str">
            <v>17</v>
          </cell>
        </row>
        <row r="719">
          <cell r="A719" t="str">
            <v>Vis 861</v>
          </cell>
          <cell r="B719" t="str">
            <v xml:space="preserve"> 40.658410,  -7.930225</v>
          </cell>
          <cell r="C719" t="str">
            <v>Capitão Almeida Moreira</v>
          </cell>
          <cell r="D719">
            <v>2</v>
          </cell>
        </row>
        <row r="720">
          <cell r="A720" t="str">
            <v>Vis 862</v>
          </cell>
          <cell r="B720" t="str">
            <v xml:space="preserve"> 40.671363,  -7.914471</v>
          </cell>
          <cell r="C720" t="str">
            <v>Estrada Velha Abraveses</v>
          </cell>
          <cell r="D720" t="str">
            <v>C1</v>
          </cell>
        </row>
        <row r="721">
          <cell r="A721" t="str">
            <v>Vis 863</v>
          </cell>
          <cell r="B721" t="str">
            <v xml:space="preserve"> 40.653755,  -7.918905</v>
          </cell>
          <cell r="C721" t="str">
            <v>Praça de Goa</v>
          </cell>
          <cell r="D721" t="str">
            <v>C2</v>
          </cell>
        </row>
        <row r="722">
          <cell r="A722" t="str">
            <v>Vis 867</v>
          </cell>
          <cell r="B722" t="str">
            <v xml:space="preserve"> 40.636162,  -7.866510</v>
          </cell>
          <cell r="C722" t="str">
            <v>Estrada Alcafache 3</v>
          </cell>
          <cell r="D722" t="str">
            <v>9</v>
          </cell>
        </row>
        <row r="723">
          <cell r="A723" t="str">
            <v>Vis 868</v>
          </cell>
          <cell r="B723" t="str">
            <v xml:space="preserve"> 40.632392,  -7.865648</v>
          </cell>
          <cell r="C723" t="str">
            <v>Estrada Alcafache 4</v>
          </cell>
          <cell r="D723" t="str">
            <v>9</v>
          </cell>
        </row>
        <row r="724">
          <cell r="A724" t="str">
            <v>Vis 869</v>
          </cell>
          <cell r="B724" t="str">
            <v xml:space="preserve"> 40.654212,  -7.887745</v>
          </cell>
          <cell r="C724" t="str">
            <v>Viso Norte-A L Pereira 3</v>
          </cell>
          <cell r="D724" t="str">
            <v>9</v>
          </cell>
        </row>
        <row r="725">
          <cell r="A725" t="str">
            <v>Vis 870</v>
          </cell>
          <cell r="B725" t="str">
            <v xml:space="preserve"> 40.653731,  -7.888022</v>
          </cell>
          <cell r="C725" t="str">
            <v>Viso Norte-A L Pereira 4</v>
          </cell>
          <cell r="D725" t="str">
            <v>9</v>
          </cell>
        </row>
        <row r="726">
          <cell r="A726" t="str">
            <v>Vis 871</v>
          </cell>
          <cell r="B726" t="str">
            <v xml:space="preserve"> 40.670068,  -7.882269</v>
          </cell>
          <cell r="C726" t="str">
            <v>Travassós-Fundadores 2</v>
          </cell>
          <cell r="D726">
            <v>3</v>
          </cell>
        </row>
        <row r="727">
          <cell r="A727" t="str">
            <v>Vis 872</v>
          </cell>
          <cell r="B727" t="str">
            <v xml:space="preserve"> 40.668232,  -7.880006</v>
          </cell>
          <cell r="C727" t="str">
            <v>Rio Loba-Escola Básica</v>
          </cell>
          <cell r="D727">
            <v>3</v>
          </cell>
        </row>
        <row r="728">
          <cell r="A728" t="str">
            <v>Vis 873</v>
          </cell>
          <cell r="B728" t="str">
            <v xml:space="preserve"> 40.712433,  -8.011523</v>
          </cell>
          <cell r="C728" t="str">
            <v>Silgueiros Bodiosa 1</v>
          </cell>
          <cell r="D728" t="str">
            <v>20</v>
          </cell>
        </row>
        <row r="729">
          <cell r="A729" t="str">
            <v>Vis 874</v>
          </cell>
          <cell r="B729" t="str">
            <v xml:space="preserve"> 40.713017,  -8.010835</v>
          </cell>
          <cell r="C729" t="str">
            <v>Silgueiros Bodiosa 2</v>
          </cell>
          <cell r="D729" t="str">
            <v>20</v>
          </cell>
        </row>
        <row r="730">
          <cell r="A730" t="str">
            <v>Vis 875</v>
          </cell>
          <cell r="B730" t="str">
            <v xml:space="preserve"> 40.710065,  -7.836904</v>
          </cell>
          <cell r="C730" t="str">
            <v>Cavernães-Capela 2</v>
          </cell>
          <cell r="D730">
            <v>7</v>
          </cell>
        </row>
        <row r="731">
          <cell r="A731" t="str">
            <v>Vis 876</v>
          </cell>
          <cell r="B731" t="str">
            <v xml:space="preserve"> 40.700953,  -7.860826</v>
          </cell>
          <cell r="C731" t="str">
            <v>Mundão-Escola EB2/3 1</v>
          </cell>
          <cell r="D731">
            <v>7</v>
          </cell>
        </row>
        <row r="732">
          <cell r="A732" t="str">
            <v>Vis 877</v>
          </cell>
          <cell r="B732" t="str">
            <v xml:space="preserve"> 40.701026,  -7.860920</v>
          </cell>
          <cell r="C732" t="str">
            <v>Mundão-Escola EB2/3 2</v>
          </cell>
          <cell r="D732">
            <v>7</v>
          </cell>
        </row>
        <row r="733">
          <cell r="A733" t="str">
            <v>Vis 878</v>
          </cell>
          <cell r="B733" t="str">
            <v xml:space="preserve"> 40.694734,  -7.866810</v>
          </cell>
          <cell r="C733" t="str">
            <v>Mundão-Centro 2</v>
          </cell>
          <cell r="D733">
            <v>7</v>
          </cell>
        </row>
        <row r="734">
          <cell r="A734" t="str">
            <v>Vis 879</v>
          </cell>
          <cell r="B734" t="str">
            <v xml:space="preserve"> 40.697376,  -7.869499</v>
          </cell>
          <cell r="C734" t="str">
            <v>Mundão-Rua Principal 2</v>
          </cell>
          <cell r="D734">
            <v>7</v>
          </cell>
        </row>
        <row r="735">
          <cell r="A735" t="str">
            <v>Vis 880</v>
          </cell>
          <cell r="B735" t="str">
            <v xml:space="preserve"> 40.630639,  -7.864328</v>
          </cell>
          <cell r="C735" t="str">
            <v>Fragosela-Av Liberdade 1</v>
          </cell>
          <cell r="D735" t="str">
            <v>9</v>
          </cell>
        </row>
        <row r="736">
          <cell r="A736" t="str">
            <v>Vis 881</v>
          </cell>
          <cell r="B736" t="str">
            <v xml:space="preserve"> 40.654664,  -7.883594</v>
          </cell>
          <cell r="C736" t="str">
            <v>Escola Básica do Viso 2</v>
          </cell>
          <cell r="D736" t="str">
            <v>9</v>
          </cell>
        </row>
        <row r="737">
          <cell r="A737" t="str">
            <v>VIS 882</v>
          </cell>
          <cell r="B737" t="str">
            <v xml:space="preserve"> 40.648793,  -7.875548</v>
          </cell>
          <cell r="C737" t="str">
            <v>Povoa de Sobrinhos 1</v>
          </cell>
          <cell r="D737" t="str">
            <v>9</v>
          </cell>
        </row>
        <row r="738">
          <cell r="A738" t="str">
            <v>VIS 883</v>
          </cell>
          <cell r="B738" t="str">
            <v xml:space="preserve"> 40.628906,  -7.874197</v>
          </cell>
          <cell r="C738" t="str">
            <v>PIC-Rua G 1</v>
          </cell>
          <cell r="D738" t="str">
            <v>11</v>
          </cell>
        </row>
        <row r="739">
          <cell r="A739" t="str">
            <v>VIS 884</v>
          </cell>
          <cell r="B739" t="str">
            <v xml:space="preserve"> 40.628014,  -7.870956</v>
          </cell>
          <cell r="C739" t="str">
            <v>Estrada PIC 5</v>
          </cell>
          <cell r="D739" t="str">
            <v>11</v>
          </cell>
        </row>
        <row r="740">
          <cell r="A740" t="str">
            <v>VIS 885</v>
          </cell>
          <cell r="B740" t="str">
            <v xml:space="preserve"> 40.628318,  -7.870375</v>
          </cell>
          <cell r="C740" t="str">
            <v>PIC - Rua G 2</v>
          </cell>
          <cell r="D740" t="str">
            <v>11</v>
          </cell>
        </row>
        <row r="741">
          <cell r="A741" t="str">
            <v>VIS 886</v>
          </cell>
          <cell r="B741" t="str">
            <v xml:space="preserve"> 40.628143,  -7.940052</v>
          </cell>
          <cell r="C741" t="str">
            <v>Av Luís Martins- Galp 2</v>
          </cell>
          <cell r="D741" t="str">
            <v>13;19</v>
          </cell>
        </row>
        <row r="742">
          <cell r="A742" t="str">
            <v>VIS 887</v>
          </cell>
          <cell r="B742" t="str">
            <v xml:space="preserve"> 40.611462,  -7.951702</v>
          </cell>
          <cell r="C742" t="str">
            <v>Vila Chã Sá-Igreja 2</v>
          </cell>
          <cell r="D742" t="str">
            <v>13</v>
          </cell>
        </row>
        <row r="743">
          <cell r="A743" t="str">
            <v>VIS 888</v>
          </cell>
          <cell r="B743" t="str">
            <v xml:space="preserve"> 40.698122,  -7.911046</v>
          </cell>
          <cell r="C743" t="str">
            <v>Expocenter 2</v>
          </cell>
          <cell r="D743" t="str">
            <v>17</v>
          </cell>
        </row>
        <row r="744">
          <cell r="A744" t="str">
            <v>VIS 889</v>
          </cell>
          <cell r="B744" t="str">
            <v xml:space="preserve"> 40.698348,  -7.905862</v>
          </cell>
          <cell r="C744" t="str">
            <v>Moure Madalena-Capela 2</v>
          </cell>
          <cell r="D744" t="str">
            <v>5;17</v>
          </cell>
        </row>
        <row r="745">
          <cell r="A745" t="str">
            <v>VIS 890</v>
          </cell>
          <cell r="B745" t="str">
            <v xml:space="preserve"> 40.646127,  -7.954380</v>
          </cell>
          <cell r="C745" t="str">
            <v>Cruz. Tondelinha 1</v>
          </cell>
          <cell r="D745">
            <v>2</v>
          </cell>
        </row>
        <row r="746">
          <cell r="A746" t="str">
            <v>VIS 891</v>
          </cell>
          <cell r="B746" t="str">
            <v xml:space="preserve"> 40.639578,  -7.962559</v>
          </cell>
          <cell r="C746" t="str">
            <v>Golos 1</v>
          </cell>
          <cell r="D746">
            <v>2</v>
          </cell>
        </row>
        <row r="747">
          <cell r="A747" t="str">
            <v>VIS 892</v>
          </cell>
          <cell r="B747" t="str">
            <v xml:space="preserve"> 40.658383,  -7.929931</v>
          </cell>
          <cell r="C747" t="str">
            <v>Capitão Almei. Moreira 2</v>
          </cell>
          <cell r="D747">
            <v>2</v>
          </cell>
        </row>
        <row r="748">
          <cell r="A748" t="str">
            <v>VIS 893</v>
          </cell>
          <cell r="B748" t="str">
            <v xml:space="preserve"> 40.658987,  -7.928315</v>
          </cell>
          <cell r="C748" t="str">
            <v>Trambelos 2</v>
          </cell>
          <cell r="D748">
            <v>2</v>
          </cell>
        </row>
        <row r="749">
          <cell r="A749" t="str">
            <v>VIS 894</v>
          </cell>
          <cell r="B749" t="str">
            <v xml:space="preserve"> 40.659259,  -7.921607</v>
          </cell>
          <cell r="C749" t="str">
            <v>TEVISIL 2</v>
          </cell>
          <cell r="D749" t="str">
            <v>2;4;14</v>
          </cell>
        </row>
        <row r="750">
          <cell r="A750" t="str">
            <v>VIS 895</v>
          </cell>
          <cell r="B750" t="str">
            <v xml:space="preserve"> 40.639750,  -7.984611</v>
          </cell>
          <cell r="C750" t="str">
            <v>Ferrocinto-Alto Corgas 2</v>
          </cell>
          <cell r="D750">
            <v>2</v>
          </cell>
        </row>
        <row r="751">
          <cell r="A751" t="str">
            <v>VIS 896</v>
          </cell>
          <cell r="B751" t="str">
            <v xml:space="preserve"> 40.672063,  -7.904895</v>
          </cell>
          <cell r="C751" t="str">
            <v>Av Nova Santiago 3</v>
          </cell>
          <cell r="D751">
            <v>3</v>
          </cell>
        </row>
        <row r="752">
          <cell r="A752" t="str">
            <v>VIS 897</v>
          </cell>
          <cell r="B752" t="str">
            <v xml:space="preserve"> 40.673754,  -7.913658</v>
          </cell>
          <cell r="C752" t="str">
            <v>Av. Mário Soares</v>
          </cell>
          <cell r="D752" t="str">
            <v>6;15;16;18;20</v>
          </cell>
        </row>
        <row r="753">
          <cell r="A753" t="str">
            <v>VIS 898</v>
          </cell>
          <cell r="B753" t="str">
            <v xml:space="preserve"> 40.612720,  -7.905709</v>
          </cell>
          <cell r="C753" t="str">
            <v>S João Lourosa-Centro 2</v>
          </cell>
          <cell r="D753" t="str">
            <v>12</v>
          </cell>
        </row>
        <row r="754">
          <cell r="A754" t="str">
            <v>VIS 899</v>
          </cell>
          <cell r="B754" t="str">
            <v xml:space="preserve"> 40.623609,  -7.895949</v>
          </cell>
          <cell r="C754" t="str">
            <v>Estrada PIC 7</v>
          </cell>
          <cell r="D754" t="str">
            <v>11</v>
          </cell>
        </row>
        <row r="755">
          <cell r="A755" t="str">
            <v>VIS 900</v>
          </cell>
          <cell r="B755" t="str">
            <v xml:space="preserve"> 40.628333,  -7.940106</v>
          </cell>
          <cell r="C755" t="str">
            <v>Av Luís Martins- Galp 1</v>
          </cell>
          <cell r="D755" t="str">
            <v>13;19</v>
          </cell>
        </row>
        <row r="756">
          <cell r="A756" t="str">
            <v>VIS 901</v>
          </cell>
          <cell r="B756" t="str">
            <v xml:space="preserve"> 40.671609,  -7.879445</v>
          </cell>
          <cell r="C756" t="str">
            <v>Travassós-Maj Loureiro 2</v>
          </cell>
          <cell r="D756">
            <v>3</v>
          </cell>
        </row>
        <row r="757">
          <cell r="A757" t="str">
            <v>VIS 902</v>
          </cell>
          <cell r="B757" t="str">
            <v xml:space="preserve"> 40.639959,  -7.961228</v>
          </cell>
          <cell r="C757" t="str">
            <v>Golos 2</v>
          </cell>
          <cell r="D757">
            <v>2</v>
          </cell>
        </row>
        <row r="758">
          <cell r="A758" t="str">
            <v>VIS 903</v>
          </cell>
          <cell r="B758" t="str">
            <v xml:space="preserve"> 40.645933,  -7.954532</v>
          </cell>
          <cell r="C758" t="str">
            <v>Cruz. Tondelinha 2</v>
          </cell>
          <cell r="D758">
            <v>2</v>
          </cell>
        </row>
        <row r="759">
          <cell r="A759" t="str">
            <v>VIS 904</v>
          </cell>
          <cell r="B759" t="str">
            <v xml:space="preserve"> 40.671234,  -7.943686</v>
          </cell>
          <cell r="C759" t="str">
            <v>S Martinho-R Loureiro 3</v>
          </cell>
          <cell r="D759">
            <v>4</v>
          </cell>
        </row>
        <row r="760">
          <cell r="A760" t="str">
            <v>VIS 905</v>
          </cell>
          <cell r="B760" t="str">
            <v xml:space="preserve"> 40.669385,  -7.938786</v>
          </cell>
          <cell r="C760" t="str">
            <v>Orgens-Lrg S Francisco 2</v>
          </cell>
          <cell r="D760">
            <v>4</v>
          </cell>
        </row>
        <row r="761">
          <cell r="A761" t="str">
            <v>VIS 906</v>
          </cell>
          <cell r="B761" t="str">
            <v xml:space="preserve"> 40.675264,  -7.939575</v>
          </cell>
          <cell r="C761" t="str">
            <v>Quintela-Rua Mial 2</v>
          </cell>
          <cell r="D761">
            <v>4</v>
          </cell>
        </row>
        <row r="762">
          <cell r="A762" t="str">
            <v>VIS 907</v>
          </cell>
          <cell r="B762" t="str">
            <v xml:space="preserve"> 40.671332,  -7.943822</v>
          </cell>
          <cell r="C762" t="str">
            <v>S Martinho-R Loureiro 4</v>
          </cell>
          <cell r="D762">
            <v>4</v>
          </cell>
        </row>
        <row r="763">
          <cell r="A763" t="str">
            <v>VIS 908</v>
          </cell>
          <cell r="B763" t="str">
            <v xml:space="preserve"> 40.674823,  -7.999411</v>
          </cell>
          <cell r="C763" t="str">
            <v>Couto Cima-Av 1318 1</v>
          </cell>
          <cell r="D763" t="str">
            <v>14</v>
          </cell>
        </row>
        <row r="764">
          <cell r="A764" t="str">
            <v>VIS 909</v>
          </cell>
          <cell r="B764" t="str">
            <v xml:space="preserve"> 40.674893,  -7.999271</v>
          </cell>
          <cell r="C764" t="str">
            <v>Couto Cima-Av 1318 2</v>
          </cell>
          <cell r="D764" t="str">
            <v>14</v>
          </cell>
        </row>
        <row r="765">
          <cell r="A765" t="str">
            <v>VIS 910</v>
          </cell>
          <cell r="B765" t="str">
            <v xml:space="preserve"> 40.676336,  -7.998530</v>
          </cell>
          <cell r="C765" t="str">
            <v>Couto Cima-Av 1318 3</v>
          </cell>
          <cell r="D765" t="str">
            <v>14</v>
          </cell>
        </row>
        <row r="766">
          <cell r="A766" t="str">
            <v>VIS 911</v>
          </cell>
          <cell r="B766" t="str">
            <v xml:space="preserve"> 40.676201,  -7.998409</v>
          </cell>
          <cell r="C766" t="str">
            <v>Couto Cima-Av 1318 4</v>
          </cell>
          <cell r="D766" t="str">
            <v>14</v>
          </cell>
        </row>
        <row r="767">
          <cell r="A767" t="str">
            <v>VIS 912</v>
          </cell>
          <cell r="B767" t="str">
            <v xml:space="preserve"> 40.678389,  -7.998030</v>
          </cell>
          <cell r="C767" t="str">
            <v>B Mata-Principal 1318 -2</v>
          </cell>
          <cell r="D767" t="str">
            <v>14</v>
          </cell>
        </row>
        <row r="768">
          <cell r="A768" t="str">
            <v>VIS 913</v>
          </cell>
          <cell r="B768" t="str">
            <v xml:space="preserve"> 40.645484,  -7.967048</v>
          </cell>
          <cell r="C768" t="str">
            <v>Casal Mau 1</v>
          </cell>
          <cell r="D768" t="str">
            <v>14</v>
          </cell>
        </row>
        <row r="769">
          <cell r="A769" t="str">
            <v>VIS 914</v>
          </cell>
          <cell r="B769" t="str">
            <v xml:space="preserve"> 40.645604,  -7.962600</v>
          </cell>
          <cell r="C769" t="str">
            <v>Chãos-Centro 2</v>
          </cell>
          <cell r="D769" t="str">
            <v>14</v>
          </cell>
        </row>
        <row r="770">
          <cell r="A770" t="str">
            <v>VIS 915</v>
          </cell>
          <cell r="B770" t="str">
            <v xml:space="preserve"> 40.671387,  -7.989456</v>
          </cell>
          <cell r="C770" t="str">
            <v>Sampaio-Rua Laginhas 2</v>
          </cell>
          <cell r="D770" t="str">
            <v>14</v>
          </cell>
        </row>
        <row r="771">
          <cell r="A771" t="str">
            <v>VIS 916</v>
          </cell>
          <cell r="B771" t="str">
            <v xml:space="preserve"> 40.678068,  -7.988908</v>
          </cell>
          <cell r="C771" t="str">
            <v>Masgalos-Rua Figueiras 2</v>
          </cell>
          <cell r="D771" t="str">
            <v>14</v>
          </cell>
        </row>
        <row r="772">
          <cell r="A772" t="str">
            <v>VIS 917</v>
          </cell>
          <cell r="B772" t="str">
            <v xml:space="preserve"> 40.680398,  -7.989213</v>
          </cell>
          <cell r="C772" t="str">
            <v>Masgalos-Av Principal 2</v>
          </cell>
          <cell r="D772" t="str">
            <v>14</v>
          </cell>
        </row>
        <row r="773">
          <cell r="A773" t="str">
            <v>VIS 918</v>
          </cell>
          <cell r="B773" t="str">
            <v xml:space="preserve"> 40.681838,  -7.991211</v>
          </cell>
          <cell r="C773" t="str">
            <v>Masgalos-Largo Capela 2</v>
          </cell>
          <cell r="D773" t="str">
            <v>14</v>
          </cell>
        </row>
        <row r="774">
          <cell r="A774" t="str">
            <v>VIS 919</v>
          </cell>
          <cell r="B774" t="str">
            <v xml:space="preserve"> 40.651370,  -7.971231</v>
          </cell>
          <cell r="C774" t="str">
            <v>Pirodiz-Rua Nova 2</v>
          </cell>
          <cell r="D774" t="str">
            <v>14</v>
          </cell>
        </row>
        <row r="775">
          <cell r="A775" t="str">
            <v>VIS 920</v>
          </cell>
          <cell r="B775" t="str">
            <v xml:space="preserve"> 40.653073,  -7.972537</v>
          </cell>
          <cell r="C775" t="str">
            <v>Figueiró-Recta da Mata 2</v>
          </cell>
          <cell r="D775" t="str">
            <v>14</v>
          </cell>
        </row>
        <row r="776">
          <cell r="A776" t="str">
            <v>VIS 921</v>
          </cell>
          <cell r="B776" t="str">
            <v xml:space="preserve"> 40.657398,  -7.974532</v>
          </cell>
          <cell r="C776" t="str">
            <v>Figueiró-N S Conceição 2</v>
          </cell>
          <cell r="D776" t="str">
            <v>14</v>
          </cell>
        </row>
        <row r="777">
          <cell r="A777" t="str">
            <v>VIS 922</v>
          </cell>
          <cell r="B777" t="str">
            <v xml:space="preserve"> 40.687876,  -7.931707</v>
          </cell>
          <cell r="C777" t="str">
            <v>Pascoal-N S Fátima 2</v>
          </cell>
          <cell r="D777" t="str">
            <v>15;16;18</v>
          </cell>
        </row>
        <row r="778">
          <cell r="A778" t="str">
            <v>VIS 923</v>
          </cell>
          <cell r="B778" t="str">
            <v xml:space="preserve"> 40.689443,  -7.932131</v>
          </cell>
          <cell r="C778" t="str">
            <v>Pascoal-Largo Capela 2</v>
          </cell>
          <cell r="D778" t="str">
            <v>15;16;18</v>
          </cell>
        </row>
        <row r="779">
          <cell r="A779" t="str">
            <v>VIS 924</v>
          </cell>
          <cell r="B779" t="str">
            <v xml:space="preserve"> 40.694160,  -7.932310</v>
          </cell>
          <cell r="C779" t="str">
            <v>Pascoal-Passadouro 2</v>
          </cell>
          <cell r="D779" t="str">
            <v>15;16;18</v>
          </cell>
        </row>
        <row r="780">
          <cell r="A780" t="str">
            <v>VIS 925</v>
          </cell>
          <cell r="B780" t="str">
            <v xml:space="preserve"> 40.686047,  -7.928208</v>
          </cell>
          <cell r="C780" t="str">
            <v>Av. Manuel Loureiro 1</v>
          </cell>
          <cell r="D780" t="str">
            <v>15;16;18</v>
          </cell>
        </row>
        <row r="781">
          <cell r="A781" t="str">
            <v>VIS 926</v>
          </cell>
          <cell r="B781" t="str">
            <v xml:space="preserve"> 40.707182,  -7.915516</v>
          </cell>
          <cell r="C781" t="str">
            <v>Campo-Fonte da Igreja 2</v>
          </cell>
          <cell r="D781" t="str">
            <v>16</v>
          </cell>
        </row>
        <row r="782">
          <cell r="A782" t="str">
            <v>VIS 927</v>
          </cell>
          <cell r="B782" t="str">
            <v xml:space="preserve"> 40.697508,  -7.942003</v>
          </cell>
          <cell r="C782" t="str">
            <v>Moselos-Centro 2</v>
          </cell>
          <cell r="D782" t="str">
            <v>15;18;20</v>
          </cell>
        </row>
        <row r="783">
          <cell r="A783" t="str">
            <v>VIS 928</v>
          </cell>
          <cell r="B783" t="str">
            <v xml:space="preserve"> 40.724086,  -7.972548</v>
          </cell>
          <cell r="C783" t="str">
            <v>Oliv Cima-N S Candeias 2</v>
          </cell>
          <cell r="D783" t="str">
            <v>18</v>
          </cell>
        </row>
        <row r="784">
          <cell r="A784" t="str">
            <v>VIS 929</v>
          </cell>
          <cell r="B784" t="str">
            <v xml:space="preserve"> 40.557232,  -7.960220</v>
          </cell>
          <cell r="C784" t="str">
            <v>Silgueiros-Rua Bica 2</v>
          </cell>
          <cell r="D784" t="str">
            <v>21</v>
          </cell>
        </row>
        <row r="785">
          <cell r="A785" t="str">
            <v>VIS 930</v>
          </cell>
          <cell r="B785" t="str">
            <v xml:space="preserve"> 40.556699,  -7.966405</v>
          </cell>
          <cell r="C785" t="str">
            <v>Silgueiros-Bela Vista 2</v>
          </cell>
          <cell r="D785" t="str">
            <v>21</v>
          </cell>
        </row>
        <row r="786">
          <cell r="A786" t="str">
            <v>VIS 931</v>
          </cell>
          <cell r="B786" t="str">
            <v xml:space="preserve"> 40.558990,  -7.974799</v>
          </cell>
          <cell r="C786" t="str">
            <v>Lages 2</v>
          </cell>
          <cell r="D786" t="str">
            <v>21</v>
          </cell>
        </row>
        <row r="787">
          <cell r="A787" t="str">
            <v>VIS 932</v>
          </cell>
          <cell r="B787" t="str">
            <v xml:space="preserve"> 40.590750,  -7.928888</v>
          </cell>
          <cell r="C787" t="str">
            <v>Oliv Barreiros- Longra 2</v>
          </cell>
          <cell r="D787" t="str">
            <v>21</v>
          </cell>
        </row>
        <row r="788">
          <cell r="A788" t="str">
            <v>VIS 933</v>
          </cell>
          <cell r="B788" t="str">
            <v xml:space="preserve"> 40.564082,  -7.956748</v>
          </cell>
          <cell r="C788" t="str">
            <v>Silgueiros-Largo Feira 2</v>
          </cell>
          <cell r="D788" t="str">
            <v>21</v>
          </cell>
        </row>
        <row r="789">
          <cell r="A789" t="str">
            <v>VIS 934</v>
          </cell>
          <cell r="B789" t="str">
            <v xml:space="preserve"> 40.711988,  -7.913951</v>
          </cell>
          <cell r="C789" t="str">
            <v>EN2 Campo- Rua 1-1</v>
          </cell>
          <cell r="D789" t="str">
            <v>16</v>
          </cell>
        </row>
        <row r="790">
          <cell r="A790" t="str">
            <v>VIS 935</v>
          </cell>
          <cell r="B790" t="str">
            <v xml:space="preserve"> 40.736576,  -7.913664</v>
          </cell>
          <cell r="C790" t="str">
            <v>Paçô-Rua Nova 2</v>
          </cell>
          <cell r="D790" t="str">
            <v>16</v>
          </cell>
        </row>
        <row r="791">
          <cell r="A791" t="str">
            <v>VIS 936</v>
          </cell>
          <cell r="B791" t="str">
            <v xml:space="preserve"> 40.741452,  -7.925594</v>
          </cell>
          <cell r="C791" t="str">
            <v>Galifonge-Paçô 2</v>
          </cell>
          <cell r="D791" t="str">
            <v>16</v>
          </cell>
        </row>
        <row r="792">
          <cell r="A792" t="str">
            <v>VIS 937</v>
          </cell>
          <cell r="B792" t="str">
            <v xml:space="preserve"> 40.744791,  -7.929231</v>
          </cell>
          <cell r="C792" t="str">
            <v>Galifonge 2</v>
          </cell>
          <cell r="D792" t="str">
            <v>16</v>
          </cell>
        </row>
        <row r="793">
          <cell r="A793" t="str">
            <v>VIS 938</v>
          </cell>
          <cell r="B793" t="str">
            <v xml:space="preserve"> 40.745953,  -7.931975</v>
          </cell>
          <cell r="C793" t="str">
            <v>Galifonge-Centro 2</v>
          </cell>
          <cell r="D793" t="str">
            <v>16</v>
          </cell>
        </row>
        <row r="794">
          <cell r="A794" t="str">
            <v>VIS 939</v>
          </cell>
          <cell r="B794" t="str">
            <v xml:space="preserve"> 40.743247,  -7.941620</v>
          </cell>
          <cell r="C794" t="str">
            <v>Lustosa-Galifonge 2</v>
          </cell>
          <cell r="D794" t="str">
            <v>16</v>
          </cell>
        </row>
        <row r="795">
          <cell r="A795" t="str">
            <v>VIS 940</v>
          </cell>
          <cell r="B795" t="str">
            <v xml:space="preserve"> 40.742956,  -7.945989</v>
          </cell>
          <cell r="C795" t="str">
            <v>Lustosa-Polidesportivo 2</v>
          </cell>
          <cell r="D795" t="str">
            <v>16</v>
          </cell>
        </row>
        <row r="796">
          <cell r="A796" t="str">
            <v>VIS 941</v>
          </cell>
          <cell r="B796" t="str">
            <v xml:space="preserve"> 40.741588,  -7.949900</v>
          </cell>
          <cell r="C796" t="str">
            <v>Lustosa-Longra 2</v>
          </cell>
          <cell r="D796" t="str">
            <v>16</v>
          </cell>
        </row>
        <row r="797">
          <cell r="A797" t="str">
            <v>VIS 942</v>
          </cell>
          <cell r="B797" t="str">
            <v xml:space="preserve"> 40.743768,  -7.953713</v>
          </cell>
          <cell r="C797" t="str">
            <v>Lustosa-Escola 2</v>
          </cell>
          <cell r="D797" t="str">
            <v>16</v>
          </cell>
        </row>
        <row r="798">
          <cell r="A798" t="str">
            <v>VIS 943</v>
          </cell>
          <cell r="B798" t="str">
            <v xml:space="preserve"> 40.744946,  -7.956563</v>
          </cell>
          <cell r="C798" t="str">
            <v>Lustosa-Centro 2</v>
          </cell>
          <cell r="D798" t="str">
            <v>16</v>
          </cell>
        </row>
        <row r="799">
          <cell r="A799" t="str">
            <v>VIS 944</v>
          </cell>
          <cell r="B799" t="str">
            <v xml:space="preserve"> 40.749318,  -7.960758</v>
          </cell>
          <cell r="C799" t="str">
            <v>Lustosa-Seganhos 2</v>
          </cell>
          <cell r="D799" t="str">
            <v>16</v>
          </cell>
        </row>
        <row r="800">
          <cell r="A800" t="str">
            <v>VIS 945</v>
          </cell>
          <cell r="B800" t="str">
            <v xml:space="preserve"> 40.711977,  -7.914117</v>
          </cell>
          <cell r="C800" t="str">
            <v>EN2 Campo- Rua 1-2</v>
          </cell>
          <cell r="D800" t="str">
            <v>16;17</v>
          </cell>
        </row>
        <row r="801">
          <cell r="A801" t="str">
            <v>VIS 946</v>
          </cell>
          <cell r="B801" t="str">
            <v xml:space="preserve"> 40.691490,  -7.933671</v>
          </cell>
          <cell r="C801" t="str">
            <v>Outeiro das Canadas 1</v>
          </cell>
          <cell r="D801" t="str">
            <v>15;16;18</v>
          </cell>
        </row>
        <row r="802">
          <cell r="A802" t="str">
            <v>VIS 947</v>
          </cell>
          <cell r="B802" t="str">
            <v xml:space="preserve"> 40.691535,  -7.933540</v>
          </cell>
          <cell r="C802" t="str">
            <v>Outeiro das Canadas 2</v>
          </cell>
          <cell r="D802" t="str">
            <v>15;16;18</v>
          </cell>
        </row>
        <row r="803">
          <cell r="A803" t="str">
            <v>VIS 948</v>
          </cell>
          <cell r="B803" t="str">
            <v xml:space="preserve"> 40.713733,  -7.994120</v>
          </cell>
          <cell r="C803" t="str">
            <v>Pereiras-Av São João 3</v>
          </cell>
          <cell r="D803" t="str">
            <v>20</v>
          </cell>
        </row>
        <row r="804">
          <cell r="A804" t="str">
            <v>VIS 949</v>
          </cell>
          <cell r="B804" t="str">
            <v xml:space="preserve"> 40.714261,  -8.008826</v>
          </cell>
          <cell r="C804" t="str">
            <v>Aval-Capela St Marinha 2</v>
          </cell>
          <cell r="D804" t="str">
            <v>20</v>
          </cell>
        </row>
        <row r="805">
          <cell r="A805" t="str">
            <v>VIS 950</v>
          </cell>
          <cell r="B805" t="str">
            <v xml:space="preserve"> 40.744927,  -8.002018</v>
          </cell>
          <cell r="C805" t="str">
            <v>Gumiei-Centro 2</v>
          </cell>
          <cell r="D805" t="str">
            <v>20</v>
          </cell>
        </row>
        <row r="806">
          <cell r="A806" t="str">
            <v>VIS 951</v>
          </cell>
          <cell r="B806" t="str">
            <v xml:space="preserve"> 40.751804,  -7.984705</v>
          </cell>
          <cell r="C806" t="str">
            <v>Ribafeita-Largo Eirô 2</v>
          </cell>
          <cell r="D806" t="str">
            <v>20</v>
          </cell>
        </row>
        <row r="807">
          <cell r="A807" t="str">
            <v>VIS 952</v>
          </cell>
          <cell r="B807" t="str">
            <v xml:space="preserve"> 40.743375,  -8.001125</v>
          </cell>
          <cell r="C807" t="str">
            <v>Gumiei Sul</v>
          </cell>
          <cell r="D807" t="str">
            <v>20</v>
          </cell>
        </row>
        <row r="808">
          <cell r="A808" t="str">
            <v>VIS 953</v>
          </cell>
          <cell r="B808" t="str">
            <v xml:space="preserve"> 40.743105,  -7.994338</v>
          </cell>
          <cell r="C808" t="str">
            <v>Casal-Centro 2</v>
          </cell>
          <cell r="D808" t="str">
            <v>20</v>
          </cell>
        </row>
        <row r="809">
          <cell r="A809" t="str">
            <v>VIS 954</v>
          </cell>
          <cell r="B809" t="str">
            <v xml:space="preserve"> 40.649004,  -7.895190</v>
          </cell>
          <cell r="C809" t="str">
            <v>Avendia do Povo</v>
          </cell>
          <cell r="D809" t="str">
            <v>8</v>
          </cell>
        </row>
        <row r="810">
          <cell r="A810" t="str">
            <v>VIS 955</v>
          </cell>
          <cell r="B810" t="str">
            <v xml:space="preserve"> 40.616760,  -7.923856</v>
          </cell>
          <cell r="C810" t="str">
            <v>Teivas-Rua S Sebastião 2</v>
          </cell>
          <cell r="D810" t="str">
            <v>10;21</v>
          </cell>
        </row>
        <row r="811">
          <cell r="A811" t="str">
            <v>VIS 957</v>
          </cell>
          <cell r="B811" t="str">
            <v xml:space="preserve"> 40.609925,  -7.951906</v>
          </cell>
          <cell r="C811" t="str">
            <v>Rua Cruzeiros</v>
          </cell>
          <cell r="D811" t="str">
            <v>13</v>
          </cell>
        </row>
        <row r="812">
          <cell r="A812" t="str">
            <v>VIS 958</v>
          </cell>
          <cell r="B812" t="str">
            <v xml:space="preserve"> 40.614693,  -7.960874</v>
          </cell>
          <cell r="C812" t="str">
            <v>V Chã Sá-Qta Maceira 3</v>
          </cell>
          <cell r="D812" t="str">
            <v>19</v>
          </cell>
        </row>
        <row r="813">
          <cell r="A813" t="str">
            <v>VIS 959</v>
          </cell>
          <cell r="B813" t="str">
            <v xml:space="preserve"> 40.614454,  -7.960024</v>
          </cell>
          <cell r="C813" t="str">
            <v>V Chã Sá-Qta Maceira 4</v>
          </cell>
          <cell r="D813" t="str">
            <v>19</v>
          </cell>
        </row>
        <row r="814">
          <cell r="A814" t="str">
            <v>VIS 960</v>
          </cell>
          <cell r="B814" t="str">
            <v xml:space="preserve"> 40.686740,  -7.916070</v>
          </cell>
          <cell r="C814" t="str">
            <v>TCor Silva Simões 3</v>
          </cell>
          <cell r="D814" t="str">
            <v>5;17</v>
          </cell>
        </row>
        <row r="815">
          <cell r="A815" t="str">
            <v>VIS 961</v>
          </cell>
          <cell r="B815" t="str">
            <v xml:space="preserve"> 40.741429,  -8.001582</v>
          </cell>
          <cell r="C815" t="str">
            <v>Gumiei Sul 2</v>
          </cell>
          <cell r="D815" t="str">
            <v>20</v>
          </cell>
        </row>
        <row r="816">
          <cell r="A816" t="str">
            <v>VIS 962</v>
          </cell>
          <cell r="B816" t="str">
            <v xml:space="preserve"> 40.744317,  -8.001388</v>
          </cell>
          <cell r="C816" t="str">
            <v>Gumiei  - Centro 3</v>
          </cell>
          <cell r="D816" t="str">
            <v>20</v>
          </cell>
        </row>
        <row r="817">
          <cell r="A817" t="str">
            <v>VIS 963</v>
          </cell>
          <cell r="B817" t="str">
            <v xml:space="preserve"> 40.559362,  -7.962470</v>
          </cell>
          <cell r="C817" t="str">
            <v>Silgueiros-Bela Vista 4</v>
          </cell>
          <cell r="D817" t="str">
            <v>21</v>
          </cell>
        </row>
        <row r="818">
          <cell r="A818" t="str">
            <v>VIS 964</v>
          </cell>
          <cell r="B818" t="str">
            <v xml:space="preserve"> 40.558060,  -7.970159</v>
          </cell>
          <cell r="C818" t="str">
            <v>Rua Dr. José Rodrigues</v>
          </cell>
          <cell r="D818" t="str">
            <v>21</v>
          </cell>
        </row>
        <row r="819">
          <cell r="A819" t="str">
            <v>VIS 965</v>
          </cell>
          <cell r="B819" t="str">
            <v xml:space="preserve"> 40.718338,  -7.962760</v>
          </cell>
          <cell r="C819" t="str">
            <v>Travanca-Av Principal 2</v>
          </cell>
          <cell r="D819" t="str">
            <v>18</v>
          </cell>
        </row>
        <row r="820">
          <cell r="A820" t="str">
            <v>VIS 966</v>
          </cell>
          <cell r="B820" t="str">
            <v xml:space="preserve"> 40.721794,  -7.979259</v>
          </cell>
          <cell r="C820" t="str">
            <v>Oliveira Baixo - R. Chã</v>
          </cell>
          <cell r="D820" t="str">
            <v>18</v>
          </cell>
        </row>
        <row r="821">
          <cell r="A821" t="str">
            <v>VIS 967</v>
          </cell>
          <cell r="B821" t="str">
            <v xml:space="preserve"> 40.607773,  -7.905897</v>
          </cell>
          <cell r="C821" t="str">
            <v>Gândara 2</v>
          </cell>
          <cell r="D821" t="str">
            <v>12</v>
          </cell>
        </row>
        <row r="822">
          <cell r="A822" t="str">
            <v>VIS 968</v>
          </cell>
          <cell r="B822" t="str">
            <v xml:space="preserve"> 40.604175,  -7.906148</v>
          </cell>
          <cell r="C822" t="str">
            <v>Estr. Povoa Muscoso 1</v>
          </cell>
          <cell r="D822" t="str">
            <v>12</v>
          </cell>
        </row>
        <row r="823">
          <cell r="A823" t="str">
            <v>VIS 969</v>
          </cell>
          <cell r="B823" t="str">
            <v xml:space="preserve"> 40.599951,  -7.902620</v>
          </cell>
          <cell r="C823" t="str">
            <v>Estr. Povoa Muscoso 2</v>
          </cell>
          <cell r="D823" t="str">
            <v>12</v>
          </cell>
        </row>
        <row r="824">
          <cell r="A824" t="str">
            <v>Vis 970</v>
          </cell>
          <cell r="B824" t="str">
            <v xml:space="preserve"> 40.611817,  -7.892597</v>
          </cell>
          <cell r="C824" t="str">
            <v>Quatro caminhos</v>
          </cell>
          <cell r="D824" t="str">
            <v>12</v>
          </cell>
        </row>
        <row r="825">
          <cell r="A825" t="str">
            <v>Vis 971</v>
          </cell>
          <cell r="B825" t="str">
            <v xml:space="preserve"> 40.597186,  -7.922101</v>
          </cell>
          <cell r="C825" t="str">
            <v>Estrada Municipal 1</v>
          </cell>
          <cell r="D825" t="str">
            <v>12</v>
          </cell>
        </row>
        <row r="826">
          <cell r="A826" t="str">
            <v>Vis 972</v>
          </cell>
          <cell r="B826" t="str">
            <v xml:space="preserve"> 40.665173,  -7.895647</v>
          </cell>
          <cell r="C826" t="str">
            <v>Prof Reinaldo Cardoso 4</v>
          </cell>
          <cell r="D826" t="str">
            <v>7</v>
          </cell>
        </row>
        <row r="827">
          <cell r="A827" t="str">
            <v>Vis 973</v>
          </cell>
          <cell r="B827" t="str">
            <v xml:space="preserve"> 40.664425,  -7.908368</v>
          </cell>
          <cell r="C827" t="str">
            <v>Rua Coval 1</v>
          </cell>
          <cell r="D827" t="str">
            <v>7</v>
          </cell>
        </row>
        <row r="828">
          <cell r="A828" t="str">
            <v>VIS 974</v>
          </cell>
          <cell r="B828" t="str">
            <v xml:space="preserve"> 40.597424,  -7.916851</v>
          </cell>
          <cell r="C828" t="str">
            <v>Estrada Municipal 2</v>
          </cell>
          <cell r="D828" t="str">
            <v>12</v>
          </cell>
          <cell r="E828"/>
          <cell r="F828"/>
          <cell r="G828"/>
          <cell r="H828"/>
          <cell r="I828"/>
          <cell r="J828"/>
          <cell r="K828"/>
          <cell r="L828"/>
          <cell r="M828"/>
          <cell r="N828"/>
          <cell r="O828"/>
          <cell r="P828"/>
          <cell r="Q828"/>
          <cell r="R828"/>
          <cell r="S828"/>
          <cell r="T828"/>
          <cell r="U828"/>
          <cell r="V828"/>
          <cell r="W828"/>
          <cell r="X828"/>
          <cell r="Y828"/>
          <cell r="Z828"/>
          <cell r="AA828"/>
          <cell r="AB828"/>
          <cell r="AC828"/>
          <cell r="AD828"/>
          <cell r="AE828"/>
          <cell r="AF828"/>
          <cell r="AG828"/>
          <cell r="AH828"/>
          <cell r="AI828"/>
          <cell r="AJ828"/>
          <cell r="AK828"/>
          <cell r="AL828"/>
          <cell r="AM828"/>
          <cell r="AN828"/>
          <cell r="AO828"/>
        </row>
        <row r="829">
          <cell r="A829" t="str">
            <v>VIS 975</v>
          </cell>
          <cell r="B829" t="str">
            <v xml:space="preserve"> 40.598297,  -7.925398</v>
          </cell>
          <cell r="C829" t="str">
            <v>Oliv. Barreiros cruz.</v>
          </cell>
          <cell r="D829" t="str">
            <v>12</v>
          </cell>
        </row>
        <row r="830">
          <cell r="A830" t="str">
            <v>VIS 976</v>
          </cell>
          <cell r="B830" t="str">
            <v xml:space="preserve"> 40.627909,  -7.884514</v>
          </cell>
          <cell r="C830" t="str">
            <v>PIC-Centro Formação</v>
          </cell>
          <cell r="D830" t="str">
            <v>11</v>
          </cell>
        </row>
        <row r="831">
          <cell r="A831" t="str">
            <v>VIS 977</v>
          </cell>
          <cell r="B831" t="str">
            <v xml:space="preserve"> 40.624293,  -7.900968</v>
          </cell>
          <cell r="C831" t="str">
            <v>Quinta Arrancada Sul</v>
          </cell>
          <cell r="D831" t="str">
            <v>12</v>
          </cell>
        </row>
        <row r="832">
          <cell r="A832" t="str">
            <v>VIS 978</v>
          </cell>
          <cell r="B832" t="str">
            <v xml:space="preserve"> 40.626227,  -7.901098</v>
          </cell>
          <cell r="C832" t="str">
            <v>Quinta Arrancada Norte</v>
          </cell>
          <cell r="D832" t="str">
            <v>12</v>
          </cell>
        </row>
        <row r="833">
          <cell r="A833" t="str">
            <v>VIS 979</v>
          </cell>
          <cell r="B833" t="str">
            <v xml:space="preserve"> 40.657201,  -7.915340</v>
          </cell>
          <cell r="C833" t="str">
            <v>Alberto Sampaio 4</v>
          </cell>
          <cell r="D833" t="str">
            <v>2;4;14;C2</v>
          </cell>
        </row>
        <row r="834">
          <cell r="A834" t="str">
            <v>VIS 980</v>
          </cell>
          <cell r="B834" t="str">
            <v xml:space="preserve"> 40.663458,  -7.891009</v>
          </cell>
          <cell r="C834" t="str">
            <v>Rua Escola Nova 2</v>
          </cell>
          <cell r="D834">
            <v>1</v>
          </cell>
        </row>
        <row r="835">
          <cell r="A835" t="str">
            <v>VIS 981</v>
          </cell>
          <cell r="B835" t="str">
            <v>40.715083, -7.971004</v>
          </cell>
          <cell r="C835" t="str">
            <v>EN16-Queirela 3</v>
          </cell>
          <cell r="D835" t="str">
            <v>20</v>
          </cell>
        </row>
        <row r="836">
          <cell r="A836" t="str">
            <v>VIS 982</v>
          </cell>
          <cell r="B836" t="str">
            <v xml:space="preserve"> 40.716649,  -7.992956</v>
          </cell>
          <cell r="C836" t="str">
            <v>Rua Estação 3</v>
          </cell>
          <cell r="D836" t="str">
            <v>20</v>
          </cell>
        </row>
        <row r="837">
          <cell r="A837" t="str">
            <v>VIS 983</v>
          </cell>
          <cell r="B837" t="str">
            <v xml:space="preserve"> 40.716611,  -7.993256</v>
          </cell>
          <cell r="C837" t="str">
            <v>Av São João 3</v>
          </cell>
          <cell r="D837" t="str">
            <v>20</v>
          </cell>
        </row>
        <row r="838">
          <cell r="A838" t="str">
            <v>VIS 984</v>
          </cell>
          <cell r="B838" t="str">
            <v xml:space="preserve"> 40.716991,  -7.992869</v>
          </cell>
          <cell r="C838" t="str">
            <v>Rua Padre Mendonça 1</v>
          </cell>
          <cell r="D838" t="str">
            <v>20</v>
          </cell>
        </row>
        <row r="839">
          <cell r="A839" t="str">
            <v>VIS 985</v>
          </cell>
          <cell r="B839" t="str">
            <v xml:space="preserve"> 40.717048,  -7.992924</v>
          </cell>
          <cell r="C839" t="str">
            <v>Rua Padre Mendonça 2</v>
          </cell>
          <cell r="D839" t="str">
            <v>20</v>
          </cell>
        </row>
        <row r="840">
          <cell r="A840" t="str">
            <v>VIS 986</v>
          </cell>
          <cell r="B840" t="str">
            <v xml:space="preserve"> 40.749931,  -7.996587</v>
          </cell>
          <cell r="C840" t="str">
            <v>Gumiei-Ribafeita 2</v>
          </cell>
          <cell r="D840" t="str">
            <v>20</v>
          </cell>
        </row>
        <row r="841">
          <cell r="A841" t="str">
            <v>VIS 987</v>
          </cell>
          <cell r="B841" t="str">
            <v xml:space="preserve"> 40.749229,  -8.000345</v>
          </cell>
          <cell r="C841" t="str">
            <v>Gumiei-Rua Lajes 2</v>
          </cell>
          <cell r="D841" t="str">
            <v>20</v>
          </cell>
        </row>
        <row r="842">
          <cell r="A842" t="str">
            <v>VIS 988</v>
          </cell>
          <cell r="B842" t="str">
            <v xml:space="preserve"> 40.747243,  -8.002432</v>
          </cell>
          <cell r="C842" t="str">
            <v>Gumiei-Capela St António 2</v>
          </cell>
          <cell r="D842" t="str">
            <v>20</v>
          </cell>
        </row>
        <row r="843">
          <cell r="A843" t="str">
            <v>VIS 989</v>
          </cell>
          <cell r="B843" t="str">
            <v xml:space="preserve"> 40.747992,  -7.993711</v>
          </cell>
          <cell r="C843" t="str">
            <v>Casal 3</v>
          </cell>
          <cell r="D843" t="str">
            <v>20</v>
          </cell>
        </row>
        <row r="844">
          <cell r="A844" t="str">
            <v>VIS 990</v>
          </cell>
          <cell r="B844" t="str">
            <v xml:space="preserve"> 40.749428,  -7.992704</v>
          </cell>
          <cell r="C844" t="str">
            <v>Casal-Ribafeita 2</v>
          </cell>
          <cell r="D844" t="str">
            <v>20</v>
          </cell>
        </row>
        <row r="845">
          <cell r="A845" t="str">
            <v>VIS 991</v>
          </cell>
          <cell r="B845" t="str">
            <v xml:space="preserve"> 40.739024,  -7.919552</v>
          </cell>
          <cell r="C845" t="str">
            <v>Paçô- Pontão</v>
          </cell>
          <cell r="D845" t="str">
            <v>16</v>
          </cell>
        </row>
        <row r="846">
          <cell r="A846" t="str">
            <v>VIS 992</v>
          </cell>
          <cell r="B846" t="str">
            <v xml:space="preserve"> 40.742693,  -7.903640</v>
          </cell>
          <cell r="C846" t="str">
            <v>Lordosa-Igreja 2</v>
          </cell>
          <cell r="D846" t="str">
            <v>17</v>
          </cell>
        </row>
        <row r="847">
          <cell r="A847" t="str">
            <v>VIS 993</v>
          </cell>
          <cell r="B847" t="str">
            <v xml:space="preserve"> 40.660399,  -7.935557</v>
          </cell>
          <cell r="C847" t="str">
            <v xml:space="preserve">Orgens - Via Jardim 1 </v>
          </cell>
          <cell r="D847">
            <v>4</v>
          </cell>
        </row>
        <row r="848">
          <cell r="A848" t="str">
            <v>VIS 994</v>
          </cell>
          <cell r="B848" t="str">
            <v xml:space="preserve"> 40.660243,  -7.935568</v>
          </cell>
          <cell r="C848" t="str">
            <v>Orgens - Via Jardim 2</v>
          </cell>
          <cell r="D848" t="str">
            <v>4</v>
          </cell>
        </row>
        <row r="849">
          <cell r="A849" t="str">
            <v>VIS 995</v>
          </cell>
          <cell r="B849" t="str">
            <v xml:space="preserve"> 40.714573,  -7.971346</v>
          </cell>
          <cell r="C849" t="str">
            <v>Queirela-N16 (X)</v>
          </cell>
          <cell r="D849" t="str">
            <v>15</v>
          </cell>
        </row>
        <row r="850">
          <cell r="A850" t="str">
            <v>VIS 996</v>
          </cell>
          <cell r="B850" t="str">
            <v xml:space="preserve"> 40.738941,  -7.918660</v>
          </cell>
          <cell r="C850" t="str">
            <v>Paçô-Centro 2</v>
          </cell>
          <cell r="D850" t="str">
            <v>16</v>
          </cell>
        </row>
        <row r="851">
          <cell r="A851" t="str">
            <v>VIS 997</v>
          </cell>
          <cell r="B851" t="str">
            <v xml:space="preserve"> 40.622918,  -7.899946</v>
          </cell>
          <cell r="C851" t="str">
            <v>S João Lourosa- Belo Hor</v>
          </cell>
          <cell r="D851" t="str">
            <v>12</v>
          </cell>
        </row>
        <row r="852">
          <cell r="A852" t="str">
            <v>VIS 998</v>
          </cell>
          <cell r="B852" t="str">
            <v xml:space="preserve"> 40.619472,  -7.899146</v>
          </cell>
          <cell r="C852" t="str">
            <v>Lourosa Cima-Centro 2</v>
          </cell>
          <cell r="D852" t="str">
            <v>12</v>
          </cell>
        </row>
        <row r="853">
          <cell r="A853" t="str">
            <v>VIS 999</v>
          </cell>
          <cell r="B853" t="str">
            <v xml:space="preserve"> 40.624877,  -7.867853</v>
          </cell>
          <cell r="C853" t="str">
            <v>Urb. Senhora Guia</v>
          </cell>
          <cell r="D853" t="str">
            <v>9</v>
          </cell>
        </row>
        <row r="854">
          <cell r="A854" t="str">
            <v>VIS 1000</v>
          </cell>
          <cell r="B854" t="str">
            <v xml:space="preserve"> 40.668213,  -7.945155</v>
          </cell>
          <cell r="C854" t="str">
            <v>S Martinho- L. Capela 1</v>
          </cell>
          <cell r="D854" t="str">
            <v>4</v>
          </cell>
        </row>
        <row r="855">
          <cell r="A855" t="str">
            <v>VIS 1001</v>
          </cell>
          <cell r="B855" t="str">
            <v xml:space="preserve"> 40.668284,  -7.945060</v>
          </cell>
          <cell r="C855" t="str">
            <v>S Martinho- L. Capela 2</v>
          </cell>
          <cell r="D855" t="str">
            <v>4</v>
          </cell>
        </row>
        <row r="856">
          <cell r="A856" t="str">
            <v>Vis 1002</v>
          </cell>
          <cell r="B856" t="str">
            <v xml:space="preserve"> 40.699392,  -7.945235</v>
          </cell>
          <cell r="C856" t="str">
            <v>Moselos-Apeadeiro 2</v>
          </cell>
          <cell r="D856" t="str">
            <v>15;18;20</v>
          </cell>
        </row>
        <row r="857">
          <cell r="A857" t="str">
            <v>Vis 1003</v>
          </cell>
          <cell r="B857" t="str">
            <v xml:space="preserve"> 40.698779,  -7.934147</v>
          </cell>
          <cell r="C857" t="str">
            <v>Moselos-Estr. Floresta 2</v>
          </cell>
          <cell r="D857" t="str">
            <v>15;18;20</v>
          </cell>
        </row>
        <row r="858">
          <cell r="A858" t="str">
            <v>Vis 1004</v>
          </cell>
          <cell r="B858" t="str">
            <v xml:space="preserve"> 40.678212,  -7.905141</v>
          </cell>
          <cell r="C858" t="str">
            <v>Póvoa-Heróis Lusitanos 4</v>
          </cell>
          <cell r="D858" t="str">
            <v>6</v>
          </cell>
        </row>
        <row r="859">
          <cell r="A859" t="str">
            <v>Vis 1005</v>
          </cell>
          <cell r="C859" t="str">
            <v>Av Amoreiras 1</v>
          </cell>
          <cell r="D859"/>
        </row>
        <row r="860">
          <cell r="A860" t="str">
            <v>Vis 1006</v>
          </cell>
          <cell r="C860" t="str">
            <v>Pascoal-Manuel Loureiro 2</v>
          </cell>
          <cell r="D860"/>
        </row>
        <row r="861">
          <cell r="A861" t="str">
            <v>VIS 1007</v>
          </cell>
          <cell r="C861" t="str">
            <v>Chãos-Centro 3</v>
          </cell>
          <cell r="D861"/>
        </row>
        <row r="862">
          <cell r="A862" t="str">
            <v>VIS 1008</v>
          </cell>
          <cell r="C862" t="str">
            <v>Chãos-Centro 4</v>
          </cell>
          <cell r="D862"/>
        </row>
        <row r="863">
          <cell r="A863" t="str">
            <v>VIS 1009</v>
          </cell>
          <cell r="C863" t="str">
            <v>Galega - Rua Principal</v>
          </cell>
          <cell r="D863"/>
        </row>
        <row r="864">
          <cell r="A864" t="str">
            <v>VIS 1010</v>
          </cell>
          <cell r="C864" t="str">
            <v>Coimbrões - R. Principal</v>
          </cell>
          <cell r="D864"/>
        </row>
        <row r="865">
          <cell r="A865" t="str">
            <v>VIS 1011</v>
          </cell>
          <cell r="C865" t="str">
            <v>PIC - Rua G4</v>
          </cell>
          <cell r="D865"/>
        </row>
        <row r="866">
          <cell r="A866" t="str">
            <v>VIS 1012</v>
          </cell>
          <cell r="C866" t="str">
            <v>Capitão Leitão</v>
          </cell>
          <cell r="D866"/>
        </row>
        <row r="867">
          <cell r="A867" t="str">
            <v>VIS 1013</v>
          </cell>
          <cell r="C867" t="str">
            <v>Salgueiro</v>
          </cell>
          <cell r="D867"/>
        </row>
        <row r="868">
          <cell r="A868" t="str">
            <v>VIS 1014</v>
          </cell>
          <cell r="C868" t="str">
            <v>Casal 1</v>
          </cell>
          <cell r="D868"/>
        </row>
        <row r="869">
          <cell r="A869" t="str">
            <v>VIS 1015</v>
          </cell>
          <cell r="C869" t="str">
            <v xml:space="preserve">R. Principal (x) - Silvares </v>
          </cell>
          <cell r="D869"/>
        </row>
        <row r="870">
          <cell r="A870" t="str">
            <v>VIS 1016</v>
          </cell>
          <cell r="C870" t="str">
            <v>R. Carris - Vendas da Moita</v>
          </cell>
          <cell r="D870"/>
        </row>
        <row r="871">
          <cell r="A871" t="str">
            <v>VIS 1017</v>
          </cell>
          <cell r="C871" t="str">
            <v xml:space="preserve"> Quinta da Ribeira</v>
          </cell>
          <cell r="D871"/>
          <cell r="E871"/>
          <cell r="F871"/>
          <cell r="G871"/>
          <cell r="H871"/>
          <cell r="I871"/>
          <cell r="J871"/>
          <cell r="K871"/>
          <cell r="L871"/>
          <cell r="M871"/>
          <cell r="N871"/>
          <cell r="O871"/>
          <cell r="P871"/>
          <cell r="Q871"/>
          <cell r="R871"/>
          <cell r="S871"/>
          <cell r="T871"/>
          <cell r="U871"/>
          <cell r="V871"/>
          <cell r="W871"/>
          <cell r="X871"/>
          <cell r="Y871"/>
          <cell r="Z871"/>
          <cell r="AA871"/>
          <cell r="AB871"/>
          <cell r="AC871"/>
          <cell r="AD871"/>
          <cell r="AE871"/>
          <cell r="AF871"/>
          <cell r="AG871"/>
          <cell r="AH871"/>
          <cell r="AI871"/>
          <cell r="AJ871"/>
          <cell r="AK871"/>
          <cell r="AL871"/>
          <cell r="AM871"/>
          <cell r="AN871"/>
          <cell r="AO871"/>
        </row>
        <row r="872">
          <cell r="A872" t="str">
            <v>VIS 1018</v>
          </cell>
          <cell r="C872" t="str">
            <v>CM 1353 - Pisão</v>
          </cell>
          <cell r="D872"/>
          <cell r="E872"/>
          <cell r="F872"/>
          <cell r="G872"/>
          <cell r="H872"/>
          <cell r="I872"/>
          <cell r="J872"/>
          <cell r="K872"/>
          <cell r="L872"/>
          <cell r="M872"/>
          <cell r="N872"/>
          <cell r="O872"/>
          <cell r="P872"/>
          <cell r="Q872"/>
          <cell r="R872"/>
          <cell r="S872"/>
          <cell r="T872"/>
          <cell r="U872"/>
          <cell r="V872"/>
          <cell r="W872"/>
          <cell r="X872"/>
          <cell r="Y872"/>
          <cell r="Z872"/>
          <cell r="AA872"/>
          <cell r="AB872"/>
          <cell r="AC872"/>
          <cell r="AD872"/>
          <cell r="AE872"/>
          <cell r="AF872"/>
          <cell r="AG872"/>
          <cell r="AH872"/>
          <cell r="AI872"/>
          <cell r="AJ872"/>
          <cell r="AK872"/>
          <cell r="AL872"/>
          <cell r="AM872"/>
          <cell r="AN872"/>
          <cell r="AO872"/>
        </row>
        <row r="873">
          <cell r="A873" t="str">
            <v>VIS 1019</v>
          </cell>
          <cell r="C873" t="str">
            <v>R. Pedregal - Passos</v>
          </cell>
          <cell r="D873"/>
          <cell r="E873"/>
          <cell r="F873"/>
          <cell r="G873"/>
          <cell r="H873"/>
          <cell r="I873"/>
          <cell r="J873"/>
          <cell r="K873"/>
          <cell r="L873"/>
          <cell r="M873"/>
          <cell r="N873"/>
          <cell r="O873"/>
          <cell r="P873"/>
          <cell r="Q873"/>
          <cell r="R873"/>
          <cell r="S873"/>
          <cell r="T873"/>
          <cell r="U873"/>
          <cell r="V873"/>
          <cell r="W873"/>
          <cell r="X873"/>
          <cell r="Y873"/>
          <cell r="Z873"/>
          <cell r="AA873"/>
          <cell r="AB873"/>
          <cell r="AC873"/>
          <cell r="AD873"/>
          <cell r="AE873"/>
          <cell r="AF873"/>
          <cell r="AG873"/>
          <cell r="AH873"/>
          <cell r="AI873"/>
          <cell r="AJ873"/>
          <cell r="AK873"/>
          <cell r="AL873"/>
          <cell r="AM873"/>
          <cell r="AN873"/>
          <cell r="AO873"/>
        </row>
        <row r="874">
          <cell r="A874" t="str">
            <v>VIS 1020</v>
          </cell>
          <cell r="C874" t="str">
            <v>R. Principal - Passos</v>
          </cell>
          <cell r="D874"/>
          <cell r="E874"/>
          <cell r="F874"/>
          <cell r="G874"/>
          <cell r="H874"/>
          <cell r="I874"/>
          <cell r="J874"/>
          <cell r="K874"/>
          <cell r="L874"/>
          <cell r="M874"/>
          <cell r="N874"/>
          <cell r="O874"/>
          <cell r="P874"/>
          <cell r="Q874"/>
          <cell r="R874"/>
          <cell r="S874"/>
          <cell r="T874"/>
          <cell r="U874"/>
          <cell r="V874"/>
          <cell r="W874"/>
          <cell r="X874"/>
          <cell r="Y874"/>
          <cell r="Z874"/>
          <cell r="AA874"/>
          <cell r="AB874"/>
          <cell r="AC874"/>
          <cell r="AD874"/>
          <cell r="AE874"/>
          <cell r="AF874"/>
          <cell r="AG874"/>
          <cell r="AH874"/>
          <cell r="AI874"/>
          <cell r="AJ874"/>
          <cell r="AK874"/>
          <cell r="AL874"/>
          <cell r="AM874"/>
          <cell r="AN874"/>
          <cell r="AO874"/>
        </row>
        <row r="875">
          <cell r="A875" t="str">
            <v>VIS 1021</v>
          </cell>
          <cell r="C875" t="str">
            <v>R. Principal (Capela) - Ermida</v>
          </cell>
          <cell r="D875"/>
        </row>
        <row r="876">
          <cell r="A876" t="str">
            <v>VIS 1022</v>
          </cell>
          <cell r="C876" t="str">
            <v>Largo Eira - Junçal</v>
          </cell>
          <cell r="D876"/>
        </row>
        <row r="877">
          <cell r="A877" t="str">
            <v>VIS 1023</v>
          </cell>
          <cell r="C877" t="str">
            <v>R. Principal - Nogueiredo</v>
          </cell>
          <cell r="D877"/>
        </row>
        <row r="878">
          <cell r="A878" t="str">
            <v>VIS 1024</v>
          </cell>
          <cell r="C878" t="str">
            <v>R. Principal - Cavernães</v>
          </cell>
          <cell r="D878"/>
        </row>
        <row r="879">
          <cell r="A879" t="str">
            <v>VIS 1025</v>
          </cell>
          <cell r="C879" t="str">
            <v>R. Encertos - Corredoura</v>
          </cell>
          <cell r="D879"/>
          <cell r="E879"/>
          <cell r="F879"/>
          <cell r="G879"/>
          <cell r="H879"/>
          <cell r="I879"/>
          <cell r="J879"/>
          <cell r="K879"/>
          <cell r="L879"/>
          <cell r="M879"/>
          <cell r="N879"/>
          <cell r="O879"/>
          <cell r="P879"/>
          <cell r="Q879"/>
          <cell r="R879"/>
          <cell r="S879"/>
          <cell r="T879"/>
          <cell r="U879"/>
          <cell r="V879"/>
          <cell r="W879"/>
          <cell r="X879"/>
          <cell r="Y879"/>
          <cell r="Z879"/>
          <cell r="AA879"/>
          <cell r="AB879"/>
          <cell r="AC879"/>
          <cell r="AD879"/>
          <cell r="AE879"/>
          <cell r="AF879"/>
          <cell r="AG879"/>
          <cell r="AH879"/>
          <cell r="AI879"/>
          <cell r="AJ879"/>
          <cell r="AK879"/>
          <cell r="AL879"/>
          <cell r="AM879"/>
          <cell r="AN879"/>
          <cell r="AO879"/>
        </row>
        <row r="880">
          <cell r="A880" t="str">
            <v>VIS 1026</v>
          </cell>
          <cell r="C880" t="str">
            <v xml:space="preserve"> R. Principal - Cavada</v>
          </cell>
          <cell r="D880"/>
          <cell r="E880"/>
          <cell r="F880"/>
          <cell r="G880"/>
          <cell r="H880"/>
          <cell r="I880"/>
          <cell r="J880"/>
          <cell r="K880"/>
          <cell r="L880"/>
          <cell r="M880"/>
          <cell r="N880"/>
          <cell r="O880"/>
          <cell r="P880"/>
          <cell r="Q880"/>
          <cell r="R880"/>
          <cell r="S880"/>
          <cell r="T880"/>
          <cell r="U880"/>
          <cell r="V880"/>
          <cell r="W880"/>
          <cell r="X880"/>
          <cell r="Y880"/>
          <cell r="Z880"/>
          <cell r="AA880"/>
          <cell r="AB880"/>
          <cell r="AC880"/>
          <cell r="AD880"/>
          <cell r="AE880"/>
          <cell r="AF880"/>
          <cell r="AG880"/>
          <cell r="AH880"/>
          <cell r="AI880"/>
          <cell r="AJ880"/>
          <cell r="AK880"/>
          <cell r="AL880"/>
          <cell r="AM880"/>
          <cell r="AN880"/>
          <cell r="AO880"/>
        </row>
        <row r="881">
          <cell r="A881" t="str">
            <v>VIS 1027</v>
          </cell>
          <cell r="C881" t="str">
            <v>Largo Fonte - Casal</v>
          </cell>
          <cell r="D881"/>
          <cell r="E881"/>
          <cell r="F881"/>
          <cell r="G881"/>
          <cell r="H881"/>
          <cell r="I881"/>
          <cell r="J881"/>
          <cell r="K881"/>
          <cell r="L881"/>
          <cell r="M881"/>
          <cell r="N881"/>
          <cell r="O881"/>
          <cell r="P881"/>
          <cell r="Q881"/>
          <cell r="R881"/>
          <cell r="S881"/>
          <cell r="T881"/>
          <cell r="U881"/>
          <cell r="V881"/>
          <cell r="W881"/>
          <cell r="X881"/>
          <cell r="Y881"/>
          <cell r="Z881"/>
          <cell r="AA881"/>
          <cell r="AB881"/>
          <cell r="AC881"/>
          <cell r="AD881"/>
          <cell r="AE881"/>
          <cell r="AF881"/>
          <cell r="AG881"/>
          <cell r="AH881"/>
          <cell r="AI881"/>
          <cell r="AJ881"/>
          <cell r="AK881"/>
          <cell r="AL881"/>
          <cell r="AM881"/>
          <cell r="AN881"/>
          <cell r="AO881"/>
        </row>
        <row r="882">
          <cell r="A882" t="str">
            <v>VIS 1028</v>
          </cell>
          <cell r="C882" t="str">
            <v>R. da Piedade - Casainho</v>
          </cell>
          <cell r="D882"/>
          <cell r="E882"/>
          <cell r="F882"/>
          <cell r="G882"/>
          <cell r="H882"/>
          <cell r="I882"/>
          <cell r="J882"/>
          <cell r="K882"/>
          <cell r="L882"/>
          <cell r="M882"/>
          <cell r="N882"/>
          <cell r="O882"/>
          <cell r="P882"/>
          <cell r="Q882"/>
          <cell r="R882"/>
          <cell r="S882"/>
          <cell r="T882"/>
          <cell r="U882"/>
          <cell r="V882"/>
          <cell r="W882"/>
          <cell r="X882"/>
          <cell r="Y882"/>
          <cell r="Z882"/>
          <cell r="AA882"/>
          <cell r="AB882"/>
          <cell r="AC882"/>
          <cell r="AD882"/>
          <cell r="AE882"/>
          <cell r="AF882"/>
          <cell r="AG882"/>
          <cell r="AH882"/>
          <cell r="AI882"/>
          <cell r="AJ882"/>
          <cell r="AK882"/>
          <cell r="AL882"/>
          <cell r="AM882"/>
          <cell r="AN882"/>
          <cell r="AO882"/>
        </row>
        <row r="883">
          <cell r="A883" t="str">
            <v>VIS 1029</v>
          </cell>
          <cell r="C883" t="str">
            <v>R. Principal - Balisque</v>
          </cell>
          <cell r="D883"/>
          <cell r="E883"/>
          <cell r="F883"/>
          <cell r="G883"/>
          <cell r="H883"/>
          <cell r="I883"/>
          <cell r="J883"/>
          <cell r="K883"/>
          <cell r="L883"/>
          <cell r="M883"/>
          <cell r="N883"/>
          <cell r="O883"/>
          <cell r="P883"/>
          <cell r="Q883"/>
          <cell r="R883"/>
          <cell r="S883"/>
          <cell r="T883"/>
          <cell r="U883"/>
          <cell r="V883"/>
          <cell r="W883"/>
          <cell r="X883"/>
          <cell r="Y883"/>
          <cell r="Z883"/>
          <cell r="AA883"/>
          <cell r="AB883"/>
          <cell r="AC883"/>
          <cell r="AD883"/>
          <cell r="AE883"/>
          <cell r="AF883"/>
          <cell r="AG883"/>
          <cell r="AH883"/>
          <cell r="AI883"/>
          <cell r="AJ883"/>
          <cell r="AK883"/>
          <cell r="AL883"/>
          <cell r="AM883"/>
          <cell r="AN883"/>
          <cell r="AO883"/>
        </row>
        <row r="884">
          <cell r="A884" t="str">
            <v>VIS 1030</v>
          </cell>
          <cell r="C884" t="str">
            <v>R. Principal - Casaldeiro</v>
          </cell>
          <cell r="D884"/>
          <cell r="E884"/>
          <cell r="F884"/>
          <cell r="G884"/>
          <cell r="H884"/>
          <cell r="I884"/>
          <cell r="J884"/>
          <cell r="K884"/>
          <cell r="L884"/>
          <cell r="M884"/>
          <cell r="N884"/>
          <cell r="O884"/>
          <cell r="P884"/>
          <cell r="Q884"/>
          <cell r="R884"/>
          <cell r="S884"/>
          <cell r="T884"/>
          <cell r="U884"/>
          <cell r="V884"/>
          <cell r="W884"/>
          <cell r="X884"/>
          <cell r="Y884"/>
          <cell r="Z884"/>
          <cell r="AA884"/>
          <cell r="AB884"/>
          <cell r="AC884"/>
          <cell r="AD884"/>
          <cell r="AE884"/>
          <cell r="AF884"/>
          <cell r="AG884"/>
          <cell r="AH884"/>
          <cell r="AI884"/>
          <cell r="AJ884"/>
          <cell r="AK884"/>
          <cell r="AL884"/>
          <cell r="AM884"/>
          <cell r="AN884"/>
          <cell r="AO884"/>
        </row>
        <row r="885">
          <cell r="A885" t="str">
            <v>VIS 1031</v>
          </cell>
          <cell r="C885" t="str">
            <v>EM.580 - Bassim</v>
          </cell>
          <cell r="D885"/>
          <cell r="E885"/>
          <cell r="F885"/>
          <cell r="G885"/>
          <cell r="H885"/>
          <cell r="I885"/>
          <cell r="J885"/>
          <cell r="K885"/>
          <cell r="L885"/>
          <cell r="M885"/>
          <cell r="N885"/>
          <cell r="O885"/>
          <cell r="P885"/>
          <cell r="Q885"/>
          <cell r="R885"/>
          <cell r="S885"/>
          <cell r="T885"/>
          <cell r="U885"/>
          <cell r="V885"/>
          <cell r="W885"/>
          <cell r="X885"/>
          <cell r="Y885"/>
          <cell r="Z885"/>
          <cell r="AA885"/>
          <cell r="AB885"/>
          <cell r="AC885"/>
          <cell r="AD885"/>
          <cell r="AE885"/>
          <cell r="AF885"/>
          <cell r="AG885"/>
          <cell r="AH885"/>
          <cell r="AI885"/>
          <cell r="AJ885"/>
          <cell r="AK885"/>
          <cell r="AL885"/>
          <cell r="AM885"/>
          <cell r="AN885"/>
          <cell r="AO885"/>
        </row>
        <row r="886">
          <cell r="A886" t="str">
            <v>VIS 1032</v>
          </cell>
          <cell r="C886" t="str">
            <v>EN 229 - Barraca</v>
          </cell>
          <cell r="D886"/>
          <cell r="E886"/>
          <cell r="F886"/>
          <cell r="G886"/>
          <cell r="H886"/>
          <cell r="I886"/>
          <cell r="J886"/>
          <cell r="K886"/>
          <cell r="L886"/>
          <cell r="M886"/>
          <cell r="N886"/>
          <cell r="O886"/>
          <cell r="P886"/>
          <cell r="Q886"/>
          <cell r="R886"/>
          <cell r="S886"/>
          <cell r="T886"/>
          <cell r="U886"/>
          <cell r="V886"/>
          <cell r="W886"/>
          <cell r="X886"/>
          <cell r="Y886"/>
          <cell r="Z886"/>
          <cell r="AA886"/>
          <cell r="AB886"/>
          <cell r="AC886"/>
          <cell r="AD886"/>
          <cell r="AE886"/>
          <cell r="AF886"/>
          <cell r="AG886"/>
          <cell r="AH886"/>
          <cell r="AI886"/>
          <cell r="AJ886"/>
          <cell r="AK886"/>
          <cell r="AL886"/>
          <cell r="AM886"/>
          <cell r="AN886"/>
          <cell r="AO886"/>
        </row>
        <row r="887">
          <cell r="A887" t="str">
            <v>VIS 1033</v>
          </cell>
          <cell r="C887" t="str">
            <v>R. Principal - Covelo</v>
          </cell>
          <cell r="D887"/>
          <cell r="E887"/>
          <cell r="F887"/>
          <cell r="G887"/>
          <cell r="H887"/>
          <cell r="I887"/>
          <cell r="J887"/>
          <cell r="K887"/>
          <cell r="L887"/>
          <cell r="M887"/>
          <cell r="N887"/>
          <cell r="O887"/>
          <cell r="P887"/>
          <cell r="Q887"/>
          <cell r="R887"/>
          <cell r="S887"/>
          <cell r="T887"/>
          <cell r="U887"/>
          <cell r="V887"/>
          <cell r="W887"/>
          <cell r="X887"/>
          <cell r="Y887"/>
          <cell r="Z887"/>
          <cell r="AA887"/>
          <cell r="AB887"/>
          <cell r="AC887"/>
          <cell r="AD887"/>
          <cell r="AE887"/>
          <cell r="AF887"/>
          <cell r="AG887"/>
          <cell r="AH887"/>
          <cell r="AI887"/>
          <cell r="AJ887"/>
          <cell r="AK887"/>
          <cell r="AL887"/>
          <cell r="AM887"/>
          <cell r="AN887"/>
          <cell r="AO887"/>
        </row>
        <row r="888">
          <cell r="A888" t="str">
            <v>VIS 1034</v>
          </cell>
          <cell r="C888" t="str">
            <v>R. Cantoneiro - Carvalhal</v>
          </cell>
          <cell r="D888"/>
          <cell r="E888"/>
          <cell r="F888"/>
          <cell r="G888"/>
          <cell r="H888"/>
          <cell r="I888"/>
          <cell r="J888"/>
          <cell r="K888"/>
          <cell r="L888"/>
          <cell r="M888"/>
          <cell r="N888"/>
          <cell r="O888"/>
          <cell r="P888"/>
          <cell r="Q888"/>
          <cell r="R888"/>
          <cell r="S888"/>
          <cell r="T888"/>
          <cell r="U888"/>
          <cell r="V888"/>
          <cell r="W888"/>
          <cell r="X888"/>
          <cell r="Y888"/>
          <cell r="Z888"/>
          <cell r="AA888"/>
          <cell r="AB888"/>
          <cell r="AC888"/>
          <cell r="AD888"/>
          <cell r="AE888"/>
          <cell r="AF888"/>
          <cell r="AG888"/>
          <cell r="AH888"/>
          <cell r="AI888"/>
          <cell r="AJ888"/>
          <cell r="AK888"/>
          <cell r="AL888"/>
          <cell r="AM888"/>
          <cell r="AN888"/>
          <cell r="AO888"/>
        </row>
        <row r="889">
          <cell r="A889" t="str">
            <v>VIS 1035</v>
          </cell>
          <cell r="C889" t="str">
            <v>EM 585 - Casal Esporão</v>
          </cell>
          <cell r="D889"/>
          <cell r="E889"/>
          <cell r="F889"/>
          <cell r="G889"/>
          <cell r="H889"/>
          <cell r="I889"/>
          <cell r="J889"/>
          <cell r="K889"/>
          <cell r="L889"/>
          <cell r="M889"/>
          <cell r="N889"/>
          <cell r="O889"/>
          <cell r="P889"/>
          <cell r="Q889"/>
          <cell r="R889"/>
          <cell r="S889"/>
          <cell r="T889"/>
          <cell r="U889"/>
          <cell r="V889"/>
          <cell r="W889"/>
          <cell r="X889"/>
          <cell r="Y889"/>
          <cell r="Z889"/>
          <cell r="AA889"/>
          <cell r="AB889"/>
          <cell r="AC889"/>
          <cell r="AD889"/>
          <cell r="AE889"/>
          <cell r="AF889"/>
          <cell r="AG889"/>
          <cell r="AH889"/>
          <cell r="AI889"/>
          <cell r="AJ889"/>
          <cell r="AK889"/>
          <cell r="AL889"/>
          <cell r="AM889"/>
          <cell r="AN889"/>
          <cell r="AO889"/>
        </row>
        <row r="890">
          <cell r="A890" t="str">
            <v>VIS 1036</v>
          </cell>
          <cell r="C890" t="str">
            <v>CM 1336 - Figueiredo</v>
          </cell>
          <cell r="D890"/>
          <cell r="E890"/>
          <cell r="F890"/>
          <cell r="G890"/>
          <cell r="H890"/>
          <cell r="I890"/>
          <cell r="J890"/>
          <cell r="K890"/>
          <cell r="L890"/>
          <cell r="M890"/>
          <cell r="N890"/>
          <cell r="O890"/>
          <cell r="P890"/>
          <cell r="Q890"/>
          <cell r="R890"/>
          <cell r="S890"/>
          <cell r="T890"/>
          <cell r="U890"/>
          <cell r="V890"/>
          <cell r="W890"/>
          <cell r="X890"/>
          <cell r="Y890"/>
          <cell r="Z890"/>
          <cell r="AA890"/>
          <cell r="AB890"/>
          <cell r="AC890"/>
          <cell r="AD890"/>
          <cell r="AE890"/>
          <cell r="AF890"/>
          <cell r="AG890"/>
          <cell r="AH890"/>
          <cell r="AI890"/>
          <cell r="AJ890"/>
          <cell r="AK890"/>
          <cell r="AL890"/>
          <cell r="AM890"/>
          <cell r="AN890"/>
          <cell r="AO890"/>
        </row>
        <row r="891">
          <cell r="A891" t="str">
            <v>VIS 1037</v>
          </cell>
          <cell r="C891" t="str">
            <v>Sanguinhedo Norte 1</v>
          </cell>
          <cell r="D891"/>
          <cell r="E891"/>
          <cell r="F891"/>
          <cell r="G891"/>
          <cell r="H891"/>
          <cell r="I891"/>
          <cell r="J891"/>
          <cell r="K891"/>
          <cell r="L891"/>
          <cell r="M891"/>
          <cell r="N891"/>
          <cell r="O891"/>
          <cell r="P891"/>
          <cell r="Q891"/>
          <cell r="R891"/>
          <cell r="S891"/>
          <cell r="T891"/>
          <cell r="U891"/>
          <cell r="V891"/>
          <cell r="W891"/>
          <cell r="X891"/>
          <cell r="Y891"/>
          <cell r="Z891"/>
          <cell r="AA891"/>
          <cell r="AB891"/>
          <cell r="AC891"/>
          <cell r="AD891"/>
          <cell r="AE891"/>
          <cell r="AF891"/>
          <cell r="AG891"/>
          <cell r="AH891"/>
          <cell r="AI891"/>
          <cell r="AJ891"/>
          <cell r="AK891"/>
          <cell r="AL891"/>
          <cell r="AM891"/>
          <cell r="AN891"/>
          <cell r="AO891"/>
        </row>
        <row r="892">
          <cell r="A892" t="str">
            <v>VIS 1038</v>
          </cell>
          <cell r="C892" t="str">
            <v>Sanguinhedo Norte 2</v>
          </cell>
          <cell r="D892"/>
          <cell r="E892"/>
          <cell r="F892"/>
          <cell r="G892"/>
          <cell r="H892"/>
          <cell r="I892"/>
          <cell r="J892"/>
          <cell r="K892"/>
          <cell r="L892"/>
          <cell r="M892"/>
          <cell r="N892"/>
          <cell r="O892"/>
          <cell r="P892"/>
          <cell r="Q892"/>
          <cell r="R892"/>
          <cell r="S892"/>
          <cell r="T892"/>
          <cell r="U892"/>
          <cell r="V892"/>
          <cell r="W892"/>
          <cell r="X892"/>
          <cell r="Y892"/>
          <cell r="Z892"/>
          <cell r="AA892"/>
          <cell r="AB892"/>
          <cell r="AC892"/>
          <cell r="AD892"/>
          <cell r="AE892"/>
          <cell r="AF892"/>
          <cell r="AG892"/>
          <cell r="AH892"/>
          <cell r="AI892"/>
          <cell r="AJ892"/>
          <cell r="AK892"/>
          <cell r="AL892"/>
          <cell r="AM892"/>
          <cell r="AN892"/>
          <cell r="AO892"/>
        </row>
        <row r="893">
          <cell r="A893" t="str">
            <v>VIS 1039</v>
          </cell>
          <cell r="C893" t="str">
            <v>Vouguinha sul 1</v>
          </cell>
          <cell r="D893"/>
          <cell r="E893"/>
          <cell r="F893"/>
          <cell r="G893"/>
          <cell r="H893"/>
          <cell r="I893"/>
          <cell r="J893"/>
          <cell r="K893"/>
          <cell r="L893"/>
          <cell r="M893"/>
          <cell r="N893"/>
          <cell r="O893"/>
          <cell r="P893"/>
          <cell r="Q893"/>
          <cell r="R893"/>
          <cell r="S893"/>
          <cell r="T893"/>
          <cell r="U893"/>
          <cell r="V893"/>
          <cell r="W893"/>
          <cell r="X893"/>
          <cell r="Y893"/>
          <cell r="Z893"/>
          <cell r="AA893"/>
          <cell r="AB893"/>
          <cell r="AC893"/>
          <cell r="AD893"/>
          <cell r="AE893"/>
          <cell r="AF893"/>
          <cell r="AG893"/>
          <cell r="AH893"/>
          <cell r="AI893"/>
          <cell r="AJ893"/>
          <cell r="AK893"/>
          <cell r="AL893"/>
          <cell r="AM893"/>
          <cell r="AN893"/>
          <cell r="AO893"/>
        </row>
        <row r="894">
          <cell r="A894" t="str">
            <v>VIS 1040</v>
          </cell>
          <cell r="C894" t="str">
            <v>Vouguinha sul 2</v>
          </cell>
          <cell r="D894"/>
          <cell r="E894"/>
          <cell r="F894"/>
          <cell r="G894"/>
          <cell r="H894"/>
          <cell r="I894"/>
          <cell r="J894"/>
          <cell r="K894"/>
          <cell r="L894"/>
          <cell r="M894"/>
          <cell r="N894"/>
          <cell r="O894"/>
          <cell r="P894"/>
          <cell r="Q894"/>
          <cell r="R894"/>
          <cell r="S894"/>
          <cell r="T894"/>
          <cell r="U894"/>
          <cell r="V894"/>
          <cell r="W894"/>
          <cell r="X894"/>
          <cell r="Y894"/>
          <cell r="Z894"/>
          <cell r="AA894"/>
          <cell r="AB894"/>
          <cell r="AC894"/>
          <cell r="AD894"/>
          <cell r="AE894"/>
          <cell r="AF894"/>
          <cell r="AG894"/>
          <cell r="AH894"/>
          <cell r="AI894"/>
          <cell r="AJ894"/>
          <cell r="AK894"/>
          <cell r="AL894"/>
          <cell r="AM894"/>
          <cell r="AN894"/>
          <cell r="AO894"/>
        </row>
        <row r="895">
          <cell r="A895" t="str">
            <v>VIS 1041</v>
          </cell>
          <cell r="C895" t="str">
            <v>Igreja - Sanguinhedo de Côta</v>
          </cell>
          <cell r="D895"/>
          <cell r="E895"/>
          <cell r="F895"/>
          <cell r="G895"/>
          <cell r="H895"/>
          <cell r="I895"/>
          <cell r="J895"/>
          <cell r="K895"/>
          <cell r="L895"/>
          <cell r="M895"/>
          <cell r="N895"/>
          <cell r="O895"/>
          <cell r="P895"/>
          <cell r="Q895"/>
          <cell r="R895"/>
          <cell r="S895"/>
          <cell r="T895"/>
          <cell r="U895"/>
          <cell r="V895"/>
          <cell r="W895"/>
          <cell r="X895"/>
          <cell r="Y895"/>
          <cell r="Z895"/>
          <cell r="AA895"/>
          <cell r="AB895"/>
          <cell r="AC895"/>
          <cell r="AD895"/>
          <cell r="AE895"/>
          <cell r="AF895"/>
          <cell r="AG895"/>
          <cell r="AH895"/>
          <cell r="AI895"/>
          <cell r="AJ895"/>
          <cell r="AK895"/>
          <cell r="AL895"/>
          <cell r="AM895"/>
          <cell r="AN895"/>
          <cell r="AO895"/>
        </row>
        <row r="896">
          <cell r="A896" t="str">
            <v>VIS 1042</v>
          </cell>
          <cell r="C896" t="str">
            <v xml:space="preserve">Largo da Carvalha - Nogueira </v>
          </cell>
          <cell r="D896"/>
          <cell r="E896"/>
          <cell r="F896"/>
          <cell r="G896"/>
          <cell r="H896"/>
          <cell r="I896"/>
          <cell r="J896"/>
          <cell r="K896"/>
          <cell r="L896"/>
          <cell r="M896"/>
          <cell r="N896"/>
          <cell r="O896"/>
          <cell r="P896"/>
          <cell r="Q896"/>
          <cell r="R896"/>
          <cell r="S896"/>
          <cell r="T896"/>
          <cell r="U896"/>
          <cell r="V896"/>
          <cell r="W896"/>
          <cell r="X896"/>
          <cell r="Y896"/>
          <cell r="Z896"/>
          <cell r="AA896"/>
          <cell r="AB896"/>
          <cell r="AC896"/>
          <cell r="AD896"/>
          <cell r="AE896"/>
          <cell r="AF896"/>
          <cell r="AG896"/>
          <cell r="AH896"/>
          <cell r="AI896"/>
          <cell r="AJ896"/>
          <cell r="AK896"/>
          <cell r="AL896"/>
          <cell r="AM896"/>
          <cell r="AN896"/>
          <cell r="AO896"/>
        </row>
        <row r="897">
          <cell r="A897" t="str">
            <v>VIS 1043</v>
          </cell>
          <cell r="C897" t="str">
            <v>Bairro de Santa Justa - Nogueira</v>
          </cell>
          <cell r="D897"/>
        </row>
        <row r="898">
          <cell r="A898" t="str">
            <v>VIS 1044</v>
          </cell>
          <cell r="C898" t="str">
            <v>Vouguinha</v>
          </cell>
          <cell r="D898"/>
          <cell r="E898"/>
          <cell r="F898"/>
          <cell r="G898"/>
          <cell r="H898"/>
          <cell r="I898"/>
          <cell r="J898"/>
          <cell r="K898"/>
          <cell r="L898"/>
          <cell r="M898"/>
          <cell r="N898"/>
          <cell r="O898"/>
          <cell r="P898"/>
          <cell r="Q898"/>
          <cell r="R898"/>
          <cell r="S898"/>
          <cell r="T898"/>
          <cell r="U898"/>
          <cell r="V898"/>
          <cell r="W898"/>
          <cell r="X898"/>
          <cell r="Y898"/>
          <cell r="Z898"/>
          <cell r="AA898"/>
          <cell r="AB898"/>
          <cell r="AC898"/>
          <cell r="AD898"/>
          <cell r="AE898"/>
          <cell r="AF898"/>
          <cell r="AG898"/>
          <cell r="AH898"/>
          <cell r="AI898"/>
          <cell r="AJ898"/>
          <cell r="AK898"/>
          <cell r="AL898"/>
          <cell r="AM898"/>
          <cell r="AN898"/>
          <cell r="AO898"/>
        </row>
        <row r="899">
          <cell r="A899" t="str">
            <v>VIS 1045</v>
          </cell>
          <cell r="C899" t="str">
            <v xml:space="preserve">Silvares </v>
          </cell>
          <cell r="D899"/>
          <cell r="E899"/>
          <cell r="F899"/>
          <cell r="G899"/>
          <cell r="H899"/>
          <cell r="I899"/>
          <cell r="J899"/>
          <cell r="K899"/>
          <cell r="L899"/>
          <cell r="M899"/>
          <cell r="N899"/>
          <cell r="O899"/>
          <cell r="P899"/>
          <cell r="Q899"/>
          <cell r="R899"/>
          <cell r="S899"/>
          <cell r="T899"/>
          <cell r="U899"/>
          <cell r="V899"/>
          <cell r="W899"/>
          <cell r="X899"/>
          <cell r="Y899"/>
          <cell r="Z899"/>
          <cell r="AA899"/>
          <cell r="AB899"/>
          <cell r="AC899"/>
          <cell r="AD899"/>
          <cell r="AE899"/>
          <cell r="AF899"/>
          <cell r="AG899"/>
          <cell r="AH899"/>
          <cell r="AI899"/>
          <cell r="AJ899"/>
          <cell r="AK899"/>
          <cell r="AL899"/>
          <cell r="AM899"/>
          <cell r="AN899"/>
          <cell r="AO899"/>
        </row>
        <row r="900">
          <cell r="A900" t="str">
            <v>VIS 1046</v>
          </cell>
          <cell r="C900" t="str">
            <v>Taparrego</v>
          </cell>
          <cell r="D900"/>
          <cell r="E900"/>
          <cell r="F900"/>
          <cell r="G900"/>
          <cell r="H900"/>
          <cell r="I900"/>
          <cell r="J900"/>
          <cell r="K900"/>
          <cell r="L900"/>
          <cell r="M900"/>
          <cell r="N900"/>
          <cell r="O900"/>
          <cell r="P900"/>
          <cell r="Q900"/>
          <cell r="R900"/>
          <cell r="S900"/>
          <cell r="T900"/>
          <cell r="U900"/>
          <cell r="V900"/>
          <cell r="W900"/>
          <cell r="X900"/>
          <cell r="Y900"/>
          <cell r="Z900"/>
          <cell r="AA900"/>
          <cell r="AB900"/>
          <cell r="AC900"/>
          <cell r="AD900"/>
          <cell r="AE900"/>
          <cell r="AF900"/>
          <cell r="AG900"/>
          <cell r="AH900"/>
          <cell r="AI900"/>
          <cell r="AJ900"/>
          <cell r="AK900"/>
          <cell r="AL900"/>
          <cell r="AM900"/>
          <cell r="AN900"/>
          <cell r="AO900"/>
        </row>
        <row r="901">
          <cell r="A901" t="str">
            <v>VIS 1047</v>
          </cell>
          <cell r="C901" t="str">
            <v>Macieira</v>
          </cell>
          <cell r="D901"/>
          <cell r="E901"/>
          <cell r="F901"/>
          <cell r="G901"/>
          <cell r="H901"/>
          <cell r="I901"/>
          <cell r="J901"/>
          <cell r="K901"/>
          <cell r="L901"/>
          <cell r="M901"/>
          <cell r="N901"/>
          <cell r="O901"/>
          <cell r="P901"/>
          <cell r="Q901"/>
          <cell r="R901"/>
          <cell r="S901"/>
          <cell r="T901"/>
          <cell r="U901"/>
          <cell r="V901"/>
          <cell r="W901"/>
          <cell r="X901"/>
          <cell r="Y901"/>
          <cell r="Z901"/>
          <cell r="AA901"/>
          <cell r="AB901"/>
          <cell r="AC901"/>
          <cell r="AD901"/>
          <cell r="AE901"/>
          <cell r="AF901"/>
          <cell r="AG901"/>
          <cell r="AH901"/>
          <cell r="AI901"/>
          <cell r="AJ901"/>
          <cell r="AK901"/>
          <cell r="AL901"/>
          <cell r="AM901"/>
          <cell r="AN901"/>
          <cell r="AO901"/>
        </row>
        <row r="902">
          <cell r="A902" t="str">
            <v>VIS 1048</v>
          </cell>
          <cell r="C902" t="str">
            <v>Zonho - R. Largo Paciência</v>
          </cell>
          <cell r="D902"/>
          <cell r="E902"/>
          <cell r="F902"/>
          <cell r="G902"/>
          <cell r="H902"/>
          <cell r="I902"/>
          <cell r="J902"/>
          <cell r="K902"/>
          <cell r="L902"/>
          <cell r="M902"/>
          <cell r="N902"/>
          <cell r="O902"/>
          <cell r="P902"/>
          <cell r="Q902"/>
          <cell r="R902"/>
          <cell r="S902"/>
          <cell r="T902"/>
          <cell r="U902"/>
          <cell r="V902"/>
          <cell r="W902"/>
          <cell r="X902"/>
          <cell r="Y902"/>
          <cell r="Z902"/>
          <cell r="AA902"/>
          <cell r="AB902"/>
          <cell r="AC902"/>
          <cell r="AD902"/>
          <cell r="AE902"/>
          <cell r="AF902"/>
          <cell r="AG902"/>
          <cell r="AH902"/>
          <cell r="AI902"/>
          <cell r="AJ902"/>
          <cell r="AK902"/>
          <cell r="AL902"/>
          <cell r="AM902"/>
          <cell r="AN902"/>
          <cell r="AO902"/>
        </row>
        <row r="903">
          <cell r="A903" t="str">
            <v>VIS 1049</v>
          </cell>
          <cell r="C903" t="str">
            <v>Quintãs</v>
          </cell>
          <cell r="D903"/>
          <cell r="E903"/>
          <cell r="F903"/>
          <cell r="G903"/>
          <cell r="H903"/>
          <cell r="I903"/>
          <cell r="J903"/>
          <cell r="K903"/>
          <cell r="L903"/>
          <cell r="M903"/>
          <cell r="N903"/>
          <cell r="O903"/>
          <cell r="P903"/>
          <cell r="Q903"/>
          <cell r="R903"/>
          <cell r="S903"/>
          <cell r="T903"/>
          <cell r="U903"/>
          <cell r="V903"/>
          <cell r="W903"/>
          <cell r="X903"/>
          <cell r="Y903"/>
          <cell r="Z903"/>
          <cell r="AA903"/>
          <cell r="AB903"/>
          <cell r="AC903"/>
          <cell r="AD903"/>
          <cell r="AE903"/>
          <cell r="AF903"/>
          <cell r="AG903"/>
          <cell r="AH903"/>
          <cell r="AI903"/>
          <cell r="AJ903"/>
          <cell r="AK903"/>
          <cell r="AL903"/>
          <cell r="AM903"/>
          <cell r="AN903"/>
          <cell r="AO903"/>
        </row>
        <row r="904">
          <cell r="A904" t="str">
            <v>VIS 1050</v>
          </cell>
          <cell r="C904" t="str">
            <v>Rossio - Sanguinhedo de Côta</v>
          </cell>
          <cell r="D904"/>
          <cell r="E904"/>
          <cell r="F904"/>
          <cell r="G904"/>
          <cell r="H904"/>
          <cell r="I904"/>
          <cell r="J904"/>
          <cell r="K904"/>
          <cell r="L904"/>
          <cell r="M904"/>
          <cell r="N904"/>
          <cell r="O904"/>
          <cell r="P904"/>
          <cell r="Q904"/>
          <cell r="R904"/>
          <cell r="S904"/>
          <cell r="T904"/>
          <cell r="U904"/>
          <cell r="V904"/>
          <cell r="W904"/>
          <cell r="X904"/>
          <cell r="Y904"/>
          <cell r="Z904"/>
          <cell r="AA904"/>
          <cell r="AB904"/>
          <cell r="AC904"/>
          <cell r="AD904"/>
          <cell r="AE904"/>
          <cell r="AF904"/>
          <cell r="AG904"/>
          <cell r="AH904"/>
          <cell r="AI904"/>
          <cell r="AJ904"/>
          <cell r="AK904"/>
          <cell r="AL904"/>
          <cell r="AM904"/>
          <cell r="AN904"/>
          <cell r="AO904"/>
        </row>
        <row r="905">
          <cell r="A905" t="str">
            <v>VIS 1051</v>
          </cell>
          <cell r="C905" t="str">
            <v>Pontão - Zonho</v>
          </cell>
          <cell r="D905"/>
          <cell r="E905"/>
          <cell r="F905"/>
          <cell r="G905"/>
          <cell r="H905"/>
          <cell r="I905"/>
          <cell r="J905"/>
          <cell r="K905"/>
          <cell r="L905"/>
          <cell r="M905"/>
          <cell r="N905"/>
          <cell r="O905"/>
          <cell r="P905"/>
          <cell r="Q905"/>
          <cell r="R905"/>
          <cell r="S905"/>
          <cell r="T905"/>
          <cell r="U905"/>
          <cell r="V905"/>
          <cell r="W905"/>
          <cell r="X905"/>
          <cell r="Y905"/>
          <cell r="Z905"/>
          <cell r="AA905"/>
          <cell r="AB905"/>
          <cell r="AC905"/>
          <cell r="AD905"/>
          <cell r="AE905"/>
          <cell r="AF905"/>
          <cell r="AG905"/>
          <cell r="AH905"/>
          <cell r="AI905"/>
          <cell r="AJ905"/>
          <cell r="AK905"/>
          <cell r="AL905"/>
          <cell r="AM905"/>
          <cell r="AN905"/>
          <cell r="AO905"/>
        </row>
        <row r="906">
          <cell r="A906" t="str">
            <v>VIS 1052</v>
          </cell>
          <cell r="C906" t="str">
            <v>Av. Abelhinhas - Vila de um Santo</v>
          </cell>
          <cell r="D906"/>
          <cell r="E906"/>
          <cell r="F906"/>
          <cell r="G906"/>
          <cell r="H906"/>
          <cell r="I906"/>
          <cell r="J906"/>
          <cell r="K906"/>
          <cell r="L906"/>
          <cell r="M906"/>
          <cell r="N906"/>
          <cell r="O906"/>
          <cell r="P906"/>
          <cell r="Q906"/>
          <cell r="R906"/>
          <cell r="S906"/>
          <cell r="T906"/>
          <cell r="U906"/>
          <cell r="V906"/>
          <cell r="W906"/>
          <cell r="X906"/>
          <cell r="Y906"/>
          <cell r="Z906"/>
          <cell r="AA906"/>
          <cell r="AB906"/>
          <cell r="AC906"/>
          <cell r="AD906"/>
          <cell r="AE906"/>
          <cell r="AF906"/>
          <cell r="AG906"/>
          <cell r="AH906"/>
          <cell r="AI906"/>
          <cell r="AJ906"/>
          <cell r="AK906"/>
          <cell r="AL906"/>
          <cell r="AM906"/>
          <cell r="AN906"/>
          <cell r="AO906"/>
        </row>
        <row r="907">
          <cell r="A907" t="str">
            <v>VIS 1053</v>
          </cell>
          <cell r="C907" t="str">
            <v>S. Miguel - Vila de um Santo</v>
          </cell>
          <cell r="D907"/>
          <cell r="E907"/>
          <cell r="F907"/>
          <cell r="G907"/>
          <cell r="H907"/>
          <cell r="I907"/>
          <cell r="J907"/>
          <cell r="K907"/>
          <cell r="L907"/>
          <cell r="M907"/>
          <cell r="N907"/>
          <cell r="O907"/>
          <cell r="P907"/>
          <cell r="Q907"/>
          <cell r="R907"/>
          <cell r="S907"/>
          <cell r="T907"/>
          <cell r="U907"/>
          <cell r="V907"/>
          <cell r="W907"/>
          <cell r="X907"/>
          <cell r="Y907"/>
          <cell r="Z907"/>
          <cell r="AA907"/>
          <cell r="AB907"/>
          <cell r="AC907"/>
          <cell r="AD907"/>
          <cell r="AE907"/>
          <cell r="AF907"/>
          <cell r="AG907"/>
          <cell r="AH907"/>
          <cell r="AI907"/>
          <cell r="AJ907"/>
          <cell r="AK907"/>
          <cell r="AL907"/>
          <cell r="AM907"/>
          <cell r="AN907"/>
          <cell r="AO907"/>
        </row>
        <row r="908">
          <cell r="A908" t="str">
            <v>VIS 1054</v>
          </cell>
          <cell r="C908" t="str">
            <v>Largo do Cedro - Almargem</v>
          </cell>
          <cell r="D908"/>
          <cell r="E908"/>
          <cell r="F908"/>
          <cell r="G908"/>
          <cell r="H908"/>
          <cell r="I908"/>
          <cell r="J908"/>
          <cell r="K908"/>
          <cell r="L908"/>
          <cell r="M908"/>
          <cell r="N908"/>
          <cell r="O908"/>
          <cell r="P908"/>
          <cell r="Q908"/>
          <cell r="R908"/>
          <cell r="S908"/>
          <cell r="T908"/>
          <cell r="U908"/>
          <cell r="V908"/>
          <cell r="W908"/>
          <cell r="X908"/>
          <cell r="Y908"/>
          <cell r="Z908"/>
          <cell r="AA908"/>
          <cell r="AB908"/>
          <cell r="AC908"/>
          <cell r="AD908"/>
          <cell r="AE908"/>
          <cell r="AF908"/>
          <cell r="AG908"/>
          <cell r="AH908"/>
          <cell r="AI908"/>
          <cell r="AJ908"/>
          <cell r="AK908"/>
          <cell r="AL908"/>
          <cell r="AM908"/>
          <cell r="AN908"/>
          <cell r="AO908"/>
        </row>
        <row r="909">
          <cell r="A909" t="str">
            <v>VIS 1055</v>
          </cell>
          <cell r="C909" t="str">
            <v>Av. Boavista - Almargem</v>
          </cell>
          <cell r="D909"/>
          <cell r="E909"/>
          <cell r="F909"/>
          <cell r="G909"/>
          <cell r="H909"/>
          <cell r="I909"/>
          <cell r="J909"/>
          <cell r="K909"/>
          <cell r="L909"/>
          <cell r="M909"/>
          <cell r="N909"/>
          <cell r="O909"/>
          <cell r="P909"/>
          <cell r="Q909"/>
          <cell r="R909"/>
          <cell r="S909"/>
          <cell r="T909"/>
          <cell r="U909"/>
          <cell r="V909"/>
          <cell r="W909"/>
          <cell r="X909"/>
          <cell r="Y909"/>
          <cell r="Z909"/>
          <cell r="AA909"/>
          <cell r="AB909"/>
          <cell r="AC909"/>
          <cell r="AD909"/>
          <cell r="AE909"/>
          <cell r="AF909"/>
          <cell r="AG909"/>
          <cell r="AH909"/>
          <cell r="AI909"/>
          <cell r="AJ909"/>
          <cell r="AK909"/>
          <cell r="AL909"/>
          <cell r="AM909"/>
          <cell r="AN909"/>
          <cell r="AO909"/>
        </row>
        <row r="910">
          <cell r="A910" t="str">
            <v>VIS 1056</v>
          </cell>
          <cell r="C910" t="str">
            <v>R. Valentim das Barbas - Calde</v>
          </cell>
          <cell r="D910"/>
          <cell r="E910"/>
          <cell r="F910"/>
          <cell r="G910"/>
          <cell r="H910"/>
          <cell r="I910"/>
          <cell r="J910"/>
          <cell r="K910"/>
          <cell r="L910"/>
          <cell r="M910"/>
          <cell r="N910"/>
          <cell r="O910"/>
          <cell r="P910"/>
          <cell r="Q910"/>
          <cell r="R910"/>
          <cell r="S910"/>
          <cell r="T910"/>
          <cell r="U910"/>
          <cell r="V910"/>
          <cell r="W910"/>
          <cell r="X910"/>
          <cell r="Y910"/>
          <cell r="Z910"/>
          <cell r="AA910"/>
          <cell r="AB910"/>
          <cell r="AC910"/>
          <cell r="AD910"/>
          <cell r="AE910"/>
          <cell r="AF910"/>
          <cell r="AG910"/>
          <cell r="AH910"/>
          <cell r="AI910"/>
          <cell r="AJ910"/>
          <cell r="AK910"/>
          <cell r="AL910"/>
          <cell r="AM910"/>
          <cell r="AN910"/>
          <cell r="AO910"/>
        </row>
        <row r="911">
          <cell r="A911" t="str">
            <v>VIS 1057</v>
          </cell>
          <cell r="C911" t="str">
            <v>Av. Amoreiras -Bombas</v>
          </cell>
          <cell r="D911"/>
          <cell r="E911"/>
          <cell r="F911"/>
          <cell r="G911"/>
          <cell r="H911"/>
          <cell r="I911"/>
          <cell r="J911"/>
          <cell r="K911"/>
          <cell r="L911"/>
          <cell r="M911"/>
          <cell r="N911"/>
          <cell r="O911"/>
          <cell r="P911"/>
          <cell r="Q911"/>
          <cell r="R911"/>
          <cell r="S911"/>
          <cell r="T911"/>
          <cell r="U911"/>
          <cell r="V911"/>
          <cell r="W911"/>
          <cell r="X911"/>
          <cell r="Y911"/>
          <cell r="Z911"/>
          <cell r="AA911"/>
          <cell r="AB911"/>
          <cell r="AC911"/>
          <cell r="AD911"/>
          <cell r="AE911"/>
          <cell r="AF911"/>
          <cell r="AG911"/>
          <cell r="AH911"/>
          <cell r="AI911"/>
          <cell r="AJ911"/>
          <cell r="AK911"/>
          <cell r="AL911"/>
          <cell r="AM911"/>
          <cell r="AN911"/>
          <cell r="AO911"/>
        </row>
        <row r="912">
          <cell r="A912" t="str">
            <v>VIS 1058</v>
          </cell>
          <cell r="C912" t="str">
            <v>Av. Salgueiros - Paraduça</v>
          </cell>
          <cell r="D912"/>
          <cell r="E912"/>
          <cell r="F912"/>
          <cell r="G912"/>
          <cell r="H912"/>
          <cell r="I912"/>
          <cell r="J912"/>
          <cell r="K912"/>
          <cell r="L912"/>
          <cell r="M912"/>
          <cell r="N912"/>
          <cell r="O912"/>
          <cell r="P912"/>
          <cell r="Q912"/>
          <cell r="R912"/>
          <cell r="S912"/>
          <cell r="T912"/>
          <cell r="U912"/>
          <cell r="V912"/>
          <cell r="W912"/>
          <cell r="X912"/>
          <cell r="Y912"/>
          <cell r="Z912"/>
          <cell r="AA912"/>
          <cell r="AB912"/>
          <cell r="AC912"/>
          <cell r="AD912"/>
          <cell r="AE912"/>
          <cell r="AF912"/>
          <cell r="AG912"/>
          <cell r="AH912"/>
          <cell r="AI912"/>
          <cell r="AJ912"/>
          <cell r="AK912"/>
          <cell r="AL912"/>
          <cell r="AM912"/>
          <cell r="AN912"/>
          <cell r="AO912"/>
        </row>
        <row r="913">
          <cell r="A913" t="str">
            <v>VIS 1059</v>
          </cell>
          <cell r="C913" t="str">
            <v xml:space="preserve">Av. República - Paraduça </v>
          </cell>
          <cell r="D913"/>
          <cell r="E913"/>
          <cell r="F913"/>
          <cell r="G913"/>
          <cell r="H913"/>
          <cell r="I913"/>
          <cell r="J913"/>
          <cell r="K913"/>
          <cell r="L913"/>
          <cell r="M913"/>
          <cell r="N913"/>
          <cell r="O913"/>
          <cell r="P913"/>
          <cell r="Q913"/>
          <cell r="R913"/>
          <cell r="S913"/>
          <cell r="T913"/>
          <cell r="U913"/>
          <cell r="V913"/>
          <cell r="W913"/>
          <cell r="X913"/>
          <cell r="Y913"/>
          <cell r="Z913"/>
          <cell r="AA913"/>
          <cell r="AB913"/>
          <cell r="AC913"/>
          <cell r="AD913"/>
          <cell r="AE913"/>
          <cell r="AF913"/>
          <cell r="AG913"/>
          <cell r="AH913"/>
          <cell r="AI913"/>
          <cell r="AJ913"/>
          <cell r="AK913"/>
          <cell r="AL913"/>
          <cell r="AM913"/>
          <cell r="AN913"/>
          <cell r="AO913"/>
        </row>
        <row r="914">
          <cell r="A914" t="str">
            <v>VIS 1060</v>
          </cell>
          <cell r="C914" t="str">
            <v>Sede JF - Póvoa de Calde</v>
          </cell>
          <cell r="D914"/>
          <cell r="E914"/>
          <cell r="F914"/>
          <cell r="G914"/>
          <cell r="H914"/>
          <cell r="I914"/>
          <cell r="J914"/>
          <cell r="K914"/>
          <cell r="L914"/>
          <cell r="M914"/>
          <cell r="N914"/>
          <cell r="O914"/>
          <cell r="P914"/>
          <cell r="Q914"/>
          <cell r="R914"/>
          <cell r="S914"/>
          <cell r="T914"/>
          <cell r="U914"/>
          <cell r="V914"/>
          <cell r="W914"/>
          <cell r="X914"/>
          <cell r="Y914"/>
          <cell r="Z914"/>
          <cell r="AA914"/>
          <cell r="AB914"/>
          <cell r="AC914"/>
          <cell r="AD914"/>
          <cell r="AE914"/>
          <cell r="AF914"/>
          <cell r="AG914"/>
          <cell r="AH914"/>
          <cell r="AI914"/>
          <cell r="AJ914"/>
          <cell r="AK914"/>
          <cell r="AL914"/>
          <cell r="AM914"/>
          <cell r="AN914"/>
          <cell r="AO914"/>
        </row>
        <row r="915">
          <cell r="A915" t="str">
            <v>VIS 1061</v>
          </cell>
          <cell r="C915" t="str">
            <v>Largo de St. António - Póvoa de Calde</v>
          </cell>
          <cell r="D915"/>
          <cell r="E915"/>
          <cell r="F915"/>
          <cell r="G915"/>
          <cell r="H915"/>
          <cell r="I915"/>
          <cell r="J915"/>
          <cell r="K915"/>
          <cell r="L915"/>
          <cell r="M915"/>
          <cell r="N915"/>
          <cell r="O915"/>
          <cell r="P915"/>
          <cell r="Q915"/>
          <cell r="R915"/>
          <cell r="S915"/>
          <cell r="T915"/>
          <cell r="U915"/>
          <cell r="V915"/>
          <cell r="W915"/>
          <cell r="X915"/>
          <cell r="Y915"/>
          <cell r="Z915"/>
          <cell r="AA915"/>
          <cell r="AB915"/>
          <cell r="AC915"/>
          <cell r="AD915"/>
          <cell r="AE915"/>
          <cell r="AF915"/>
          <cell r="AG915"/>
          <cell r="AH915"/>
          <cell r="AI915"/>
          <cell r="AJ915"/>
          <cell r="AK915"/>
          <cell r="AL915"/>
          <cell r="AM915"/>
          <cell r="AN915"/>
          <cell r="AO915"/>
        </row>
        <row r="916">
          <cell r="A916" t="str">
            <v>VIS 1062</v>
          </cell>
          <cell r="C916" t="str">
            <v>Largo S. Francisco - Várzea de Calde</v>
          </cell>
          <cell r="D916"/>
          <cell r="E916"/>
          <cell r="F916"/>
          <cell r="G916"/>
          <cell r="H916"/>
          <cell r="I916"/>
          <cell r="J916"/>
          <cell r="K916"/>
          <cell r="L916"/>
          <cell r="M916"/>
          <cell r="N916"/>
          <cell r="O916"/>
          <cell r="P916"/>
          <cell r="Q916"/>
          <cell r="R916"/>
          <cell r="S916"/>
          <cell r="T916"/>
          <cell r="U916"/>
          <cell r="V916"/>
          <cell r="W916"/>
          <cell r="X916"/>
          <cell r="Y916"/>
          <cell r="Z916"/>
          <cell r="AA916"/>
          <cell r="AB916"/>
          <cell r="AC916"/>
          <cell r="AD916"/>
          <cell r="AE916"/>
          <cell r="AF916"/>
          <cell r="AG916"/>
          <cell r="AH916"/>
          <cell r="AI916"/>
          <cell r="AJ916"/>
          <cell r="AK916"/>
          <cell r="AL916"/>
          <cell r="AM916"/>
          <cell r="AN916"/>
          <cell r="AO916"/>
        </row>
        <row r="917">
          <cell r="A917" t="str">
            <v>VIS 1063</v>
          </cell>
          <cell r="C917" t="str">
            <v>Largo do Cruzeiro  - Várzea de Calde</v>
          </cell>
          <cell r="D917"/>
          <cell r="E917"/>
          <cell r="F917"/>
          <cell r="G917"/>
          <cell r="H917"/>
          <cell r="I917"/>
          <cell r="J917"/>
          <cell r="K917"/>
          <cell r="L917"/>
          <cell r="M917"/>
          <cell r="N917"/>
          <cell r="O917"/>
          <cell r="P917"/>
          <cell r="Q917"/>
          <cell r="R917"/>
          <cell r="S917"/>
          <cell r="T917"/>
          <cell r="U917"/>
          <cell r="V917"/>
          <cell r="W917"/>
          <cell r="X917"/>
          <cell r="Y917"/>
          <cell r="Z917"/>
          <cell r="AA917"/>
          <cell r="AB917"/>
          <cell r="AC917"/>
          <cell r="AD917"/>
          <cell r="AE917"/>
          <cell r="AF917"/>
          <cell r="AG917"/>
          <cell r="AH917"/>
          <cell r="AI917"/>
          <cell r="AJ917"/>
          <cell r="AK917"/>
          <cell r="AL917"/>
          <cell r="AM917"/>
          <cell r="AN917"/>
          <cell r="AO917"/>
        </row>
        <row r="918">
          <cell r="A918" t="str">
            <v>VIS 1064</v>
          </cell>
          <cell r="C918" t="str">
            <v>Rua da Escola - Vilar do Monte</v>
          </cell>
          <cell r="D918"/>
          <cell r="E918"/>
          <cell r="F918"/>
          <cell r="G918"/>
          <cell r="H918"/>
          <cell r="I918"/>
          <cell r="J918"/>
          <cell r="K918"/>
          <cell r="L918"/>
          <cell r="M918"/>
          <cell r="N918"/>
          <cell r="O918"/>
          <cell r="P918"/>
          <cell r="Q918"/>
          <cell r="R918"/>
          <cell r="S918"/>
          <cell r="T918"/>
          <cell r="U918"/>
          <cell r="V918"/>
          <cell r="W918"/>
          <cell r="X918"/>
          <cell r="Y918"/>
          <cell r="Z918"/>
          <cell r="AA918"/>
          <cell r="AB918"/>
          <cell r="AC918"/>
          <cell r="AD918"/>
          <cell r="AE918"/>
          <cell r="AF918"/>
          <cell r="AG918"/>
          <cell r="AH918"/>
          <cell r="AI918"/>
          <cell r="AJ918"/>
          <cell r="AK918"/>
          <cell r="AL918"/>
          <cell r="AM918"/>
          <cell r="AN918"/>
          <cell r="AO918"/>
        </row>
        <row r="919">
          <cell r="A919" t="str">
            <v>VIS 1065</v>
          </cell>
          <cell r="C919" t="str">
            <v>Av. Emigrantes - Vilar do Monte</v>
          </cell>
          <cell r="D919"/>
          <cell r="E919"/>
          <cell r="F919"/>
          <cell r="G919"/>
          <cell r="H919"/>
          <cell r="I919"/>
          <cell r="J919"/>
          <cell r="K919"/>
          <cell r="L919"/>
          <cell r="M919"/>
          <cell r="N919"/>
          <cell r="O919"/>
          <cell r="P919"/>
          <cell r="Q919"/>
          <cell r="R919"/>
          <cell r="S919"/>
          <cell r="T919"/>
          <cell r="U919"/>
          <cell r="V919"/>
          <cell r="W919"/>
          <cell r="X919"/>
          <cell r="Y919"/>
          <cell r="Z919"/>
          <cell r="AA919"/>
          <cell r="AB919"/>
          <cell r="AC919"/>
          <cell r="AD919"/>
          <cell r="AE919"/>
          <cell r="AF919"/>
          <cell r="AG919"/>
          <cell r="AH919"/>
          <cell r="AI919"/>
          <cell r="AJ919"/>
          <cell r="AK919"/>
          <cell r="AL919"/>
          <cell r="AM919"/>
          <cell r="AN919"/>
          <cell r="AO919"/>
        </row>
        <row r="920">
          <cell r="A920" t="str">
            <v>VIS 1066</v>
          </cell>
          <cell r="C920" t="str">
            <v>R. Igreja - Travasso</v>
          </cell>
          <cell r="D920"/>
          <cell r="E920"/>
          <cell r="F920"/>
          <cell r="G920"/>
          <cell r="H920"/>
          <cell r="I920"/>
          <cell r="J920"/>
          <cell r="K920"/>
          <cell r="L920"/>
          <cell r="M920"/>
          <cell r="N920"/>
          <cell r="O920"/>
          <cell r="P920"/>
          <cell r="Q920"/>
          <cell r="R920"/>
          <cell r="S920"/>
          <cell r="T920"/>
          <cell r="U920"/>
          <cell r="V920"/>
          <cell r="W920"/>
          <cell r="X920"/>
          <cell r="Y920"/>
          <cell r="Z920"/>
          <cell r="AA920"/>
          <cell r="AB920"/>
          <cell r="AC920"/>
          <cell r="AD920"/>
          <cell r="AE920"/>
          <cell r="AF920"/>
          <cell r="AG920"/>
          <cell r="AH920"/>
          <cell r="AI920"/>
          <cell r="AJ920"/>
          <cell r="AK920"/>
          <cell r="AL920"/>
          <cell r="AM920"/>
          <cell r="AN920"/>
          <cell r="AO920"/>
        </row>
        <row r="921">
          <cell r="A921" t="str">
            <v>VIS 1067</v>
          </cell>
          <cell r="C921" t="str">
            <v>R. Moita - Vila Nova</v>
          </cell>
          <cell r="D921"/>
          <cell r="E921"/>
          <cell r="F921"/>
          <cell r="G921"/>
          <cell r="H921"/>
          <cell r="I921"/>
          <cell r="J921"/>
          <cell r="K921"/>
          <cell r="L921"/>
          <cell r="M921"/>
          <cell r="N921"/>
          <cell r="O921"/>
          <cell r="P921"/>
          <cell r="Q921"/>
          <cell r="R921"/>
          <cell r="S921"/>
          <cell r="T921"/>
          <cell r="U921"/>
          <cell r="V921"/>
          <cell r="W921"/>
          <cell r="X921"/>
          <cell r="Y921"/>
          <cell r="Z921"/>
          <cell r="AA921"/>
          <cell r="AB921"/>
          <cell r="AC921"/>
          <cell r="AD921"/>
          <cell r="AE921"/>
          <cell r="AF921"/>
          <cell r="AG921"/>
          <cell r="AH921"/>
          <cell r="AI921"/>
          <cell r="AJ921"/>
          <cell r="AK921"/>
          <cell r="AL921"/>
          <cell r="AM921"/>
          <cell r="AN921"/>
          <cell r="AO921"/>
        </row>
        <row r="922">
          <cell r="A922" t="str">
            <v>VIS 1068</v>
          </cell>
          <cell r="C922" t="str">
            <v>R. da Paz - Casal</v>
          </cell>
          <cell r="D922"/>
          <cell r="E922"/>
          <cell r="F922"/>
          <cell r="G922"/>
          <cell r="H922"/>
          <cell r="I922"/>
          <cell r="J922"/>
          <cell r="K922"/>
          <cell r="L922"/>
          <cell r="M922"/>
          <cell r="N922"/>
          <cell r="O922"/>
          <cell r="P922"/>
          <cell r="Q922"/>
          <cell r="R922"/>
          <cell r="S922"/>
          <cell r="T922"/>
          <cell r="U922"/>
          <cell r="V922"/>
          <cell r="W922"/>
          <cell r="X922"/>
          <cell r="Y922"/>
          <cell r="Z922"/>
          <cell r="AA922"/>
          <cell r="AB922"/>
          <cell r="AC922"/>
          <cell r="AD922"/>
          <cell r="AE922"/>
          <cell r="AF922"/>
          <cell r="AG922"/>
          <cell r="AH922"/>
          <cell r="AI922"/>
          <cell r="AJ922"/>
          <cell r="AK922"/>
          <cell r="AL922"/>
          <cell r="AM922"/>
          <cell r="AN922"/>
          <cell r="AO922"/>
        </row>
        <row r="923">
          <cell r="A923" t="str">
            <v>VIS 1069</v>
          </cell>
          <cell r="C923" t="str">
            <v>R. Cabeceiras - Mata</v>
          </cell>
          <cell r="D923"/>
          <cell r="E923"/>
          <cell r="F923"/>
          <cell r="G923"/>
          <cell r="H923"/>
          <cell r="I923"/>
          <cell r="J923"/>
          <cell r="K923"/>
          <cell r="L923"/>
          <cell r="M923"/>
          <cell r="N923"/>
          <cell r="O923"/>
          <cell r="P923"/>
          <cell r="Q923"/>
          <cell r="R923"/>
          <cell r="S923"/>
          <cell r="T923"/>
          <cell r="U923"/>
          <cell r="V923"/>
          <cell r="W923"/>
          <cell r="X923"/>
          <cell r="Y923"/>
          <cell r="Z923"/>
          <cell r="AA923"/>
          <cell r="AB923"/>
          <cell r="AC923"/>
          <cell r="AD923"/>
          <cell r="AE923"/>
          <cell r="AF923"/>
          <cell r="AG923"/>
          <cell r="AH923"/>
          <cell r="AI923"/>
          <cell r="AJ923"/>
          <cell r="AK923"/>
          <cell r="AL923"/>
          <cell r="AM923"/>
          <cell r="AN923"/>
          <cell r="AO923"/>
        </row>
        <row r="924">
          <cell r="A924" t="str">
            <v>VIS 1070</v>
          </cell>
          <cell r="C924" t="str">
            <v>VIS 1070 - Estr. Principal - Brufe</v>
          </cell>
          <cell r="D924"/>
          <cell r="E924"/>
          <cell r="F924"/>
          <cell r="G924"/>
          <cell r="H924"/>
          <cell r="I924"/>
          <cell r="J924"/>
          <cell r="K924"/>
          <cell r="L924"/>
          <cell r="M924"/>
          <cell r="N924"/>
          <cell r="O924"/>
          <cell r="P924"/>
          <cell r="Q924"/>
          <cell r="R924"/>
          <cell r="S924"/>
          <cell r="T924"/>
          <cell r="U924"/>
          <cell r="V924"/>
          <cell r="W924"/>
          <cell r="X924"/>
          <cell r="Y924"/>
          <cell r="Z924"/>
          <cell r="AA924"/>
          <cell r="AB924"/>
          <cell r="AC924"/>
          <cell r="AD924"/>
          <cell r="AE924"/>
          <cell r="AF924"/>
          <cell r="AG924"/>
          <cell r="AH924"/>
          <cell r="AI924"/>
          <cell r="AJ924"/>
          <cell r="AK924"/>
          <cell r="AL924"/>
          <cell r="AM924"/>
          <cell r="AN924"/>
          <cell r="AO924"/>
        </row>
        <row r="925">
          <cell r="A925" t="str">
            <v>VIS 1071</v>
          </cell>
          <cell r="C925" t="str">
            <v xml:space="preserve">R. Cruzeiro - Cepões </v>
          </cell>
          <cell r="D925"/>
          <cell r="E925"/>
          <cell r="F925"/>
          <cell r="G925"/>
          <cell r="H925"/>
          <cell r="I925"/>
          <cell r="J925"/>
          <cell r="K925"/>
          <cell r="L925"/>
          <cell r="M925"/>
          <cell r="N925"/>
          <cell r="O925"/>
          <cell r="P925"/>
          <cell r="Q925"/>
          <cell r="R925"/>
          <cell r="S925"/>
          <cell r="T925"/>
          <cell r="U925"/>
          <cell r="V925"/>
          <cell r="W925"/>
          <cell r="X925"/>
          <cell r="Y925"/>
          <cell r="Z925"/>
          <cell r="AA925"/>
          <cell r="AB925"/>
          <cell r="AC925"/>
          <cell r="AD925"/>
          <cell r="AE925"/>
          <cell r="AF925"/>
          <cell r="AG925"/>
          <cell r="AH925"/>
          <cell r="AI925"/>
          <cell r="AJ925"/>
          <cell r="AK925"/>
          <cell r="AL925"/>
          <cell r="AM925"/>
          <cell r="AN925"/>
          <cell r="AO925"/>
        </row>
        <row r="926">
          <cell r="A926" t="str">
            <v>VIS 1072</v>
          </cell>
          <cell r="C926" t="str">
            <v>R. Santa Bárbara - Igreja</v>
          </cell>
          <cell r="D926"/>
          <cell r="E926"/>
          <cell r="F926"/>
          <cell r="G926"/>
          <cell r="H926"/>
          <cell r="I926"/>
          <cell r="J926"/>
          <cell r="K926"/>
          <cell r="L926"/>
          <cell r="M926"/>
          <cell r="N926"/>
          <cell r="O926"/>
          <cell r="P926"/>
          <cell r="Q926"/>
          <cell r="R926"/>
          <cell r="S926"/>
          <cell r="T926"/>
          <cell r="U926"/>
          <cell r="V926"/>
          <cell r="W926"/>
          <cell r="X926"/>
          <cell r="Y926"/>
          <cell r="Z926"/>
          <cell r="AA926"/>
          <cell r="AB926"/>
          <cell r="AC926"/>
          <cell r="AD926"/>
          <cell r="AE926"/>
          <cell r="AF926"/>
          <cell r="AG926"/>
          <cell r="AH926"/>
          <cell r="AI926"/>
          <cell r="AJ926"/>
          <cell r="AK926"/>
          <cell r="AL926"/>
          <cell r="AM926"/>
          <cell r="AN926"/>
          <cell r="AO926"/>
        </row>
        <row r="927">
          <cell r="A927" t="str">
            <v>VIS 1073</v>
          </cell>
          <cell r="C927" t="str">
            <v>Estr. Nogueiras - Nogueira de Baixo</v>
          </cell>
          <cell r="D927"/>
          <cell r="E927"/>
          <cell r="F927"/>
          <cell r="G927"/>
          <cell r="H927"/>
          <cell r="I927"/>
          <cell r="J927"/>
          <cell r="K927"/>
          <cell r="L927"/>
          <cell r="M927"/>
          <cell r="N927"/>
          <cell r="O927"/>
          <cell r="P927"/>
          <cell r="Q927"/>
          <cell r="R927"/>
          <cell r="S927"/>
          <cell r="T927"/>
          <cell r="U927"/>
          <cell r="V927"/>
          <cell r="W927"/>
          <cell r="X927"/>
          <cell r="Y927"/>
          <cell r="Z927"/>
          <cell r="AA927"/>
          <cell r="AB927"/>
          <cell r="AC927"/>
          <cell r="AD927"/>
          <cell r="AE927"/>
          <cell r="AF927"/>
          <cell r="AG927"/>
          <cell r="AH927"/>
          <cell r="AI927"/>
          <cell r="AJ927"/>
          <cell r="AK927"/>
          <cell r="AL927"/>
          <cell r="AM927"/>
          <cell r="AN927"/>
          <cell r="AO927"/>
        </row>
        <row r="928">
          <cell r="A928" t="str">
            <v>VIS 1074</v>
          </cell>
          <cell r="C928" t="str">
            <v>Estr. Nogueiras - Nogueira de Cima</v>
          </cell>
          <cell r="D928"/>
          <cell r="E928"/>
          <cell r="F928"/>
          <cell r="G928"/>
          <cell r="H928"/>
          <cell r="I928"/>
          <cell r="J928"/>
          <cell r="K928"/>
          <cell r="L928"/>
          <cell r="M928"/>
          <cell r="N928"/>
          <cell r="O928"/>
          <cell r="P928"/>
          <cell r="Q928"/>
          <cell r="R928"/>
          <cell r="S928"/>
          <cell r="T928"/>
          <cell r="U928"/>
          <cell r="V928"/>
          <cell r="W928"/>
          <cell r="X928"/>
          <cell r="Y928"/>
          <cell r="Z928"/>
          <cell r="AA928"/>
          <cell r="AB928"/>
          <cell r="AC928"/>
          <cell r="AD928"/>
          <cell r="AE928"/>
          <cell r="AF928"/>
          <cell r="AG928"/>
          <cell r="AH928"/>
          <cell r="AI928"/>
          <cell r="AJ928"/>
          <cell r="AK928"/>
          <cell r="AL928"/>
          <cell r="AM928"/>
          <cell r="AN928"/>
          <cell r="AO928"/>
        </row>
        <row r="929">
          <cell r="A929" t="str">
            <v>VIS 1075</v>
          </cell>
          <cell r="C929" t="str">
            <v>R. Principal - Canidelo</v>
          </cell>
          <cell r="D929"/>
          <cell r="E929"/>
          <cell r="F929"/>
          <cell r="G929"/>
          <cell r="H929"/>
          <cell r="I929"/>
          <cell r="J929"/>
          <cell r="K929"/>
          <cell r="L929"/>
          <cell r="M929"/>
          <cell r="N929"/>
          <cell r="O929"/>
          <cell r="P929"/>
          <cell r="Q929"/>
          <cell r="R929"/>
          <cell r="S929"/>
          <cell r="T929"/>
          <cell r="U929"/>
          <cell r="V929"/>
          <cell r="W929"/>
          <cell r="X929"/>
          <cell r="Y929"/>
          <cell r="Z929"/>
          <cell r="AA929"/>
          <cell r="AB929"/>
          <cell r="AC929"/>
          <cell r="AD929"/>
          <cell r="AE929"/>
          <cell r="AF929"/>
          <cell r="AG929"/>
          <cell r="AH929"/>
          <cell r="AI929"/>
          <cell r="AJ929"/>
          <cell r="AK929"/>
          <cell r="AL929"/>
          <cell r="AM929"/>
          <cell r="AN929"/>
          <cell r="AO929"/>
        </row>
        <row r="930">
          <cell r="A930" t="str">
            <v>VIS 1076</v>
          </cell>
          <cell r="C930" t="str">
            <v>R. São Bernardo - Vila Chã</v>
          </cell>
          <cell r="D930"/>
          <cell r="E930"/>
          <cell r="F930"/>
          <cell r="G930"/>
          <cell r="H930"/>
          <cell r="I930"/>
          <cell r="J930"/>
          <cell r="K930"/>
          <cell r="L930"/>
          <cell r="M930"/>
          <cell r="N930"/>
          <cell r="O930"/>
          <cell r="P930"/>
          <cell r="Q930"/>
          <cell r="R930"/>
          <cell r="S930"/>
          <cell r="T930"/>
          <cell r="U930"/>
          <cell r="V930"/>
          <cell r="W930"/>
          <cell r="X930"/>
          <cell r="Y930"/>
          <cell r="Z930"/>
          <cell r="AA930"/>
          <cell r="AB930"/>
          <cell r="AC930"/>
          <cell r="AD930"/>
          <cell r="AE930"/>
          <cell r="AF930"/>
          <cell r="AG930"/>
          <cell r="AH930"/>
          <cell r="AI930"/>
          <cell r="AJ930"/>
          <cell r="AK930"/>
          <cell r="AL930"/>
          <cell r="AM930"/>
          <cell r="AN930"/>
          <cell r="AO930"/>
        </row>
        <row r="931">
          <cell r="A931" t="str">
            <v>VIS 1077</v>
          </cell>
          <cell r="C931" t="str">
            <v>Calçada Carvalha - Aviuges</v>
          </cell>
          <cell r="D931"/>
        </row>
        <row r="932">
          <cell r="A932" t="str">
            <v>VIS 1078</v>
          </cell>
          <cell r="C932" t="str">
            <v>Estr. Santo Amaro - Bertelhe</v>
          </cell>
          <cell r="D932"/>
        </row>
        <row r="933">
          <cell r="A933" t="str">
            <v>VIS 1079</v>
          </cell>
          <cell r="C933" t="str">
            <v xml:space="preserve">R. N. Senhora da Guia (Igreja) - Nelas </v>
          </cell>
          <cell r="D933"/>
        </row>
        <row r="934">
          <cell r="A934" t="str">
            <v>VIS 1080</v>
          </cell>
          <cell r="C934" t="str">
            <v>R. Aeródromo (Escola) - Nelas</v>
          </cell>
          <cell r="D934"/>
        </row>
        <row r="935">
          <cell r="A935" t="str">
            <v>VIS 1081</v>
          </cell>
          <cell r="C935" t="str">
            <v xml:space="preserve">Largo - Covelas </v>
          </cell>
          <cell r="D935"/>
        </row>
        <row r="936">
          <cell r="A936" t="str">
            <v>VIS 1082</v>
          </cell>
          <cell r="C936" t="str">
            <v>Largo Olival - Gumiei</v>
          </cell>
          <cell r="D936"/>
        </row>
        <row r="937">
          <cell r="A937" t="str">
            <v>VIS 1083</v>
          </cell>
          <cell r="C937" t="str">
            <v>Largo Corredoura- Lustosa</v>
          </cell>
          <cell r="D937"/>
        </row>
        <row r="938">
          <cell r="A938" t="str">
            <v>VIS 1084</v>
          </cell>
          <cell r="C938" t="str">
            <v>R. Liberdade - Casal Jusão</v>
          </cell>
          <cell r="D938"/>
        </row>
        <row r="939">
          <cell r="A939" t="str">
            <v>VIS 1085</v>
          </cell>
          <cell r="C939" t="str">
            <v>R. Igreja - Mosteiro</v>
          </cell>
          <cell r="D939"/>
        </row>
        <row r="940">
          <cell r="A940" t="str">
            <v>VIS 1086</v>
          </cell>
          <cell r="C940" t="str">
            <v xml:space="preserve">R. Principal - Lagoínhas </v>
          </cell>
          <cell r="D940"/>
        </row>
        <row r="941">
          <cell r="A941" t="str">
            <v>VIS 1087</v>
          </cell>
          <cell r="C941" t="str">
            <v>R. Principal - Forniçô</v>
          </cell>
          <cell r="D941"/>
        </row>
        <row r="942">
          <cell r="A942" t="str">
            <v>VIS 1088</v>
          </cell>
          <cell r="C942" t="str">
            <v>EM 585 - France (x)</v>
          </cell>
          <cell r="D942"/>
        </row>
        <row r="943">
          <cell r="A943" t="str">
            <v>VIS 1089</v>
          </cell>
          <cell r="C943" t="str">
            <v>R. Principal - Moimenta</v>
          </cell>
          <cell r="D943"/>
        </row>
        <row r="944">
          <cell r="A944" t="str">
            <v>VIS 1090</v>
          </cell>
          <cell r="C944" t="str">
            <v>EM 580 - Lamaçais</v>
          </cell>
          <cell r="D944"/>
        </row>
        <row r="945">
          <cell r="A945" t="str">
            <v>VIS 1091</v>
          </cell>
          <cell r="C945" t="str">
            <v>CM 1341 - Povidal de Cima</v>
          </cell>
          <cell r="D945"/>
        </row>
        <row r="946">
          <cell r="A946" t="str">
            <v>VIS 1092</v>
          </cell>
          <cell r="C946" t="str">
            <v>EM 585 - Outeirinho (x)</v>
          </cell>
          <cell r="D946"/>
        </row>
        <row r="947">
          <cell r="A947" t="str">
            <v>VIS 1093</v>
          </cell>
          <cell r="C947" t="str">
            <v>EM 580 - Quinta Tapada</v>
          </cell>
          <cell r="D947"/>
        </row>
        <row r="948">
          <cell r="A948" t="str">
            <v>VIS 1094</v>
          </cell>
          <cell r="C948" t="str">
            <v>Bairro São Domingos - Guimarães</v>
          </cell>
          <cell r="D948"/>
        </row>
        <row r="949">
          <cell r="A949" t="str">
            <v>VIS 1095</v>
          </cell>
          <cell r="C949" t="str">
            <v>EM580 - Outeiro</v>
          </cell>
          <cell r="D949"/>
        </row>
        <row r="950">
          <cell r="A950" t="str">
            <v>VIS 1096</v>
          </cell>
          <cell r="C950" t="str">
            <v>EM 585 - São Cristóvão</v>
          </cell>
          <cell r="D950"/>
        </row>
        <row r="951">
          <cell r="A951" t="str">
            <v>VIS 1097</v>
          </cell>
          <cell r="C951" t="str">
            <v>EM 585 - Souto do Chão</v>
          </cell>
          <cell r="D951"/>
        </row>
        <row r="952">
          <cell r="A952" t="str">
            <v>VIS 1098</v>
          </cell>
          <cell r="C952" t="str">
            <v>CM 1332 - Travássos</v>
          </cell>
          <cell r="D952"/>
        </row>
        <row r="953">
          <cell r="A953" t="str">
            <v>VIS 1099</v>
          </cell>
          <cell r="C953" t="str">
            <v>R. Principal - Taboadelo</v>
          </cell>
          <cell r="D953"/>
        </row>
        <row r="954">
          <cell r="A954" t="str">
            <v>VIS 2000</v>
          </cell>
          <cell r="C954" t="str">
            <v>R. Direita - Carcavelos</v>
          </cell>
          <cell r="D954"/>
        </row>
        <row r="955">
          <cell r="A955" t="str">
            <v>VIS 2001</v>
          </cell>
          <cell r="C955" t="str">
            <v>R. Principal - Qta. Dos Fortes</v>
          </cell>
          <cell r="D955"/>
        </row>
        <row r="956">
          <cell r="A956" t="str">
            <v>VIS 2002</v>
          </cell>
          <cell r="C956" t="str">
            <v>Estação Funicular 1</v>
          </cell>
          <cell r="D956"/>
        </row>
        <row r="957">
          <cell r="A957" t="str">
            <v>VIS 2003</v>
          </cell>
          <cell r="C957" t="str">
            <v>Estação Funicular 2</v>
          </cell>
          <cell r="D957"/>
        </row>
        <row r="958">
          <cell r="A958" t="str">
            <v>VIS 2004</v>
          </cell>
          <cell r="C958" t="str">
            <v>Mundão-Rua Nascente 2</v>
          </cell>
          <cell r="D958"/>
        </row>
        <row r="959">
          <cell r="A959" t="str">
            <v>VIS 2005</v>
          </cell>
          <cell r="C959"/>
          <cell r="D959"/>
        </row>
        <row r="960">
          <cell r="A960" t="str">
            <v>VIS 2006</v>
          </cell>
          <cell r="C960" t="str">
            <v>Vil de Souto - Mosteirinho 1</v>
          </cell>
          <cell r="D960"/>
        </row>
        <row r="961">
          <cell r="A961" t="str">
            <v>VIS 2007</v>
          </cell>
          <cell r="C961" t="str">
            <v>Vil de Souto - Mosteirinho 2</v>
          </cell>
          <cell r="D961"/>
        </row>
        <row r="962">
          <cell r="A962" t="str">
            <v>VIS 2008</v>
          </cell>
          <cell r="C962" t="str">
            <v>Estação - Torredeita 1</v>
          </cell>
          <cell r="D962"/>
        </row>
        <row r="963">
          <cell r="A963" t="str">
            <v>VIS 2009</v>
          </cell>
          <cell r="C963" t="str">
            <v>Carqueijal Este 1</v>
          </cell>
          <cell r="D963"/>
        </row>
        <row r="964">
          <cell r="A964" t="str">
            <v>VIS 2010</v>
          </cell>
          <cell r="C964" t="str">
            <v>Carqueijal Norte 2</v>
          </cell>
          <cell r="D964"/>
        </row>
        <row r="965">
          <cell r="A965" t="str">
            <v>VIS 2011</v>
          </cell>
          <cell r="C965" t="str">
            <v>Routar Este 1</v>
          </cell>
          <cell r="D965"/>
        </row>
        <row r="966">
          <cell r="A966" t="str">
            <v>VIS 2012</v>
          </cell>
          <cell r="C966" t="str">
            <v>V. Chã do Monte - Routar 2</v>
          </cell>
          <cell r="D966"/>
        </row>
        <row r="967">
          <cell r="A967" t="str">
            <v>VIS 2013</v>
          </cell>
          <cell r="C967" t="str">
            <v>V Chã Monte-Centro 2</v>
          </cell>
          <cell r="D967"/>
        </row>
        <row r="968">
          <cell r="A968" t="str">
            <v>VIS 2014</v>
          </cell>
          <cell r="C968" t="str">
            <v>V Chã Monte-Sul</v>
          </cell>
          <cell r="D968"/>
        </row>
        <row r="969">
          <cell r="A969" t="str">
            <v>VIS 2015</v>
          </cell>
          <cell r="C969" t="str">
            <v>Boa Aldeia-Este</v>
          </cell>
          <cell r="D969"/>
        </row>
        <row r="970">
          <cell r="A970" t="str">
            <v>VIS 2016</v>
          </cell>
          <cell r="C970" t="str">
            <v>Farminhão Centro</v>
          </cell>
          <cell r="D970"/>
        </row>
        <row r="971">
          <cell r="A971" t="str">
            <v>VIS 2017</v>
          </cell>
          <cell r="C971" t="str">
            <v>Farminhão Sul</v>
          </cell>
          <cell r="D971"/>
        </row>
        <row r="972">
          <cell r="A972" t="str">
            <v>VIS 2018</v>
          </cell>
          <cell r="C972" t="str">
            <v>Várzea-Estrada Almas 2</v>
          </cell>
          <cell r="D972"/>
          <cell r="E972"/>
          <cell r="F972"/>
          <cell r="G972"/>
          <cell r="H972"/>
          <cell r="I972"/>
          <cell r="J972"/>
          <cell r="K972"/>
          <cell r="L972"/>
          <cell r="M972"/>
          <cell r="N972"/>
          <cell r="O972"/>
          <cell r="P972"/>
          <cell r="Q972"/>
          <cell r="R972"/>
          <cell r="S972"/>
          <cell r="T972"/>
          <cell r="U972"/>
          <cell r="V972"/>
          <cell r="W972"/>
          <cell r="X972"/>
          <cell r="Y972"/>
          <cell r="Z972"/>
          <cell r="AA972"/>
          <cell r="AB972"/>
          <cell r="AC972"/>
          <cell r="AD972"/>
          <cell r="AE972"/>
          <cell r="AF972"/>
          <cell r="AG972"/>
          <cell r="AH972"/>
          <cell r="AI972"/>
          <cell r="AJ972"/>
          <cell r="AK972"/>
          <cell r="AL972"/>
          <cell r="AM972"/>
          <cell r="AN972"/>
          <cell r="AO972"/>
        </row>
        <row r="973">
          <cell r="A973" t="str">
            <v>VIS 2019</v>
          </cell>
          <cell r="C973" t="str">
            <v>Várzea-Centro 2</v>
          </cell>
          <cell r="D973"/>
          <cell r="E973"/>
          <cell r="F973"/>
          <cell r="G973"/>
          <cell r="H973"/>
          <cell r="I973"/>
          <cell r="J973"/>
          <cell r="K973"/>
          <cell r="L973"/>
          <cell r="M973"/>
          <cell r="N973"/>
          <cell r="O973"/>
          <cell r="P973"/>
          <cell r="Q973"/>
          <cell r="R973"/>
          <cell r="S973"/>
          <cell r="T973"/>
          <cell r="U973"/>
          <cell r="V973"/>
          <cell r="W973"/>
          <cell r="X973"/>
          <cell r="Y973"/>
          <cell r="Z973"/>
          <cell r="AA973"/>
          <cell r="AB973"/>
          <cell r="AC973"/>
          <cell r="AD973"/>
          <cell r="AE973"/>
          <cell r="AF973"/>
          <cell r="AG973"/>
          <cell r="AH973"/>
          <cell r="AI973"/>
          <cell r="AJ973"/>
          <cell r="AK973"/>
          <cell r="AL973"/>
          <cell r="AM973"/>
          <cell r="AN973"/>
          <cell r="AO973"/>
        </row>
        <row r="974">
          <cell r="A974" t="str">
            <v>VIS 2020</v>
          </cell>
          <cell r="C974" t="str">
            <v>Carqueijal 2</v>
          </cell>
          <cell r="D974"/>
          <cell r="E974"/>
          <cell r="F974"/>
          <cell r="G974"/>
          <cell r="H974"/>
          <cell r="I974"/>
          <cell r="J974"/>
          <cell r="K974"/>
          <cell r="L974"/>
          <cell r="M974"/>
          <cell r="N974"/>
          <cell r="O974"/>
          <cell r="P974"/>
          <cell r="Q974"/>
          <cell r="R974"/>
          <cell r="S974"/>
          <cell r="T974"/>
          <cell r="U974"/>
          <cell r="V974"/>
          <cell r="W974"/>
          <cell r="X974"/>
          <cell r="Y974"/>
          <cell r="Z974"/>
          <cell r="AA974"/>
          <cell r="AB974"/>
          <cell r="AC974"/>
          <cell r="AD974"/>
          <cell r="AE974"/>
          <cell r="AF974"/>
          <cell r="AG974"/>
          <cell r="AH974"/>
          <cell r="AI974"/>
          <cell r="AJ974"/>
          <cell r="AK974"/>
          <cell r="AL974"/>
          <cell r="AM974"/>
          <cell r="AN974"/>
          <cell r="AO974"/>
        </row>
        <row r="975">
          <cell r="A975"/>
          <cell r="C975"/>
          <cell r="D975"/>
          <cell r="E975"/>
          <cell r="F975"/>
          <cell r="G975"/>
          <cell r="H975"/>
          <cell r="I975"/>
          <cell r="J975"/>
          <cell r="K975"/>
          <cell r="L975"/>
          <cell r="M975"/>
          <cell r="N975"/>
          <cell r="O975"/>
          <cell r="P975"/>
          <cell r="Q975"/>
          <cell r="R975"/>
          <cell r="S975"/>
          <cell r="T975"/>
          <cell r="U975"/>
          <cell r="V975"/>
          <cell r="W975"/>
          <cell r="X975"/>
          <cell r="Y975"/>
          <cell r="Z975"/>
          <cell r="AA975"/>
          <cell r="AB975"/>
          <cell r="AC975"/>
          <cell r="AD975"/>
          <cell r="AE975"/>
          <cell r="AF975"/>
          <cell r="AG975"/>
          <cell r="AH975"/>
          <cell r="AI975"/>
          <cell r="AJ975"/>
          <cell r="AK975"/>
          <cell r="AL975"/>
          <cell r="AM975"/>
          <cell r="AN975"/>
          <cell r="AO975"/>
        </row>
        <row r="976">
          <cell r="A976"/>
          <cell r="C976"/>
          <cell r="D976"/>
          <cell r="E976"/>
          <cell r="F976"/>
          <cell r="G976"/>
          <cell r="H976"/>
          <cell r="I976"/>
          <cell r="J976"/>
          <cell r="K976"/>
          <cell r="L976"/>
          <cell r="M976"/>
          <cell r="N976"/>
          <cell r="O976"/>
          <cell r="P976"/>
          <cell r="Q976"/>
          <cell r="R976"/>
          <cell r="S976"/>
          <cell r="T976"/>
          <cell r="U976"/>
          <cell r="V976"/>
          <cell r="W976"/>
          <cell r="X976"/>
          <cell r="Y976"/>
          <cell r="Z976"/>
          <cell r="AA976"/>
          <cell r="AB976"/>
          <cell r="AC976"/>
          <cell r="AD976"/>
          <cell r="AE976"/>
          <cell r="AF976"/>
          <cell r="AG976"/>
          <cell r="AH976"/>
          <cell r="AI976"/>
          <cell r="AJ976"/>
          <cell r="AK976"/>
          <cell r="AL976"/>
          <cell r="AM976"/>
          <cell r="AN976"/>
          <cell r="AO976"/>
        </row>
        <row r="977">
          <cell r="A977"/>
          <cell r="C977"/>
          <cell r="D977"/>
          <cell r="E977"/>
          <cell r="F977"/>
          <cell r="G977"/>
          <cell r="H977"/>
          <cell r="I977"/>
          <cell r="J977"/>
          <cell r="K977"/>
          <cell r="L977"/>
          <cell r="M977"/>
          <cell r="N977"/>
          <cell r="O977"/>
          <cell r="P977"/>
          <cell r="Q977"/>
          <cell r="R977"/>
          <cell r="S977"/>
          <cell r="T977"/>
          <cell r="U977"/>
          <cell r="V977"/>
          <cell r="W977"/>
          <cell r="X977"/>
          <cell r="Y977"/>
          <cell r="Z977"/>
          <cell r="AA977"/>
          <cell r="AB977"/>
          <cell r="AC977"/>
          <cell r="AD977"/>
          <cell r="AE977"/>
          <cell r="AF977"/>
          <cell r="AG977"/>
          <cell r="AH977"/>
          <cell r="AI977"/>
          <cell r="AJ977"/>
          <cell r="AK977"/>
          <cell r="AL977"/>
          <cell r="AM977"/>
          <cell r="AN977"/>
          <cell r="AO977"/>
        </row>
        <row r="978">
          <cell r="A978"/>
          <cell r="C978"/>
          <cell r="D978"/>
          <cell r="E978"/>
          <cell r="F978"/>
          <cell r="G978"/>
          <cell r="H978"/>
          <cell r="I978"/>
          <cell r="J978"/>
          <cell r="K978"/>
          <cell r="L978"/>
          <cell r="M978"/>
          <cell r="N978"/>
          <cell r="O978"/>
          <cell r="P978"/>
          <cell r="Q978"/>
          <cell r="R978"/>
          <cell r="S978"/>
          <cell r="T978"/>
          <cell r="U978"/>
          <cell r="V978"/>
          <cell r="W978"/>
          <cell r="X978"/>
          <cell r="Y978"/>
          <cell r="Z978"/>
          <cell r="AA978"/>
          <cell r="AB978"/>
          <cell r="AC978"/>
          <cell r="AD978"/>
          <cell r="AE978"/>
          <cell r="AF978"/>
          <cell r="AG978"/>
          <cell r="AH978"/>
          <cell r="AI978"/>
          <cell r="AJ978"/>
          <cell r="AK978"/>
          <cell r="AL978"/>
          <cell r="AM978"/>
          <cell r="AN978"/>
          <cell r="AO978"/>
        </row>
        <row r="979">
          <cell r="A979"/>
          <cell r="C979"/>
          <cell r="D979"/>
          <cell r="E979"/>
          <cell r="F979"/>
          <cell r="G979"/>
          <cell r="H979"/>
          <cell r="I979"/>
          <cell r="J979"/>
          <cell r="K979"/>
          <cell r="L979"/>
          <cell r="M979"/>
          <cell r="N979"/>
          <cell r="O979"/>
          <cell r="P979"/>
          <cell r="Q979"/>
          <cell r="R979"/>
          <cell r="S979"/>
          <cell r="T979"/>
          <cell r="U979"/>
          <cell r="V979"/>
          <cell r="W979"/>
          <cell r="X979"/>
          <cell r="Y979"/>
          <cell r="Z979"/>
          <cell r="AA979"/>
          <cell r="AB979"/>
          <cell r="AC979"/>
          <cell r="AD979"/>
          <cell r="AE979"/>
          <cell r="AF979"/>
          <cell r="AG979"/>
          <cell r="AH979"/>
          <cell r="AI979"/>
          <cell r="AJ979"/>
          <cell r="AK979"/>
          <cell r="AL979"/>
          <cell r="AM979"/>
          <cell r="AN979"/>
          <cell r="AO979"/>
        </row>
        <row r="980">
          <cell r="A980"/>
          <cell r="C980"/>
          <cell r="D980"/>
          <cell r="E980"/>
          <cell r="F980"/>
          <cell r="G980"/>
          <cell r="H980"/>
          <cell r="I980"/>
          <cell r="J980"/>
          <cell r="K980"/>
          <cell r="L980"/>
          <cell r="M980"/>
          <cell r="N980"/>
          <cell r="O980"/>
          <cell r="P980"/>
          <cell r="Q980"/>
          <cell r="R980"/>
          <cell r="S980"/>
          <cell r="T980"/>
          <cell r="U980"/>
          <cell r="V980"/>
          <cell r="W980"/>
          <cell r="X980"/>
          <cell r="Y980"/>
          <cell r="Z980"/>
          <cell r="AA980"/>
          <cell r="AB980"/>
          <cell r="AC980"/>
          <cell r="AD980"/>
          <cell r="AE980"/>
          <cell r="AF980"/>
          <cell r="AG980"/>
          <cell r="AH980"/>
          <cell r="AI980"/>
          <cell r="AJ980"/>
          <cell r="AK980"/>
          <cell r="AL980"/>
          <cell r="AM980"/>
          <cell r="AN980"/>
          <cell r="AO980"/>
        </row>
        <row r="981">
          <cell r="A981"/>
          <cell r="C981"/>
          <cell r="D981"/>
          <cell r="E981"/>
          <cell r="F981"/>
          <cell r="G981"/>
          <cell r="H981"/>
          <cell r="I981"/>
          <cell r="J981"/>
          <cell r="K981"/>
          <cell r="L981"/>
          <cell r="M981"/>
          <cell r="N981"/>
          <cell r="O981"/>
          <cell r="P981"/>
          <cell r="Q981"/>
          <cell r="R981"/>
          <cell r="S981"/>
          <cell r="T981"/>
          <cell r="U981"/>
          <cell r="V981"/>
          <cell r="W981"/>
          <cell r="X981"/>
          <cell r="Y981"/>
          <cell r="Z981"/>
          <cell r="AA981"/>
          <cell r="AB981"/>
          <cell r="AC981"/>
          <cell r="AD981"/>
          <cell r="AE981"/>
          <cell r="AF981"/>
          <cell r="AG981"/>
          <cell r="AH981"/>
          <cell r="AI981"/>
          <cell r="AJ981"/>
          <cell r="AK981"/>
          <cell r="AL981"/>
          <cell r="AM981"/>
          <cell r="AN981"/>
          <cell r="AO981"/>
        </row>
        <row r="982">
          <cell r="A982"/>
          <cell r="C982"/>
          <cell r="D982"/>
          <cell r="E982"/>
          <cell r="F982"/>
          <cell r="G982"/>
          <cell r="H982"/>
          <cell r="I982"/>
          <cell r="J982"/>
          <cell r="K982"/>
          <cell r="L982"/>
          <cell r="M982"/>
          <cell r="N982"/>
          <cell r="O982"/>
          <cell r="P982"/>
          <cell r="Q982"/>
          <cell r="R982"/>
          <cell r="S982"/>
          <cell r="T982"/>
          <cell r="U982"/>
          <cell r="V982"/>
          <cell r="W982"/>
          <cell r="X982"/>
          <cell r="Y982"/>
          <cell r="Z982"/>
          <cell r="AA982"/>
          <cell r="AB982"/>
          <cell r="AC982"/>
          <cell r="AD982"/>
          <cell r="AE982"/>
          <cell r="AF982"/>
          <cell r="AG982"/>
          <cell r="AH982"/>
          <cell r="AI982"/>
          <cell r="AJ982"/>
          <cell r="AK982"/>
          <cell r="AL982"/>
          <cell r="AM982"/>
          <cell r="AN982"/>
          <cell r="AO982"/>
        </row>
        <row r="983">
          <cell r="A983"/>
          <cell r="C983"/>
          <cell r="D983"/>
          <cell r="E983"/>
          <cell r="F983"/>
          <cell r="G983"/>
          <cell r="H983"/>
          <cell r="I983"/>
          <cell r="J983"/>
          <cell r="K983"/>
          <cell r="L983"/>
          <cell r="M983"/>
          <cell r="N983"/>
          <cell r="O983"/>
          <cell r="P983"/>
          <cell r="Q983"/>
          <cell r="R983"/>
          <cell r="S983"/>
          <cell r="T983"/>
          <cell r="U983"/>
          <cell r="V983"/>
          <cell r="W983"/>
          <cell r="X983"/>
          <cell r="Y983"/>
          <cell r="Z983"/>
          <cell r="AA983"/>
          <cell r="AB983"/>
          <cell r="AC983"/>
          <cell r="AD983"/>
          <cell r="AE983"/>
          <cell r="AF983"/>
          <cell r="AG983"/>
          <cell r="AH983"/>
          <cell r="AI983"/>
          <cell r="AJ983"/>
          <cell r="AK983"/>
          <cell r="AL983"/>
          <cell r="AM983"/>
          <cell r="AN983"/>
          <cell r="AO983"/>
        </row>
        <row r="984">
          <cell r="A984"/>
          <cell r="C984"/>
          <cell r="D984"/>
          <cell r="E984"/>
          <cell r="F984"/>
          <cell r="G984"/>
          <cell r="H984"/>
          <cell r="I984"/>
          <cell r="J984"/>
          <cell r="K984"/>
          <cell r="L984"/>
          <cell r="M984"/>
          <cell r="N984"/>
          <cell r="O984"/>
          <cell r="P984"/>
          <cell r="Q984"/>
          <cell r="R984"/>
          <cell r="S984"/>
          <cell r="T984"/>
          <cell r="U984"/>
          <cell r="V984"/>
          <cell r="W984"/>
          <cell r="X984"/>
          <cell r="Y984"/>
          <cell r="Z984"/>
          <cell r="AA984"/>
          <cell r="AB984"/>
          <cell r="AC984"/>
          <cell r="AD984"/>
          <cell r="AE984"/>
          <cell r="AF984"/>
          <cell r="AG984"/>
          <cell r="AH984"/>
          <cell r="AI984"/>
          <cell r="AJ984"/>
          <cell r="AK984"/>
          <cell r="AL984"/>
          <cell r="AM984"/>
          <cell r="AN984"/>
          <cell r="AO984"/>
        </row>
        <row r="985">
          <cell r="A985"/>
          <cell r="C985"/>
          <cell r="D985"/>
          <cell r="E985"/>
          <cell r="F985"/>
          <cell r="G985"/>
          <cell r="H985"/>
          <cell r="I985"/>
          <cell r="J985"/>
          <cell r="K985"/>
          <cell r="L985"/>
          <cell r="M985"/>
          <cell r="N985"/>
          <cell r="O985"/>
          <cell r="P985"/>
          <cell r="Q985"/>
          <cell r="R985"/>
          <cell r="S985"/>
          <cell r="T985"/>
          <cell r="U985"/>
          <cell r="V985"/>
          <cell r="W985"/>
          <cell r="X985"/>
          <cell r="Y985"/>
          <cell r="Z985"/>
          <cell r="AA985"/>
          <cell r="AB985"/>
          <cell r="AC985"/>
          <cell r="AD985"/>
          <cell r="AE985"/>
          <cell r="AF985"/>
          <cell r="AG985"/>
          <cell r="AH985"/>
          <cell r="AI985"/>
          <cell r="AJ985"/>
          <cell r="AK985"/>
          <cell r="AL985"/>
          <cell r="AM985"/>
          <cell r="AN985"/>
          <cell r="AO985"/>
        </row>
        <row r="986">
          <cell r="A986"/>
          <cell r="C986"/>
          <cell r="D986"/>
          <cell r="E986"/>
          <cell r="F986"/>
          <cell r="G986"/>
          <cell r="H986"/>
          <cell r="I986"/>
          <cell r="J986"/>
          <cell r="K986"/>
          <cell r="L986"/>
          <cell r="M986"/>
          <cell r="N986"/>
          <cell r="O986"/>
          <cell r="P986"/>
          <cell r="Q986"/>
          <cell r="R986"/>
          <cell r="S986"/>
          <cell r="T986"/>
          <cell r="U986"/>
          <cell r="V986"/>
          <cell r="W986"/>
          <cell r="X986"/>
          <cell r="Y986"/>
          <cell r="Z986"/>
          <cell r="AA986"/>
          <cell r="AB986"/>
          <cell r="AC986"/>
          <cell r="AD986"/>
          <cell r="AE986"/>
          <cell r="AF986"/>
          <cell r="AG986"/>
          <cell r="AH986"/>
          <cell r="AI986"/>
          <cell r="AJ986"/>
          <cell r="AK986"/>
          <cell r="AL986"/>
          <cell r="AM986"/>
          <cell r="AN986"/>
          <cell r="AO986"/>
        </row>
        <row r="987">
          <cell r="A987"/>
          <cell r="C987"/>
          <cell r="D987"/>
          <cell r="E987"/>
          <cell r="F987"/>
          <cell r="G987"/>
          <cell r="H987"/>
          <cell r="I987"/>
          <cell r="J987"/>
          <cell r="K987"/>
          <cell r="L987"/>
          <cell r="M987"/>
          <cell r="N987"/>
          <cell r="O987"/>
          <cell r="P987"/>
          <cell r="Q987"/>
          <cell r="R987"/>
          <cell r="S987"/>
          <cell r="T987"/>
          <cell r="U987"/>
          <cell r="V987"/>
          <cell r="W987"/>
          <cell r="X987"/>
          <cell r="Y987"/>
          <cell r="Z987"/>
          <cell r="AA987"/>
          <cell r="AB987"/>
          <cell r="AC987"/>
          <cell r="AD987"/>
          <cell r="AE987"/>
          <cell r="AF987"/>
          <cell r="AG987"/>
          <cell r="AH987"/>
          <cell r="AI987"/>
          <cell r="AJ987"/>
          <cell r="AK987"/>
          <cell r="AL987"/>
          <cell r="AM987"/>
          <cell r="AN987"/>
          <cell r="AO987"/>
        </row>
        <row r="988">
          <cell r="A988"/>
          <cell r="C988"/>
          <cell r="D988"/>
          <cell r="E988"/>
          <cell r="F988"/>
          <cell r="G988"/>
          <cell r="H988"/>
          <cell r="I988"/>
          <cell r="J988"/>
          <cell r="K988"/>
          <cell r="L988"/>
          <cell r="M988"/>
          <cell r="N988"/>
          <cell r="O988"/>
          <cell r="P988"/>
          <cell r="Q988"/>
          <cell r="R988"/>
          <cell r="S988"/>
          <cell r="T988"/>
          <cell r="U988"/>
          <cell r="V988"/>
          <cell r="W988"/>
          <cell r="X988"/>
          <cell r="Y988"/>
          <cell r="Z988"/>
          <cell r="AA988"/>
          <cell r="AB988"/>
          <cell r="AC988"/>
          <cell r="AD988"/>
          <cell r="AE988"/>
          <cell r="AF988"/>
          <cell r="AG988"/>
          <cell r="AH988"/>
          <cell r="AI988"/>
          <cell r="AJ988"/>
          <cell r="AK988"/>
          <cell r="AL988"/>
          <cell r="AM988"/>
          <cell r="AN988"/>
          <cell r="AO988"/>
        </row>
        <row r="989">
          <cell r="A989"/>
          <cell r="C989"/>
          <cell r="D989"/>
          <cell r="E989"/>
          <cell r="F989"/>
          <cell r="G989"/>
          <cell r="H989"/>
          <cell r="I989"/>
          <cell r="J989"/>
          <cell r="K989"/>
          <cell r="L989"/>
          <cell r="M989"/>
          <cell r="N989"/>
          <cell r="O989"/>
          <cell r="P989"/>
          <cell r="Q989"/>
          <cell r="R989"/>
          <cell r="S989"/>
          <cell r="T989"/>
          <cell r="U989"/>
          <cell r="V989"/>
          <cell r="W989"/>
          <cell r="X989"/>
          <cell r="Y989"/>
          <cell r="Z989"/>
          <cell r="AA989"/>
          <cell r="AB989"/>
          <cell r="AC989"/>
          <cell r="AD989"/>
          <cell r="AE989"/>
          <cell r="AF989"/>
          <cell r="AG989"/>
          <cell r="AH989"/>
          <cell r="AI989"/>
          <cell r="AJ989"/>
          <cell r="AK989"/>
          <cell r="AL989"/>
          <cell r="AM989"/>
          <cell r="AN989"/>
          <cell r="AO989"/>
        </row>
        <row r="990">
          <cell r="A990"/>
          <cell r="C990"/>
          <cell r="D990"/>
          <cell r="E990"/>
          <cell r="F990"/>
          <cell r="G990"/>
          <cell r="H990"/>
          <cell r="I990"/>
          <cell r="J990"/>
          <cell r="K990"/>
          <cell r="L990"/>
          <cell r="M990"/>
          <cell r="N990"/>
          <cell r="O990"/>
          <cell r="P990"/>
          <cell r="Q990"/>
          <cell r="R990"/>
          <cell r="S990"/>
          <cell r="T990"/>
          <cell r="U990"/>
          <cell r="V990"/>
          <cell r="W990"/>
          <cell r="X990"/>
          <cell r="Y990"/>
          <cell r="Z990"/>
          <cell r="AA990"/>
          <cell r="AB990"/>
          <cell r="AC990"/>
          <cell r="AD990"/>
          <cell r="AE990"/>
          <cell r="AF990"/>
          <cell r="AG990"/>
          <cell r="AH990"/>
          <cell r="AI990"/>
          <cell r="AJ990"/>
          <cell r="AK990"/>
          <cell r="AL990"/>
          <cell r="AM990"/>
          <cell r="AN990"/>
          <cell r="AO990"/>
        </row>
        <row r="991">
          <cell r="A991"/>
          <cell r="C991"/>
          <cell r="D991"/>
          <cell r="E991"/>
          <cell r="F991"/>
          <cell r="G991"/>
          <cell r="H991"/>
          <cell r="I991"/>
          <cell r="J991"/>
          <cell r="K991"/>
          <cell r="L991"/>
          <cell r="M991"/>
          <cell r="N991"/>
          <cell r="O991"/>
          <cell r="P991"/>
          <cell r="Q991"/>
          <cell r="R991"/>
          <cell r="S991"/>
          <cell r="T991"/>
          <cell r="U991"/>
          <cell r="V991"/>
          <cell r="W991"/>
          <cell r="X991"/>
          <cell r="Y991"/>
          <cell r="Z991"/>
          <cell r="AA991"/>
          <cell r="AB991"/>
          <cell r="AC991"/>
          <cell r="AD991"/>
          <cell r="AE991"/>
          <cell r="AF991"/>
          <cell r="AG991"/>
          <cell r="AH991"/>
          <cell r="AI991"/>
          <cell r="AJ991"/>
          <cell r="AK991"/>
          <cell r="AL991"/>
          <cell r="AM991"/>
          <cell r="AN991"/>
          <cell r="AO991"/>
        </row>
        <row r="992">
          <cell r="A992"/>
          <cell r="C992"/>
          <cell r="D992"/>
          <cell r="E992"/>
          <cell r="F992"/>
          <cell r="G992"/>
          <cell r="H992"/>
          <cell r="I992"/>
          <cell r="J992"/>
          <cell r="K992"/>
          <cell r="L992"/>
          <cell r="M992"/>
          <cell r="N992"/>
          <cell r="O992"/>
          <cell r="P992"/>
          <cell r="Q992"/>
          <cell r="R992"/>
          <cell r="S992"/>
          <cell r="T992"/>
          <cell r="U992"/>
          <cell r="V992"/>
          <cell r="W992"/>
          <cell r="X992"/>
          <cell r="Y992"/>
          <cell r="Z992"/>
          <cell r="AA992"/>
          <cell r="AB992"/>
          <cell r="AC992"/>
          <cell r="AD992"/>
          <cell r="AE992"/>
          <cell r="AF992"/>
          <cell r="AG992"/>
          <cell r="AH992"/>
          <cell r="AI992"/>
          <cell r="AJ992"/>
          <cell r="AK992"/>
          <cell r="AL992"/>
          <cell r="AM992"/>
          <cell r="AN992"/>
          <cell r="AO992"/>
        </row>
        <row r="993">
          <cell r="A993"/>
          <cell r="C993"/>
          <cell r="D993"/>
          <cell r="E993"/>
          <cell r="F993"/>
          <cell r="G993"/>
          <cell r="H993"/>
          <cell r="I993"/>
          <cell r="J993"/>
          <cell r="K993"/>
          <cell r="L993"/>
          <cell r="M993"/>
          <cell r="N993"/>
          <cell r="O993"/>
          <cell r="P993"/>
          <cell r="Q993"/>
          <cell r="R993"/>
          <cell r="S993"/>
          <cell r="T993"/>
          <cell r="U993"/>
          <cell r="V993"/>
          <cell r="W993"/>
          <cell r="X993"/>
          <cell r="Y993"/>
          <cell r="Z993"/>
          <cell r="AA993"/>
          <cell r="AB993"/>
          <cell r="AC993"/>
          <cell r="AD993"/>
          <cell r="AE993"/>
          <cell r="AF993"/>
          <cell r="AG993"/>
          <cell r="AH993"/>
          <cell r="AI993"/>
          <cell r="AJ993"/>
          <cell r="AK993"/>
          <cell r="AL993"/>
          <cell r="AM993"/>
          <cell r="AN993"/>
          <cell r="AO993"/>
        </row>
        <row r="994">
          <cell r="A994"/>
          <cell r="C994"/>
          <cell r="D994"/>
          <cell r="E994"/>
          <cell r="F994"/>
          <cell r="G994"/>
          <cell r="H994"/>
          <cell r="I994"/>
          <cell r="J994"/>
          <cell r="K994"/>
          <cell r="L994"/>
          <cell r="M994"/>
          <cell r="N994"/>
          <cell r="O994"/>
          <cell r="P994"/>
          <cell r="Q994"/>
          <cell r="R994"/>
          <cell r="S994"/>
          <cell r="T994"/>
          <cell r="U994"/>
          <cell r="V994"/>
          <cell r="W994"/>
          <cell r="X994"/>
          <cell r="Y994"/>
          <cell r="Z994"/>
          <cell r="AA994"/>
          <cell r="AB994"/>
          <cell r="AC994"/>
          <cell r="AD994"/>
          <cell r="AE994"/>
          <cell r="AF994"/>
          <cell r="AG994"/>
          <cell r="AH994"/>
          <cell r="AI994"/>
          <cell r="AJ994"/>
          <cell r="AK994"/>
          <cell r="AL994"/>
          <cell r="AM994"/>
          <cell r="AN994"/>
          <cell r="AO994"/>
        </row>
        <row r="995">
          <cell r="A995"/>
          <cell r="C995"/>
          <cell r="D995"/>
          <cell r="E995"/>
          <cell r="F995"/>
          <cell r="G995"/>
          <cell r="H995"/>
          <cell r="I995"/>
          <cell r="J995"/>
          <cell r="K995"/>
          <cell r="L995"/>
          <cell r="M995"/>
          <cell r="N995"/>
          <cell r="O995"/>
          <cell r="P995"/>
          <cell r="Q995"/>
          <cell r="R995"/>
          <cell r="S995"/>
          <cell r="T995"/>
          <cell r="U995"/>
          <cell r="V995"/>
          <cell r="W995"/>
          <cell r="X995"/>
          <cell r="Y995"/>
          <cell r="Z995"/>
          <cell r="AA995"/>
          <cell r="AB995"/>
          <cell r="AC995"/>
          <cell r="AD995"/>
          <cell r="AE995"/>
          <cell r="AF995"/>
          <cell r="AG995"/>
          <cell r="AH995"/>
          <cell r="AI995"/>
          <cell r="AJ995"/>
          <cell r="AK995"/>
          <cell r="AL995"/>
          <cell r="AM995"/>
          <cell r="AN995"/>
          <cell r="AO995"/>
        </row>
        <row r="996">
          <cell r="A996"/>
          <cell r="C996"/>
          <cell r="D996"/>
          <cell r="E996"/>
          <cell r="F996"/>
          <cell r="G996"/>
          <cell r="H996"/>
          <cell r="I996"/>
          <cell r="J996"/>
          <cell r="K996"/>
          <cell r="L996"/>
          <cell r="M996"/>
          <cell r="N996"/>
          <cell r="O996"/>
          <cell r="P996"/>
          <cell r="Q996"/>
          <cell r="R996"/>
          <cell r="S996"/>
          <cell r="T996"/>
          <cell r="U996"/>
          <cell r="V996"/>
          <cell r="W996"/>
          <cell r="X996"/>
          <cell r="Y996"/>
          <cell r="Z996"/>
          <cell r="AA996"/>
          <cell r="AB996"/>
          <cell r="AC996"/>
          <cell r="AD996"/>
          <cell r="AE996"/>
          <cell r="AF996"/>
          <cell r="AG996"/>
          <cell r="AH996"/>
          <cell r="AI996"/>
          <cell r="AJ996"/>
          <cell r="AK996"/>
          <cell r="AL996"/>
          <cell r="AM996"/>
          <cell r="AN996"/>
          <cell r="AO996"/>
        </row>
        <row r="997">
          <cell r="A997"/>
          <cell r="C997"/>
          <cell r="D997"/>
          <cell r="E997"/>
          <cell r="F997"/>
          <cell r="G997"/>
          <cell r="H997"/>
          <cell r="I997"/>
          <cell r="J997"/>
          <cell r="K997"/>
          <cell r="L997"/>
          <cell r="M997"/>
          <cell r="N997"/>
          <cell r="O997"/>
          <cell r="P997"/>
          <cell r="Q997"/>
          <cell r="R997"/>
          <cell r="S997"/>
          <cell r="T997"/>
          <cell r="U997"/>
          <cell r="V997"/>
          <cell r="W997"/>
          <cell r="X997"/>
          <cell r="Y997"/>
          <cell r="Z997"/>
          <cell r="AA997"/>
          <cell r="AB997"/>
          <cell r="AC997"/>
          <cell r="AD997"/>
          <cell r="AE997"/>
          <cell r="AF997"/>
          <cell r="AG997"/>
          <cell r="AH997"/>
          <cell r="AI997"/>
          <cell r="AJ997"/>
          <cell r="AK997"/>
          <cell r="AL997"/>
          <cell r="AM997"/>
          <cell r="AN997"/>
          <cell r="AO997"/>
        </row>
        <row r="998">
          <cell r="A998"/>
          <cell r="C998"/>
          <cell r="D998"/>
          <cell r="E998"/>
          <cell r="F998"/>
          <cell r="G998"/>
          <cell r="H998"/>
          <cell r="I998"/>
          <cell r="J998"/>
          <cell r="K998"/>
          <cell r="L998"/>
          <cell r="M998"/>
          <cell r="N998"/>
          <cell r="O998"/>
          <cell r="P998"/>
          <cell r="Q998"/>
          <cell r="R998"/>
          <cell r="S998"/>
          <cell r="T998"/>
          <cell r="U998"/>
          <cell r="V998"/>
          <cell r="W998"/>
          <cell r="X998"/>
          <cell r="Y998"/>
          <cell r="Z998"/>
          <cell r="AA998"/>
          <cell r="AB998"/>
          <cell r="AC998"/>
          <cell r="AD998"/>
          <cell r="AE998"/>
          <cell r="AF998"/>
          <cell r="AG998"/>
          <cell r="AH998"/>
          <cell r="AI998"/>
          <cell r="AJ998"/>
          <cell r="AK998"/>
          <cell r="AL998"/>
          <cell r="AM998"/>
          <cell r="AN998"/>
          <cell r="AO998"/>
        </row>
        <row r="999">
          <cell r="A999"/>
          <cell r="C999"/>
          <cell r="D999"/>
          <cell r="E999"/>
          <cell r="F999"/>
          <cell r="G999"/>
          <cell r="H999"/>
          <cell r="I999"/>
          <cell r="J999"/>
          <cell r="K999"/>
          <cell r="L999"/>
          <cell r="M999"/>
          <cell r="N999"/>
          <cell r="O999"/>
          <cell r="P999"/>
          <cell r="Q999"/>
          <cell r="R999"/>
          <cell r="S999"/>
          <cell r="T999"/>
          <cell r="U999"/>
          <cell r="V999"/>
          <cell r="W999"/>
          <cell r="X999"/>
          <cell r="Y999"/>
          <cell r="Z999"/>
          <cell r="AA999"/>
          <cell r="AB999"/>
          <cell r="AC999"/>
          <cell r="AD999"/>
          <cell r="AE999"/>
          <cell r="AF999"/>
          <cell r="AG999"/>
          <cell r="AH999"/>
          <cell r="AI999"/>
          <cell r="AJ999"/>
          <cell r="AK999"/>
          <cell r="AL999"/>
          <cell r="AM999"/>
          <cell r="AN999"/>
          <cell r="AO999"/>
        </row>
        <row r="1000">
          <cell r="A1000"/>
          <cell r="C1000"/>
          <cell r="D1000"/>
          <cell r="E1000"/>
          <cell r="F1000"/>
          <cell r="G1000"/>
          <cell r="H1000"/>
          <cell r="I1000"/>
          <cell r="J1000"/>
          <cell r="K1000"/>
          <cell r="L1000"/>
          <cell r="M1000"/>
          <cell r="N1000"/>
          <cell r="O1000"/>
          <cell r="P1000"/>
          <cell r="Q1000"/>
          <cell r="R1000"/>
          <cell r="S1000"/>
          <cell r="T1000"/>
          <cell r="U1000"/>
          <cell r="V1000"/>
          <cell r="W1000"/>
          <cell r="X1000"/>
          <cell r="Y1000"/>
          <cell r="Z1000"/>
          <cell r="AA1000"/>
          <cell r="AB1000"/>
          <cell r="AC1000"/>
          <cell r="AD1000"/>
          <cell r="AE1000"/>
          <cell r="AF1000"/>
          <cell r="AG1000"/>
          <cell r="AH1000"/>
          <cell r="AI1000"/>
          <cell r="AJ1000"/>
          <cell r="AK1000"/>
          <cell r="AL1000"/>
          <cell r="AM1000"/>
          <cell r="AN1000"/>
          <cell r="AO1000"/>
        </row>
        <row r="1001">
          <cell r="A1001"/>
          <cell r="C1001"/>
          <cell r="D1001"/>
          <cell r="E1001"/>
          <cell r="F1001"/>
          <cell r="G1001"/>
          <cell r="H1001"/>
          <cell r="I1001"/>
          <cell r="J1001"/>
          <cell r="K1001"/>
          <cell r="L1001"/>
          <cell r="M1001"/>
          <cell r="N1001"/>
          <cell r="O1001"/>
          <cell r="P1001"/>
          <cell r="Q1001"/>
          <cell r="R1001"/>
          <cell r="S1001"/>
          <cell r="T1001"/>
          <cell r="U1001"/>
          <cell r="V1001"/>
          <cell r="W1001"/>
          <cell r="X1001"/>
          <cell r="Y1001"/>
          <cell r="Z1001"/>
          <cell r="AA1001"/>
          <cell r="AB1001"/>
          <cell r="AC1001"/>
          <cell r="AD1001"/>
          <cell r="AE1001"/>
          <cell r="AF1001"/>
          <cell r="AG1001"/>
          <cell r="AH1001"/>
          <cell r="AI1001"/>
          <cell r="AJ1001"/>
          <cell r="AK1001"/>
          <cell r="AL1001"/>
          <cell r="AM1001"/>
          <cell r="AN1001"/>
          <cell r="AO1001"/>
        </row>
        <row r="1002">
          <cell r="A1002"/>
          <cell r="C1002"/>
          <cell r="D1002"/>
          <cell r="E1002"/>
          <cell r="F1002"/>
          <cell r="G1002"/>
          <cell r="H1002"/>
          <cell r="I1002"/>
          <cell r="J1002"/>
          <cell r="K1002"/>
          <cell r="L1002"/>
          <cell r="M1002"/>
          <cell r="N1002"/>
          <cell r="O1002"/>
          <cell r="P1002"/>
          <cell r="Q1002"/>
          <cell r="R1002"/>
          <cell r="S1002"/>
          <cell r="T1002"/>
          <cell r="U1002"/>
          <cell r="V1002"/>
          <cell r="W1002"/>
          <cell r="X1002"/>
          <cell r="Y1002"/>
          <cell r="Z1002"/>
          <cell r="AA1002"/>
          <cell r="AB1002"/>
          <cell r="AC1002"/>
          <cell r="AD1002"/>
          <cell r="AE1002"/>
          <cell r="AF1002"/>
          <cell r="AG1002"/>
          <cell r="AH1002"/>
          <cell r="AI1002"/>
          <cell r="AJ1002"/>
          <cell r="AK1002"/>
          <cell r="AL1002"/>
          <cell r="AM1002"/>
          <cell r="AN1002"/>
          <cell r="AO1002"/>
        </row>
        <row r="1003">
          <cell r="A1003"/>
          <cell r="C1003"/>
          <cell r="D1003"/>
          <cell r="E1003"/>
          <cell r="F1003"/>
          <cell r="G1003"/>
          <cell r="H1003"/>
          <cell r="I1003"/>
          <cell r="J1003"/>
          <cell r="K1003"/>
          <cell r="L1003"/>
          <cell r="M1003"/>
          <cell r="N1003"/>
          <cell r="O1003"/>
          <cell r="P1003"/>
          <cell r="Q1003"/>
          <cell r="R1003"/>
          <cell r="S1003"/>
          <cell r="T1003"/>
          <cell r="U1003"/>
          <cell r="V1003"/>
          <cell r="W1003"/>
          <cell r="X1003"/>
          <cell r="Y1003"/>
          <cell r="Z1003"/>
          <cell r="AA1003"/>
          <cell r="AB1003"/>
          <cell r="AC1003"/>
          <cell r="AD1003"/>
          <cell r="AE1003"/>
          <cell r="AF1003"/>
          <cell r="AG1003"/>
          <cell r="AH1003"/>
          <cell r="AI1003"/>
          <cell r="AJ1003"/>
          <cell r="AK1003"/>
          <cell r="AL1003"/>
          <cell r="AM1003"/>
          <cell r="AN1003"/>
          <cell r="AO1003"/>
        </row>
        <row r="1004">
          <cell r="A1004"/>
          <cell r="C1004"/>
          <cell r="D1004"/>
          <cell r="E1004"/>
          <cell r="F1004"/>
          <cell r="G1004"/>
          <cell r="H1004"/>
          <cell r="I1004"/>
          <cell r="J1004"/>
          <cell r="K1004"/>
          <cell r="L1004"/>
          <cell r="M1004"/>
          <cell r="N1004"/>
          <cell r="O1004"/>
          <cell r="P1004"/>
          <cell r="Q1004"/>
          <cell r="R1004"/>
          <cell r="S1004"/>
          <cell r="T1004"/>
          <cell r="U1004"/>
          <cell r="V1004"/>
          <cell r="W1004"/>
          <cell r="X1004"/>
          <cell r="Y1004"/>
          <cell r="Z1004"/>
          <cell r="AA1004"/>
          <cell r="AB1004"/>
          <cell r="AC1004"/>
          <cell r="AD1004"/>
          <cell r="AE1004"/>
          <cell r="AF1004"/>
          <cell r="AG1004"/>
          <cell r="AH1004"/>
          <cell r="AI1004"/>
          <cell r="AJ1004"/>
          <cell r="AK1004"/>
          <cell r="AL1004"/>
          <cell r="AM1004"/>
          <cell r="AN1004"/>
          <cell r="AO1004"/>
        </row>
        <row r="1005">
          <cell r="A1005"/>
          <cell r="C1005"/>
          <cell r="D1005"/>
          <cell r="E1005"/>
          <cell r="F1005"/>
          <cell r="G1005"/>
          <cell r="H1005"/>
          <cell r="I1005"/>
          <cell r="J1005"/>
          <cell r="K1005"/>
          <cell r="L1005"/>
          <cell r="M1005"/>
          <cell r="N1005"/>
          <cell r="O1005"/>
          <cell r="P1005"/>
          <cell r="Q1005"/>
          <cell r="R1005"/>
          <cell r="S1005"/>
          <cell r="T1005"/>
          <cell r="U1005"/>
          <cell r="V1005"/>
          <cell r="W1005"/>
          <cell r="X1005"/>
          <cell r="Y1005"/>
          <cell r="Z1005"/>
          <cell r="AA1005"/>
          <cell r="AB1005"/>
          <cell r="AC1005"/>
          <cell r="AD1005"/>
          <cell r="AE1005"/>
          <cell r="AF1005"/>
          <cell r="AG1005"/>
          <cell r="AH1005"/>
          <cell r="AI1005"/>
          <cell r="AJ1005"/>
          <cell r="AK1005"/>
          <cell r="AL1005"/>
          <cell r="AM1005"/>
          <cell r="AN1005"/>
          <cell r="AO1005"/>
        </row>
        <row r="1006">
          <cell r="A1006"/>
          <cell r="C1006"/>
          <cell r="D1006"/>
          <cell r="E1006"/>
          <cell r="F1006"/>
          <cell r="G1006"/>
          <cell r="H1006"/>
          <cell r="I1006"/>
          <cell r="J1006"/>
          <cell r="K1006"/>
          <cell r="L1006"/>
          <cell r="M1006"/>
          <cell r="N1006"/>
          <cell r="O1006"/>
          <cell r="P1006"/>
          <cell r="Q1006"/>
          <cell r="R1006"/>
          <cell r="S1006"/>
          <cell r="T1006"/>
          <cell r="U1006"/>
          <cell r="V1006"/>
          <cell r="W1006"/>
          <cell r="X1006"/>
          <cell r="Y1006"/>
          <cell r="Z1006"/>
          <cell r="AA1006"/>
          <cell r="AB1006"/>
          <cell r="AC1006"/>
          <cell r="AD1006"/>
          <cell r="AE1006"/>
          <cell r="AF1006"/>
          <cell r="AG1006"/>
          <cell r="AH1006"/>
          <cell r="AI1006"/>
          <cell r="AJ1006"/>
          <cell r="AK1006"/>
          <cell r="AL1006"/>
          <cell r="AM1006"/>
          <cell r="AN1006"/>
          <cell r="AO1006"/>
        </row>
        <row r="1007">
          <cell r="A1007"/>
          <cell r="C1007"/>
          <cell r="D1007"/>
          <cell r="E1007"/>
          <cell r="F1007"/>
          <cell r="G1007"/>
          <cell r="H1007"/>
          <cell r="I1007"/>
          <cell r="J1007"/>
          <cell r="K1007"/>
          <cell r="L1007"/>
          <cell r="M1007"/>
          <cell r="N1007"/>
          <cell r="O1007"/>
          <cell r="P1007"/>
          <cell r="Q1007"/>
          <cell r="R1007"/>
          <cell r="S1007"/>
          <cell r="T1007"/>
          <cell r="U1007"/>
          <cell r="V1007"/>
          <cell r="W1007"/>
          <cell r="X1007"/>
          <cell r="Y1007"/>
          <cell r="Z1007"/>
          <cell r="AA1007"/>
          <cell r="AB1007"/>
          <cell r="AC1007"/>
          <cell r="AD1007"/>
          <cell r="AE1007"/>
          <cell r="AF1007"/>
          <cell r="AG1007"/>
          <cell r="AH1007"/>
          <cell r="AI1007"/>
          <cell r="AJ1007"/>
          <cell r="AK1007"/>
          <cell r="AL1007"/>
          <cell r="AM1007"/>
          <cell r="AN1007"/>
          <cell r="AO1007"/>
        </row>
        <row r="1008">
          <cell r="A1008"/>
          <cell r="C1008"/>
          <cell r="D1008"/>
          <cell r="E1008"/>
          <cell r="F1008"/>
          <cell r="G1008"/>
          <cell r="H1008"/>
          <cell r="I1008"/>
          <cell r="J1008"/>
          <cell r="K1008"/>
          <cell r="L1008"/>
          <cell r="M1008"/>
          <cell r="N1008"/>
          <cell r="O1008"/>
          <cell r="P1008"/>
          <cell r="Q1008"/>
          <cell r="R1008"/>
          <cell r="S1008"/>
          <cell r="T1008"/>
          <cell r="U1008"/>
          <cell r="V1008"/>
          <cell r="W1008"/>
          <cell r="X1008"/>
          <cell r="Y1008"/>
          <cell r="Z1008"/>
          <cell r="AA1008"/>
          <cell r="AB1008"/>
          <cell r="AC1008"/>
          <cell r="AD1008"/>
          <cell r="AE1008"/>
          <cell r="AF1008"/>
          <cell r="AG1008"/>
          <cell r="AH1008"/>
          <cell r="AI1008"/>
          <cell r="AJ1008"/>
          <cell r="AK1008"/>
          <cell r="AL1008"/>
          <cell r="AM1008"/>
          <cell r="AN1008"/>
          <cell r="AO1008"/>
        </row>
        <row r="1009">
          <cell r="A1009"/>
          <cell r="C1009"/>
          <cell r="D1009"/>
          <cell r="E1009"/>
          <cell r="F1009"/>
          <cell r="G1009"/>
          <cell r="H1009"/>
          <cell r="I1009"/>
          <cell r="J1009"/>
          <cell r="K1009"/>
          <cell r="L1009"/>
          <cell r="M1009"/>
          <cell r="N1009"/>
          <cell r="O1009"/>
          <cell r="P1009"/>
          <cell r="Q1009"/>
          <cell r="R1009"/>
          <cell r="S1009"/>
          <cell r="T1009"/>
          <cell r="U1009"/>
          <cell r="V1009"/>
          <cell r="W1009"/>
          <cell r="X1009"/>
          <cell r="Y1009"/>
          <cell r="Z1009"/>
          <cell r="AA1009"/>
          <cell r="AB1009"/>
          <cell r="AC1009"/>
          <cell r="AD1009"/>
          <cell r="AE1009"/>
          <cell r="AF1009"/>
          <cell r="AG1009"/>
          <cell r="AH1009"/>
          <cell r="AI1009"/>
          <cell r="AJ1009"/>
          <cell r="AK1009"/>
          <cell r="AL1009"/>
          <cell r="AM1009"/>
          <cell r="AN1009"/>
          <cell r="AO1009"/>
        </row>
        <row r="1010">
          <cell r="A1010"/>
          <cell r="C1010"/>
          <cell r="D1010"/>
          <cell r="E1010"/>
          <cell r="F1010"/>
          <cell r="G1010"/>
          <cell r="H1010"/>
          <cell r="I1010"/>
          <cell r="J1010"/>
          <cell r="K1010"/>
          <cell r="L1010"/>
          <cell r="M1010"/>
          <cell r="N1010"/>
          <cell r="O1010"/>
          <cell r="P1010"/>
          <cell r="Q1010"/>
          <cell r="R1010"/>
          <cell r="S1010"/>
          <cell r="T1010"/>
          <cell r="U1010"/>
          <cell r="V1010"/>
          <cell r="W1010"/>
          <cell r="X1010"/>
          <cell r="Y1010"/>
          <cell r="Z1010"/>
          <cell r="AA1010"/>
          <cell r="AB1010"/>
          <cell r="AC1010"/>
          <cell r="AD1010"/>
          <cell r="AE1010"/>
          <cell r="AF1010"/>
          <cell r="AG1010"/>
          <cell r="AH1010"/>
          <cell r="AI1010"/>
          <cell r="AJ1010"/>
          <cell r="AK1010"/>
          <cell r="AL1010"/>
          <cell r="AM1010"/>
          <cell r="AN1010"/>
          <cell r="AO1010"/>
        </row>
        <row r="1011">
          <cell r="A1011"/>
          <cell r="C1011"/>
          <cell r="D1011"/>
          <cell r="E1011"/>
          <cell r="F1011"/>
          <cell r="G1011"/>
          <cell r="H1011"/>
          <cell r="I1011"/>
          <cell r="J1011"/>
          <cell r="K1011"/>
          <cell r="L1011"/>
          <cell r="M1011"/>
          <cell r="N1011"/>
          <cell r="O1011"/>
          <cell r="P1011"/>
          <cell r="Q1011"/>
          <cell r="R1011"/>
          <cell r="S1011"/>
          <cell r="T1011"/>
          <cell r="U1011"/>
          <cell r="V1011"/>
          <cell r="W1011"/>
          <cell r="X1011"/>
          <cell r="Y1011"/>
          <cell r="Z1011"/>
          <cell r="AA1011"/>
          <cell r="AB1011"/>
          <cell r="AC1011"/>
          <cell r="AD1011"/>
          <cell r="AE1011"/>
          <cell r="AF1011"/>
          <cell r="AG1011"/>
          <cell r="AH1011"/>
          <cell r="AI1011"/>
          <cell r="AJ1011"/>
          <cell r="AK1011"/>
          <cell r="AL1011"/>
          <cell r="AM1011"/>
          <cell r="AN1011"/>
          <cell r="AO1011"/>
        </row>
        <row r="1012">
          <cell r="A1012"/>
          <cell r="C1012"/>
          <cell r="D1012"/>
          <cell r="E1012"/>
          <cell r="F1012"/>
          <cell r="G1012"/>
          <cell r="H1012"/>
          <cell r="I1012"/>
          <cell r="J1012"/>
          <cell r="K1012"/>
          <cell r="L1012"/>
          <cell r="M1012"/>
          <cell r="N1012"/>
          <cell r="O1012"/>
          <cell r="P1012"/>
          <cell r="Q1012"/>
          <cell r="R1012"/>
          <cell r="S1012"/>
          <cell r="T1012"/>
          <cell r="U1012"/>
          <cell r="V1012"/>
          <cell r="W1012"/>
          <cell r="X1012"/>
          <cell r="Y1012"/>
          <cell r="Z1012"/>
          <cell r="AA1012"/>
          <cell r="AB1012"/>
          <cell r="AC1012"/>
          <cell r="AD1012"/>
          <cell r="AE1012"/>
          <cell r="AF1012"/>
          <cell r="AG1012"/>
          <cell r="AH1012"/>
          <cell r="AI1012"/>
          <cell r="AJ1012"/>
          <cell r="AK1012"/>
          <cell r="AL1012"/>
          <cell r="AM1012"/>
          <cell r="AN1012"/>
          <cell r="AO1012"/>
        </row>
        <row r="1013">
          <cell r="A1013"/>
          <cell r="C1013"/>
          <cell r="D1013"/>
          <cell r="E1013"/>
          <cell r="F1013"/>
          <cell r="G1013"/>
          <cell r="H1013"/>
          <cell r="I1013"/>
          <cell r="J1013"/>
          <cell r="K1013"/>
          <cell r="L1013"/>
          <cell r="M1013"/>
          <cell r="N1013"/>
          <cell r="O1013"/>
          <cell r="P1013"/>
          <cell r="Q1013"/>
          <cell r="R1013"/>
          <cell r="S1013"/>
          <cell r="T1013"/>
          <cell r="U1013"/>
          <cell r="V1013"/>
          <cell r="W1013"/>
          <cell r="X1013"/>
          <cell r="Y1013"/>
          <cell r="Z1013"/>
          <cell r="AA1013"/>
          <cell r="AB1013"/>
          <cell r="AC1013"/>
          <cell r="AD1013"/>
          <cell r="AE1013"/>
          <cell r="AF1013"/>
          <cell r="AG1013"/>
          <cell r="AH1013"/>
          <cell r="AI1013"/>
          <cell r="AJ1013"/>
          <cell r="AK1013"/>
          <cell r="AL1013"/>
          <cell r="AM1013"/>
          <cell r="AN1013"/>
          <cell r="AO1013"/>
        </row>
        <row r="1014">
          <cell r="A1014"/>
          <cell r="C1014"/>
          <cell r="D1014"/>
          <cell r="E1014"/>
          <cell r="F1014"/>
          <cell r="G1014"/>
          <cell r="H1014"/>
          <cell r="I1014"/>
          <cell r="J1014"/>
          <cell r="K1014"/>
          <cell r="L1014"/>
          <cell r="M1014"/>
          <cell r="N1014"/>
          <cell r="O1014"/>
          <cell r="P1014"/>
          <cell r="Q1014"/>
          <cell r="R1014"/>
          <cell r="S1014"/>
          <cell r="T1014"/>
          <cell r="U1014"/>
          <cell r="V1014"/>
          <cell r="W1014"/>
          <cell r="X1014"/>
          <cell r="Y1014"/>
          <cell r="Z1014"/>
          <cell r="AA1014"/>
          <cell r="AB1014"/>
          <cell r="AC1014"/>
          <cell r="AD1014"/>
          <cell r="AE1014"/>
          <cell r="AF1014"/>
          <cell r="AG1014"/>
          <cell r="AH1014"/>
          <cell r="AI1014"/>
          <cell r="AJ1014"/>
          <cell r="AK1014"/>
          <cell r="AL1014"/>
          <cell r="AM1014"/>
          <cell r="AN1014"/>
          <cell r="AO1014"/>
        </row>
        <row r="1015">
          <cell r="A1015"/>
          <cell r="C1015"/>
          <cell r="D1015"/>
          <cell r="E1015"/>
          <cell r="F1015"/>
          <cell r="G1015"/>
          <cell r="H1015"/>
          <cell r="I1015"/>
          <cell r="J1015"/>
          <cell r="K1015"/>
          <cell r="L1015"/>
          <cell r="M1015"/>
          <cell r="N1015"/>
          <cell r="O1015"/>
          <cell r="P1015"/>
          <cell r="Q1015"/>
          <cell r="R1015"/>
          <cell r="S1015"/>
          <cell r="T1015"/>
          <cell r="U1015"/>
          <cell r="V1015"/>
          <cell r="W1015"/>
          <cell r="X1015"/>
          <cell r="Y1015"/>
          <cell r="Z1015"/>
          <cell r="AA1015"/>
          <cell r="AB1015"/>
          <cell r="AC1015"/>
          <cell r="AD1015"/>
          <cell r="AE1015"/>
          <cell r="AF1015"/>
          <cell r="AG1015"/>
          <cell r="AH1015"/>
          <cell r="AI1015"/>
          <cell r="AJ1015"/>
          <cell r="AK1015"/>
          <cell r="AL1015"/>
          <cell r="AM1015"/>
          <cell r="AN1015"/>
          <cell r="AO1015"/>
        </row>
        <row r="1016">
          <cell r="A1016"/>
          <cell r="C1016"/>
          <cell r="D1016"/>
          <cell r="E1016"/>
          <cell r="F1016"/>
          <cell r="G1016"/>
          <cell r="H1016"/>
          <cell r="I1016"/>
          <cell r="J1016"/>
          <cell r="K1016"/>
          <cell r="L1016"/>
          <cell r="M1016"/>
          <cell r="N1016"/>
          <cell r="O1016"/>
          <cell r="P1016"/>
          <cell r="Q1016"/>
          <cell r="R1016"/>
          <cell r="S1016"/>
          <cell r="T1016"/>
          <cell r="U1016"/>
          <cell r="V1016"/>
          <cell r="W1016"/>
          <cell r="X1016"/>
          <cell r="Y1016"/>
          <cell r="Z1016"/>
          <cell r="AA1016"/>
          <cell r="AB1016"/>
          <cell r="AC1016"/>
          <cell r="AD1016"/>
          <cell r="AE1016"/>
          <cell r="AF1016"/>
          <cell r="AG1016"/>
          <cell r="AH1016"/>
          <cell r="AI1016"/>
          <cell r="AJ1016"/>
          <cell r="AK1016"/>
          <cell r="AL1016"/>
          <cell r="AM1016"/>
          <cell r="AN1016"/>
          <cell r="AO1016"/>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GENS CONCELHO"/>
      <sheetName val="Nomes Linhas"/>
      <sheetName val="L1"/>
      <sheetName val="L2"/>
      <sheetName val="L3"/>
      <sheetName val="L4"/>
      <sheetName val="L5"/>
      <sheetName val="L6"/>
      <sheetName val="L7"/>
      <sheetName val="L8"/>
      <sheetName val="L9"/>
      <sheetName val="L11"/>
      <sheetName val="L12"/>
      <sheetName val="L13"/>
      <sheetName val="L14"/>
      <sheetName val="L15"/>
      <sheetName val="L16"/>
      <sheetName val="L17"/>
      <sheetName val="L18"/>
      <sheetName val="L19"/>
      <sheetName val="L19,"/>
      <sheetName val="L20"/>
      <sheetName val="L10"/>
      <sheetName val="L21"/>
      <sheetName val="LC1"/>
      <sheetName val="LC2"/>
      <sheetName val="Folha1"/>
      <sheetName val="Folha2"/>
    </sheetNames>
    <sheetDataSet>
      <sheetData sheetId="0" refreshError="1">
        <row r="2">
          <cell r="A2" t="str">
            <v>Código</v>
          </cell>
          <cell r="B2" t="str">
            <v>COORDENADAS GPS</v>
          </cell>
          <cell r="C2" t="str">
            <v>NOME PARAGEM</v>
          </cell>
          <cell r="D2" t="str">
            <v>LINHA MUV</v>
          </cell>
        </row>
        <row r="3">
          <cell r="A3" t="str">
            <v>Vis 001</v>
          </cell>
          <cell r="C3" t="str">
            <v>COMV</v>
          </cell>
          <cell r="D3" t="str">
            <v>1;2;3;5;6;7;8;9;10;11;12;13;14;17;21</v>
          </cell>
        </row>
        <row r="4">
          <cell r="A4" t="str">
            <v>Vis 002</v>
          </cell>
          <cell r="C4" t="str">
            <v>Interface Hospital</v>
          </cell>
          <cell r="D4" t="str">
            <v>15;16;18;20;C2</v>
          </cell>
        </row>
        <row r="5">
          <cell r="A5" t="str">
            <v>Vis 003</v>
          </cell>
          <cell r="B5" t="str">
            <v xml:space="preserve"> 40.646408,  -7.909641</v>
          </cell>
          <cell r="C5" t="str">
            <v>Quinta D´el Rei</v>
          </cell>
          <cell r="D5" t="str">
            <v>C1</v>
          </cell>
        </row>
        <row r="6">
          <cell r="A6" t="str">
            <v>Vis 004</v>
          </cell>
          <cell r="B6" t="str">
            <v xml:space="preserve"> 40.647482,  -7.916590</v>
          </cell>
          <cell r="C6" t="str">
            <v>Quinta de Jugueiros</v>
          </cell>
          <cell r="D6" t="str">
            <v>C1</v>
          </cell>
        </row>
        <row r="7">
          <cell r="A7" t="str">
            <v>Vis 005</v>
          </cell>
          <cell r="B7" t="str">
            <v xml:space="preserve"> 40.645995,  -7.918706</v>
          </cell>
          <cell r="C7" t="str">
            <v>Residências IPV</v>
          </cell>
          <cell r="D7" t="str">
            <v>C1</v>
          </cell>
        </row>
        <row r="8">
          <cell r="A8" t="str">
            <v>Vis 006</v>
          </cell>
          <cell r="B8" t="str">
            <v xml:space="preserve"> 40.641848,  -7.918056</v>
          </cell>
          <cell r="C8" t="str">
            <v>Rua Nova</v>
          </cell>
          <cell r="D8" t="str">
            <v>C1</v>
          </cell>
        </row>
        <row r="9">
          <cell r="A9" t="str">
            <v>Vis 007</v>
          </cell>
          <cell r="B9" t="str">
            <v xml:space="preserve"> 40.659123,  -7.918876</v>
          </cell>
          <cell r="C9" t="str">
            <v xml:space="preserve"> Alberto Sampaio 2</v>
          </cell>
          <cell r="D9" t="str">
            <v>2;4;14;C1</v>
          </cell>
        </row>
        <row r="10">
          <cell r="A10" t="str">
            <v>Vis 008</v>
          </cell>
          <cell r="B10" t="str">
            <v xml:space="preserve"> 40.658200,  -7.920039</v>
          </cell>
          <cell r="C10" t="str">
            <v>N. S. Fátima-Igreja</v>
          </cell>
          <cell r="D10" t="str">
            <v>C1</v>
          </cell>
        </row>
        <row r="11">
          <cell r="A11" t="str">
            <v>Vis 009</v>
          </cell>
          <cell r="B11" t="str">
            <v xml:space="preserve"> 40.656603,  -7.927933</v>
          </cell>
          <cell r="C11" t="str">
            <v>Monte Belo-J Infância 1</v>
          </cell>
          <cell r="D11" t="str">
            <v>C1</v>
          </cell>
        </row>
        <row r="12">
          <cell r="A12" t="str">
            <v>Vis 010</v>
          </cell>
          <cell r="B12" t="str">
            <v xml:space="preserve"> 40.657811,  -7.927082</v>
          </cell>
          <cell r="C12" t="str">
            <v>Monte Belo-Estádio 1</v>
          </cell>
          <cell r="D12" t="str">
            <v>C1</v>
          </cell>
        </row>
        <row r="13">
          <cell r="A13" t="str">
            <v>Vis 011</v>
          </cell>
          <cell r="B13" t="str">
            <v xml:space="preserve"> 40.659537,  -7.926582</v>
          </cell>
          <cell r="C13" t="str">
            <v>Campo dos Trambelos</v>
          </cell>
          <cell r="D13" t="str">
            <v>C1</v>
          </cell>
        </row>
        <row r="14">
          <cell r="A14" t="str">
            <v>Vis 012</v>
          </cell>
          <cell r="B14" t="str">
            <v xml:space="preserve"> 40.660189,  -7.921028</v>
          </cell>
          <cell r="C14" t="str">
            <v>Balsa 1</v>
          </cell>
          <cell r="D14" t="str">
            <v>C1</v>
          </cell>
        </row>
        <row r="15">
          <cell r="A15" t="str">
            <v>Vis 013</v>
          </cell>
          <cell r="B15" t="str">
            <v xml:space="preserve"> 40.661687,  -7.920191</v>
          </cell>
          <cell r="C15" t="str">
            <v>César Anjo 1</v>
          </cell>
          <cell r="D15" t="str">
            <v>C1</v>
          </cell>
        </row>
        <row r="16">
          <cell r="A16" t="str">
            <v>Vis 014</v>
          </cell>
          <cell r="B16" t="str">
            <v xml:space="preserve"> 40.661570,  -7.917603</v>
          </cell>
          <cell r="C16" t="str">
            <v>Bombeiros Voluntários</v>
          </cell>
          <cell r="D16" t="str">
            <v>C1</v>
          </cell>
        </row>
        <row r="17">
          <cell r="A17" t="str">
            <v>Vis 015</v>
          </cell>
          <cell r="B17" t="str">
            <v xml:space="preserve"> 40.671383,  -7.920214</v>
          </cell>
          <cell r="C17" t="str">
            <v>M Ferreira Figueiredo 1</v>
          </cell>
          <cell r="D17" t="str">
            <v>C1</v>
          </cell>
        </row>
        <row r="18">
          <cell r="A18" t="str">
            <v>Vis 016</v>
          </cell>
          <cell r="B18" t="str">
            <v xml:space="preserve"> 40.671972,  -7.917654</v>
          </cell>
          <cell r="C18" t="str">
            <v>Pedro Henriques 1</v>
          </cell>
          <cell r="D18" t="str">
            <v>C1;C2</v>
          </cell>
        </row>
        <row r="19">
          <cell r="A19" t="str">
            <v>Vis 017</v>
          </cell>
          <cell r="B19" t="str">
            <v xml:space="preserve"> 40.671823,  -7.918614</v>
          </cell>
          <cell r="C19" t="str">
            <v>Pedro Henriques 2</v>
          </cell>
          <cell r="D19" t="str">
            <v>C2</v>
          </cell>
        </row>
        <row r="20">
          <cell r="A20" t="str">
            <v>Vis 018</v>
          </cell>
          <cell r="B20" t="str">
            <v xml:space="preserve"> 40.661889,  -7.909377</v>
          </cell>
          <cell r="C20" t="str">
            <v>Porta dos Cavaleiros 1</v>
          </cell>
          <cell r="D20" t="str">
            <v>C1</v>
          </cell>
        </row>
        <row r="21">
          <cell r="A21" t="str">
            <v>Vis 019</v>
          </cell>
          <cell r="B21" t="str">
            <v xml:space="preserve"> 40.656493,  -7.906679</v>
          </cell>
          <cell r="C21" t="str">
            <v>5 de Outubro 1</v>
          </cell>
          <cell r="D21" t="str">
            <v>C1</v>
          </cell>
        </row>
        <row r="22">
          <cell r="A22" t="str">
            <v>Vis 020</v>
          </cell>
          <cell r="B22" t="str">
            <v xml:space="preserve"> 40.651317,  -7.920197</v>
          </cell>
          <cell r="C22" t="str">
            <v>Nuno Alvares Pereira</v>
          </cell>
          <cell r="D22" t="str">
            <v>C1</v>
          </cell>
        </row>
        <row r="23">
          <cell r="A23" t="str">
            <v>Vis 021</v>
          </cell>
          <cell r="B23" t="str">
            <v xml:space="preserve"> 40.652811,  -7.920005</v>
          </cell>
          <cell r="C23" t="str">
            <v>Escola João de Barros 1</v>
          </cell>
          <cell r="D23" t="str">
            <v>C1</v>
          </cell>
        </row>
        <row r="24">
          <cell r="A24" t="str">
            <v>Vis 022</v>
          </cell>
          <cell r="B24" t="str">
            <v xml:space="preserve"> 40.652883,  -7.922521</v>
          </cell>
          <cell r="C24" t="str">
            <v>Manuel Silva Almeida 1</v>
          </cell>
          <cell r="D24" t="str">
            <v>C1</v>
          </cell>
        </row>
        <row r="25">
          <cell r="A25" t="str">
            <v>Vis 023</v>
          </cell>
          <cell r="B25" t="str">
            <v xml:space="preserve"> 40.652935,  -7.912411</v>
          </cell>
          <cell r="C25" t="str">
            <v>10 de Junho-Cemitério 1</v>
          </cell>
          <cell r="D25" t="str">
            <v>C1</v>
          </cell>
        </row>
        <row r="26">
          <cell r="A26" t="str">
            <v>Vis 024</v>
          </cell>
          <cell r="B26" t="str">
            <v xml:space="preserve"> 40.652969,  -7.911517</v>
          </cell>
          <cell r="C26" t="str">
            <v>10 de Junho-Cemitério 2</v>
          </cell>
          <cell r="D26" t="str">
            <v>C2</v>
          </cell>
        </row>
        <row r="27">
          <cell r="A27" t="str">
            <v>Vis 025</v>
          </cell>
          <cell r="B27" t="str">
            <v xml:space="preserve"> 40.652610,  -7.922827</v>
          </cell>
          <cell r="C27" t="str">
            <v>Manuel Silva Almeida 2</v>
          </cell>
          <cell r="D27" t="str">
            <v>C2</v>
          </cell>
        </row>
        <row r="28">
          <cell r="A28" t="str">
            <v>Vis 026</v>
          </cell>
          <cell r="B28" t="str">
            <v xml:space="preserve"> 40.652833,  -7.920289</v>
          </cell>
          <cell r="C28" t="str">
            <v>Escola João de Barros 2</v>
          </cell>
          <cell r="D28" t="str">
            <v>C2</v>
          </cell>
        </row>
        <row r="29">
          <cell r="A29" t="str">
            <v>Vis 027</v>
          </cell>
          <cell r="B29" t="str">
            <v xml:space="preserve"> 40.653214,  -7.917621</v>
          </cell>
          <cell r="C29" t="str">
            <v>António Esteves Correia</v>
          </cell>
          <cell r="D29" t="str">
            <v>C2</v>
          </cell>
        </row>
        <row r="30">
          <cell r="A30" t="str">
            <v>Vis 028</v>
          </cell>
          <cell r="B30" t="str">
            <v xml:space="preserve"> 40.655672,  -7.909891</v>
          </cell>
          <cell r="C30" t="str">
            <v>Dr Azeredo Perdigão 2</v>
          </cell>
          <cell r="D30" t="str">
            <v>C2</v>
          </cell>
        </row>
        <row r="31">
          <cell r="A31" t="str">
            <v>Vis 029</v>
          </cell>
          <cell r="B31" t="str">
            <v xml:space="preserve"> 40.653387,  -7.908449</v>
          </cell>
          <cell r="C31" t="str">
            <v>Monsenhor Celso T Silva</v>
          </cell>
          <cell r="D31" t="str">
            <v>C2</v>
          </cell>
        </row>
        <row r="32">
          <cell r="A32" t="str">
            <v>Vis 030</v>
          </cell>
          <cell r="B32" t="str">
            <v xml:space="preserve"> 40.653144,  -7.906838</v>
          </cell>
          <cell r="C32" t="str">
            <v>Universidade Católica</v>
          </cell>
          <cell r="D32" t="str">
            <v>C2</v>
          </cell>
        </row>
        <row r="33">
          <cell r="A33" t="str">
            <v>Vis 031</v>
          </cell>
          <cell r="B33" t="str">
            <v xml:space="preserve"> 40.656745,  -7.907953</v>
          </cell>
          <cell r="C33" t="str">
            <v>5 de Outubro 2</v>
          </cell>
          <cell r="D33" t="str">
            <v>C2</v>
          </cell>
        </row>
        <row r="34">
          <cell r="A34" t="str">
            <v>Vis 032</v>
          </cell>
          <cell r="B34" t="str">
            <v xml:space="preserve"> 40.662438,  -7.909709</v>
          </cell>
          <cell r="C34" t="str">
            <v>Porta dos Cavaleiros 2</v>
          </cell>
          <cell r="D34" t="str">
            <v>C2</v>
          </cell>
        </row>
        <row r="35">
          <cell r="A35" t="str">
            <v>Vis 033</v>
          </cell>
          <cell r="B35" t="str">
            <v xml:space="preserve"> 40.663687,  -7.910889</v>
          </cell>
          <cell r="C35" t="str">
            <v>Feira de S Mateus 1</v>
          </cell>
          <cell r="D35" t="str">
            <v>C2</v>
          </cell>
        </row>
        <row r="36">
          <cell r="A36" t="str">
            <v>Vis 034</v>
          </cell>
          <cell r="B36" t="str">
            <v xml:space="preserve"> 40.671568,  -7.920095</v>
          </cell>
          <cell r="C36" t="str">
            <v>M Ferreira Figueiredo 2</v>
          </cell>
          <cell r="D36" t="str">
            <v>C2</v>
          </cell>
        </row>
        <row r="37">
          <cell r="A37" t="str">
            <v>Vis 035</v>
          </cell>
          <cell r="B37" t="str">
            <v xml:space="preserve"> 40.668655,  -7.919090</v>
          </cell>
          <cell r="C37" t="str">
            <v>Avenida Europa</v>
          </cell>
          <cell r="D37" t="str">
            <v>C2</v>
          </cell>
        </row>
        <row r="38">
          <cell r="A38" t="str">
            <v>Vis 036</v>
          </cell>
          <cell r="B38" t="str">
            <v xml:space="preserve"> 40.661509,  -7.920691</v>
          </cell>
          <cell r="C38" t="str">
            <v>César Anjo 2</v>
          </cell>
          <cell r="D38" t="str">
            <v>C2</v>
          </cell>
        </row>
        <row r="39">
          <cell r="A39" t="str">
            <v>Vis 037</v>
          </cell>
          <cell r="B39" t="str">
            <v xml:space="preserve"> 40.660332,  -7.921032</v>
          </cell>
          <cell r="C39" t="str">
            <v>Balsa 2</v>
          </cell>
          <cell r="D39" t="str">
            <v>C2</v>
          </cell>
        </row>
        <row r="40">
          <cell r="A40" t="str">
            <v>Vis 038</v>
          </cell>
          <cell r="B40" t="str">
            <v xml:space="preserve"> 40.659890,  -7.926082</v>
          </cell>
          <cell r="C40" t="str">
            <v xml:space="preserve"> Cidade Aveiro</v>
          </cell>
          <cell r="D40" t="str">
            <v>C2</v>
          </cell>
        </row>
        <row r="41">
          <cell r="A41" t="str">
            <v>Vis 039</v>
          </cell>
          <cell r="B41" t="str">
            <v xml:space="preserve"> 40.657914,  -7.927199</v>
          </cell>
          <cell r="C41" t="str">
            <v>Monte Belo-Estádio 2</v>
          </cell>
          <cell r="D41" t="str">
            <v>C2</v>
          </cell>
        </row>
        <row r="42">
          <cell r="A42" t="str">
            <v>Vis 040</v>
          </cell>
          <cell r="B42" t="str">
            <v xml:space="preserve"> 40.656585,  -7.928116</v>
          </cell>
          <cell r="C42" t="str">
            <v>Monte Belo-J Infância 2</v>
          </cell>
          <cell r="D42" t="str">
            <v>C2</v>
          </cell>
        </row>
        <row r="43">
          <cell r="A43" t="str">
            <v>Vis 041</v>
          </cell>
          <cell r="B43" t="str">
            <v xml:space="preserve"> 40.656571,  -7.920538</v>
          </cell>
          <cell r="C43" t="str">
            <v>Engrácia Carrilho-Igreja</v>
          </cell>
          <cell r="D43" t="str">
            <v>C2</v>
          </cell>
        </row>
        <row r="44">
          <cell r="A44" t="str">
            <v>Vis 042</v>
          </cell>
          <cell r="B44" t="str">
            <v xml:space="preserve"> 40.658180,  -7.920048</v>
          </cell>
          <cell r="C44" t="str">
            <v>Colégio Imac Conceição</v>
          </cell>
          <cell r="D44" t="str">
            <v>C2</v>
          </cell>
        </row>
        <row r="45">
          <cell r="A45" t="str">
            <v>Vis 043</v>
          </cell>
          <cell r="B45" t="str">
            <v xml:space="preserve"> 40.644670,  -7.923472</v>
          </cell>
          <cell r="C45" t="str">
            <v>Reg Infantaria-IPV 3</v>
          </cell>
          <cell r="D45" t="str">
            <v>C2</v>
          </cell>
        </row>
        <row r="46">
          <cell r="A46" t="str">
            <v>Vis 044</v>
          </cell>
          <cell r="B46" t="str">
            <v xml:space="preserve"> 40.646680,  -7.912509</v>
          </cell>
          <cell r="C46" t="str">
            <v>Quinta da Alagoa</v>
          </cell>
          <cell r="D46" t="str">
            <v>C2</v>
          </cell>
        </row>
        <row r="47">
          <cell r="A47" t="str">
            <v>Vis 045</v>
          </cell>
          <cell r="B47" t="str">
            <v xml:space="preserve"> 40.644217,  -7.913063</v>
          </cell>
          <cell r="C47" t="str">
            <v>Q Alagoa-C Comercial</v>
          </cell>
          <cell r="D47" t="str">
            <v>C2</v>
          </cell>
        </row>
        <row r="48">
          <cell r="A48" t="str">
            <v>Vis 046</v>
          </cell>
          <cell r="B48" t="str">
            <v xml:space="preserve"> 40.645744,  -7.909010</v>
          </cell>
          <cell r="C48" t="str">
            <v>Escola Aquilino Ribeiro</v>
          </cell>
          <cell r="D48" t="str">
            <v>12;C2</v>
          </cell>
        </row>
        <row r="49">
          <cell r="A49" t="str">
            <v>Vis 047</v>
          </cell>
          <cell r="B49" t="str">
            <v xml:space="preserve"> 40.656213,  -7.914239</v>
          </cell>
          <cell r="C49" t="str">
            <v>Rossio 1</v>
          </cell>
          <cell r="D49" t="str">
            <v>4;6;7;8;9;10;11;12;13;15;16;18;19;20;21;C1;C2</v>
          </cell>
        </row>
        <row r="50">
          <cell r="A50" t="str">
            <v>Vis 048</v>
          </cell>
          <cell r="B50" t="str">
            <v xml:space="preserve"> 40.656145,  -7.914081</v>
          </cell>
          <cell r="C50" t="str">
            <v>Rossio 2</v>
          </cell>
          <cell r="D50" t="str">
            <v>1;3;5;6;8;9;10;11;12;13;15;16;17;18;19;20;21;C1;C2</v>
          </cell>
        </row>
        <row r="51">
          <cell r="A51" t="str">
            <v>Vis 049</v>
          </cell>
          <cell r="B51" t="str">
            <v xml:space="preserve"> 40.655985,  -7.912575</v>
          </cell>
          <cell r="C51" t="str">
            <v>Alves Martins</v>
          </cell>
          <cell r="D51" t="str">
            <v>1;3;5;6;7;9;17;C2</v>
          </cell>
        </row>
        <row r="52">
          <cell r="A52" t="str">
            <v>Vis 050</v>
          </cell>
          <cell r="B52" t="str">
            <v xml:space="preserve"> 40.656632,  -7.912392</v>
          </cell>
          <cell r="C52" t="str">
            <v>General Humberto Delgado</v>
          </cell>
          <cell r="D52" t="str">
            <v>1;3;5;6;7;9;17;C1</v>
          </cell>
        </row>
        <row r="53">
          <cell r="A53" t="str">
            <v>Vis 051</v>
          </cell>
          <cell r="B53" t="str">
            <v xml:space="preserve"> 40.656385,  -7.909579</v>
          </cell>
          <cell r="C53" t="str">
            <v>D António A Martins 1</v>
          </cell>
          <cell r="D53">
            <v>6</v>
          </cell>
        </row>
        <row r="54">
          <cell r="A54" t="str">
            <v>Vis 052</v>
          </cell>
          <cell r="B54" t="str">
            <v xml:space="preserve"> 40.657660,  -7.909950</v>
          </cell>
          <cell r="C54" t="str">
            <v>S Cristina-Cap S Pereira</v>
          </cell>
          <cell r="D54" t="str">
            <v>1;3;5;6;7;17;C2</v>
          </cell>
        </row>
        <row r="55">
          <cell r="A55" t="str">
            <v>Vis 053</v>
          </cell>
          <cell r="B55" t="str">
            <v xml:space="preserve"> 40.657736,  -7.910015</v>
          </cell>
          <cell r="C55" t="str">
            <v>Cap S Pereira-S Cristina</v>
          </cell>
          <cell r="D55" t="str">
            <v>1;3;5;6;7;17;C1</v>
          </cell>
        </row>
        <row r="56">
          <cell r="A56" t="str">
            <v>Vis 054</v>
          </cell>
          <cell r="B56" t="str">
            <v xml:space="preserve"> 40.659405,  -7.907466</v>
          </cell>
          <cell r="C56" t="str">
            <v>Cap S Pereira-Fontelo</v>
          </cell>
          <cell r="D56" t="str">
            <v>1;3;5;6;7;17;C2</v>
          </cell>
        </row>
        <row r="57">
          <cell r="A57" t="str">
            <v>Vis 055</v>
          </cell>
          <cell r="B57" t="str">
            <v xml:space="preserve"> 40.659035,  -7.908139</v>
          </cell>
          <cell r="C57" t="str">
            <v>Capitão Silva Pereira</v>
          </cell>
          <cell r="D57" t="str">
            <v>1;3;5;6;7;17;C1</v>
          </cell>
        </row>
        <row r="58">
          <cell r="A58" t="str">
            <v>Vis 056</v>
          </cell>
          <cell r="B58" t="str">
            <v xml:space="preserve"> 40.660617,  -7.908127</v>
          </cell>
          <cell r="C58" t="str">
            <v>Largo Santo António</v>
          </cell>
          <cell r="D58" t="str">
            <v>3;5;6;17;C2</v>
          </cell>
        </row>
        <row r="59">
          <cell r="A59" t="str">
            <v>Vis 058</v>
          </cell>
          <cell r="B59" t="str">
            <v xml:space="preserve"> 40.663248,  -7.910430</v>
          </cell>
          <cell r="C59" t="str">
            <v>Casa da Ribeira</v>
          </cell>
          <cell r="D59" t="str">
            <v>3;5;6;17</v>
          </cell>
        </row>
        <row r="60">
          <cell r="A60" t="str">
            <v>Vis 059</v>
          </cell>
          <cell r="B60" t="str">
            <v xml:space="preserve"> 40.663212,  -7.910552</v>
          </cell>
          <cell r="C60" t="str">
            <v>Feira de S. Mateus 2</v>
          </cell>
          <cell r="D60" t="str">
            <v>3;5;6;7;17;C1</v>
          </cell>
        </row>
        <row r="61">
          <cell r="A61" t="str">
            <v>Vis 060</v>
          </cell>
          <cell r="B61" t="str">
            <v xml:space="preserve"> 40.666018,  -7.913206</v>
          </cell>
          <cell r="C61" t="str">
            <v>Cava de Viriato 1</v>
          </cell>
          <cell r="D61" t="str">
            <v>4;5;6;15;16;17;18;20;C2</v>
          </cell>
        </row>
        <row r="62">
          <cell r="A62" t="str">
            <v>Vis 061</v>
          </cell>
          <cell r="B62" t="str">
            <v xml:space="preserve"> 40.665889,  -7.913368</v>
          </cell>
          <cell r="C62" t="str">
            <v>Cava de Viriato 2</v>
          </cell>
          <cell r="D62" t="str">
            <v>4;5;6;15;16;17;18;20;C1</v>
          </cell>
        </row>
        <row r="63">
          <cell r="A63" t="str">
            <v>Vis 062</v>
          </cell>
          <cell r="B63" t="str">
            <v xml:space="preserve"> 40.668229,  -7.915667</v>
          </cell>
          <cell r="C63" t="str">
            <v>Av Bélgica-Alf Miguel 1</v>
          </cell>
          <cell r="D63" t="str">
            <v>4;5;15;16;17;18;20;C2</v>
          </cell>
        </row>
        <row r="64">
          <cell r="A64" t="str">
            <v>Vis 063</v>
          </cell>
          <cell r="B64" t="str">
            <v xml:space="preserve"> 40.668452,  -7.916073</v>
          </cell>
          <cell r="C64" t="str">
            <v>Av Bélgica-Alf Miguel 2</v>
          </cell>
          <cell r="D64" t="str">
            <v>4;5;15;16;17;18;20</v>
          </cell>
        </row>
        <row r="65">
          <cell r="A65" t="str">
            <v>Vis 064</v>
          </cell>
          <cell r="B65" t="str">
            <v xml:space="preserve"> 40.670291,  -7.918028</v>
          </cell>
          <cell r="C65" t="str">
            <v>Avenida Bélgica 1</v>
          </cell>
          <cell r="D65" t="str">
            <v>4;5;15;16;17;18;20</v>
          </cell>
        </row>
        <row r="66">
          <cell r="A66" t="str">
            <v>Vis 065</v>
          </cell>
          <cell r="B66" t="str">
            <v xml:space="preserve"> 40.670403,  -7.917955</v>
          </cell>
          <cell r="C66" t="str">
            <v>Avenida Bélgica 2</v>
          </cell>
          <cell r="D66" t="str">
            <v>4;5;15;16;17;18;20;C2</v>
          </cell>
        </row>
        <row r="67">
          <cell r="A67" t="str">
            <v>Vis 066</v>
          </cell>
          <cell r="B67" t="str">
            <v xml:space="preserve"> 40.672560,  -7.920169</v>
          </cell>
          <cell r="C67" t="str">
            <v>Avenida Bélgica 3</v>
          </cell>
          <cell r="D67" t="str">
            <v>4;5;15;16;17;18;20</v>
          </cell>
        </row>
        <row r="68">
          <cell r="A68" t="str">
            <v>Vis 067</v>
          </cell>
          <cell r="B68" t="str">
            <v xml:space="preserve"> 40.672628,  -7.920566</v>
          </cell>
          <cell r="C68" t="str">
            <v>Avenida Bélgica 4</v>
          </cell>
          <cell r="D68" t="str">
            <v>4;5;15;16;17;18;20</v>
          </cell>
        </row>
        <row r="69">
          <cell r="A69" t="str">
            <v>Vis 068</v>
          </cell>
          <cell r="B69" t="str">
            <v xml:space="preserve"> 40.674470,  -7.922646</v>
          </cell>
          <cell r="C69" t="str">
            <v>Av Bélgica-Sta Amélia 1</v>
          </cell>
          <cell r="D69" t="str">
            <v>4;5;15;16;17;18;20</v>
          </cell>
        </row>
        <row r="70">
          <cell r="A70" t="str">
            <v>Vis 069</v>
          </cell>
          <cell r="B70" t="str">
            <v xml:space="preserve"> 40.674666,  -7.922428</v>
          </cell>
          <cell r="C70" t="str">
            <v>Av Bélgica-Sta Amélia 2</v>
          </cell>
          <cell r="D70" t="str">
            <v>4;5;15;16;17;18;20</v>
          </cell>
        </row>
        <row r="71">
          <cell r="A71" t="str">
            <v>Vis 071</v>
          </cell>
          <cell r="B71" t="str">
            <v xml:space="preserve"> 40.678020,  -7.921627</v>
          </cell>
          <cell r="C71" t="str">
            <v>Abraveses-Igreja 2</v>
          </cell>
          <cell r="D71" t="str">
            <v>5;15;16;17;18;20</v>
          </cell>
        </row>
        <row r="72">
          <cell r="A72" t="str">
            <v>Vis 072</v>
          </cell>
          <cell r="B72" t="str">
            <v xml:space="preserve"> 40.679807,  -7.920631</v>
          </cell>
          <cell r="C72" t="str">
            <v>Abraveses-Correios 2</v>
          </cell>
          <cell r="D72" t="str">
            <v>5;15;16;17;18;20</v>
          </cell>
        </row>
        <row r="73">
          <cell r="A73" t="str">
            <v>Vis 073</v>
          </cell>
          <cell r="B73" t="str">
            <v xml:space="preserve"> 40.680050,  -7.920085</v>
          </cell>
          <cell r="C73" t="str">
            <v>Abraveses-Correios 1</v>
          </cell>
          <cell r="D73" t="str">
            <v>5;15;16;17;18;20</v>
          </cell>
        </row>
        <row r="74">
          <cell r="A74" t="str">
            <v>Vis 074</v>
          </cell>
          <cell r="B74" t="str">
            <v xml:space="preserve"> 40.682148,  -7.918799</v>
          </cell>
          <cell r="C74" t="str">
            <v>Abraveses-Hospital 1</v>
          </cell>
          <cell r="D74" t="str">
            <v>5;15;16;17;18;20</v>
          </cell>
        </row>
        <row r="75">
          <cell r="A75" t="str">
            <v>Vis 075</v>
          </cell>
          <cell r="B75" t="str">
            <v xml:space="preserve"> 40.682436,  -7.918777</v>
          </cell>
          <cell r="C75" t="str">
            <v>Abraveses-Hospital 2</v>
          </cell>
          <cell r="D75" t="str">
            <v>5;15;16;17;18;20</v>
          </cell>
        </row>
        <row r="76">
          <cell r="A76" t="str">
            <v>Vis 076</v>
          </cell>
          <cell r="B76" t="str">
            <v xml:space="preserve"> 40.684861,  -7.917432</v>
          </cell>
          <cell r="C76" t="str">
            <v>TCor Silva Simões 1</v>
          </cell>
          <cell r="D76" t="str">
            <v>5;17</v>
          </cell>
        </row>
        <row r="77">
          <cell r="A77" t="str">
            <v>Vis 077</v>
          </cell>
          <cell r="B77" t="str">
            <v xml:space="preserve"> 40.684896,  -7.917198</v>
          </cell>
          <cell r="C77" t="str">
            <v>TCor Silva Simões 2</v>
          </cell>
          <cell r="D77" t="str">
            <v>5;17</v>
          </cell>
        </row>
        <row r="78">
          <cell r="A78" t="str">
            <v>Vis 078</v>
          </cell>
          <cell r="B78" t="str">
            <v xml:space="preserve"> 40.686577,  -7.916363</v>
          </cell>
          <cell r="C78" t="str">
            <v>Tcor S Simões-Barrosa</v>
          </cell>
          <cell r="D78" t="str">
            <v>5;17</v>
          </cell>
        </row>
        <row r="79">
          <cell r="A79" t="str">
            <v>Vis 079</v>
          </cell>
          <cell r="B79" t="str">
            <v xml:space="preserve"> 40.688334,  -7.915316</v>
          </cell>
          <cell r="C79" t="str">
            <v>Tcor S Simões-Cumieira 1</v>
          </cell>
          <cell r="D79" t="str">
            <v>5;17</v>
          </cell>
        </row>
        <row r="80">
          <cell r="A80" t="str">
            <v>Vis 080</v>
          </cell>
          <cell r="B80" t="str">
            <v>40.68829, -7.91518</v>
          </cell>
          <cell r="C80" t="str">
            <v>Tcor S Simões-Cumieira 2</v>
          </cell>
          <cell r="D80" t="str">
            <v>5;17</v>
          </cell>
        </row>
        <row r="81">
          <cell r="A81" t="str">
            <v>Vis 081</v>
          </cell>
          <cell r="B81" t="str">
            <v>40.69023, -7.91405</v>
          </cell>
          <cell r="C81" t="str">
            <v>Tcor S Simões-Cimalha 1</v>
          </cell>
          <cell r="D81" t="str">
            <v>5;17</v>
          </cell>
        </row>
        <row r="82">
          <cell r="A82" t="str">
            <v>Vis 082</v>
          </cell>
          <cell r="B82" t="str">
            <v xml:space="preserve"> 40.690807,  -7.913847</v>
          </cell>
          <cell r="C82" t="str">
            <v>Tcor S Simões-Cimalha 2</v>
          </cell>
          <cell r="D82" t="str">
            <v>5;17</v>
          </cell>
        </row>
        <row r="83">
          <cell r="A83" t="str">
            <v>Vis 083</v>
          </cell>
          <cell r="B83" t="str">
            <v xml:space="preserve"> 40.694259,  -7.911845</v>
          </cell>
          <cell r="C83" t="str">
            <v>EN2-IP5</v>
          </cell>
          <cell r="D83" t="str">
            <v>5;17</v>
          </cell>
        </row>
        <row r="84">
          <cell r="A84" t="str">
            <v>Vis 084</v>
          </cell>
          <cell r="B84" t="str">
            <v xml:space="preserve"> 40.694251,  -7.911401</v>
          </cell>
          <cell r="C84" t="str">
            <v>EN2-Moure Madalena</v>
          </cell>
          <cell r="D84" t="str">
            <v>5;17</v>
          </cell>
        </row>
        <row r="85">
          <cell r="A85" t="str">
            <v>Vis 085</v>
          </cell>
          <cell r="B85" t="str">
            <v xml:space="preserve"> 40.697950,  -7.911158</v>
          </cell>
          <cell r="C85" t="str">
            <v>Expocenter</v>
          </cell>
          <cell r="D85" t="str">
            <v>17</v>
          </cell>
        </row>
        <row r="86">
          <cell r="A86" t="str">
            <v>Vis 086</v>
          </cell>
          <cell r="B86" t="str">
            <v xml:space="preserve"> 40.700558,  -7.911387</v>
          </cell>
          <cell r="C86" t="str">
            <v>EN2-Campo 1</v>
          </cell>
          <cell r="D86" t="str">
            <v>17</v>
          </cell>
        </row>
        <row r="87">
          <cell r="A87" t="str">
            <v>Vis 087</v>
          </cell>
          <cell r="B87" t="str">
            <v xml:space="preserve"> 40.700617,  -7.911245</v>
          </cell>
          <cell r="C87" t="str">
            <v>EN2-Campo 2</v>
          </cell>
          <cell r="D87" t="str">
            <v>17</v>
          </cell>
        </row>
        <row r="88">
          <cell r="A88" t="str">
            <v>Vis 088</v>
          </cell>
          <cell r="B88" t="str">
            <v xml:space="preserve"> 40.702974,  -7.911569</v>
          </cell>
          <cell r="C88" t="str">
            <v>EN2-Rua Bouça 1</v>
          </cell>
          <cell r="D88" t="str">
            <v>17</v>
          </cell>
        </row>
        <row r="89">
          <cell r="A89" t="str">
            <v>Vis 089</v>
          </cell>
          <cell r="B89" t="str">
            <v xml:space="preserve"> 40.703653,  -7.911239</v>
          </cell>
          <cell r="C89" t="str">
            <v>EN2-Rua Bouça 2</v>
          </cell>
          <cell r="D89" t="str">
            <v>16;17</v>
          </cell>
        </row>
        <row r="90">
          <cell r="A90" t="str">
            <v>Vis 090</v>
          </cell>
          <cell r="B90" t="str">
            <v xml:space="preserve"> 40.706065,  -7.910699</v>
          </cell>
          <cell r="C90" t="str">
            <v>EN2-Bassar 1</v>
          </cell>
          <cell r="D90" t="str">
            <v>17</v>
          </cell>
        </row>
        <row r="91">
          <cell r="A91" t="str">
            <v>Vis 091</v>
          </cell>
          <cell r="B91" t="str">
            <v xml:space="preserve"> 40.706237,  -7.910594</v>
          </cell>
          <cell r="C91" t="str">
            <v>EN2-Bassar 2</v>
          </cell>
          <cell r="D91" t="str">
            <v>16;17</v>
          </cell>
        </row>
        <row r="92">
          <cell r="A92" t="str">
            <v>Vis 092</v>
          </cell>
          <cell r="B92" t="str">
            <v>40.708472,-7.912604</v>
          </cell>
          <cell r="C92" t="str">
            <v>EN2-Aeródromo</v>
          </cell>
          <cell r="D92" t="str">
            <v>16;17</v>
          </cell>
        </row>
        <row r="93">
          <cell r="A93" t="str">
            <v>Vis 093</v>
          </cell>
          <cell r="B93" t="str">
            <v>40.710796,-7.908851</v>
          </cell>
          <cell r="C93" t="str">
            <v>Campo-Rua Barbeito 1</v>
          </cell>
          <cell r="D93" t="str">
            <v>17</v>
          </cell>
        </row>
        <row r="94">
          <cell r="A94" t="str">
            <v>Vis 094</v>
          </cell>
          <cell r="B94" t="str">
            <v xml:space="preserve"> 40.710739,  -7.908781</v>
          </cell>
          <cell r="C94" t="str">
            <v>Campo-Rua Barbeito 2</v>
          </cell>
          <cell r="D94" t="str">
            <v>17</v>
          </cell>
        </row>
        <row r="95">
          <cell r="A95" t="str">
            <v>Vis 095</v>
          </cell>
          <cell r="B95" t="str">
            <v xml:space="preserve"> 40.712600,  -7.906390</v>
          </cell>
          <cell r="C95" t="str">
            <v>Campo-Bairro Norad</v>
          </cell>
          <cell r="D95" t="str">
            <v>17</v>
          </cell>
        </row>
        <row r="96">
          <cell r="A96" t="str">
            <v>Vis 096</v>
          </cell>
          <cell r="B96" t="str">
            <v>40.712226,-7.904572</v>
          </cell>
          <cell r="C96" t="str">
            <v>Bairro Norad</v>
          </cell>
          <cell r="D96" t="str">
            <v>17</v>
          </cell>
        </row>
        <row r="97">
          <cell r="A97" t="str">
            <v>Vis 097</v>
          </cell>
          <cell r="B97" t="str">
            <v xml:space="preserve"> 40.694377,  -7.908724</v>
          </cell>
          <cell r="C97" t="str">
            <v>M Madalena-R Principal 1</v>
          </cell>
          <cell r="D97" t="str">
            <v>5;17</v>
          </cell>
        </row>
        <row r="98">
          <cell r="A98" t="str">
            <v>Vis 098</v>
          </cell>
          <cell r="B98" t="str">
            <v>40.69444, -7.90866</v>
          </cell>
          <cell r="C98" t="str">
            <v>M Madalena-R Principal 2</v>
          </cell>
          <cell r="D98" t="str">
            <v>5;17</v>
          </cell>
        </row>
        <row r="99">
          <cell r="A99" t="str">
            <v>Vis 099</v>
          </cell>
          <cell r="B99" t="str">
            <v>40.69685, -7.90651</v>
          </cell>
          <cell r="C99" t="str">
            <v>Moure Madalena-Igreja 1</v>
          </cell>
          <cell r="D99" t="str">
            <v>5;17</v>
          </cell>
        </row>
        <row r="100">
          <cell r="A100" t="str">
            <v>Vis 100</v>
          </cell>
          <cell r="B100" t="str">
            <v>40.69681, -7.9066</v>
          </cell>
          <cell r="C100" t="str">
            <v>Moure Madalena-Igreja 2</v>
          </cell>
          <cell r="D100" t="str">
            <v>5;17</v>
          </cell>
        </row>
        <row r="101">
          <cell r="A101" t="str">
            <v>Vis 101</v>
          </cell>
          <cell r="B101" t="str">
            <v xml:space="preserve"> 40.698249,  -7.906183</v>
          </cell>
          <cell r="C101" t="str">
            <v>Moure Madalena-R Capela</v>
          </cell>
          <cell r="D101" t="str">
            <v>5;17</v>
          </cell>
        </row>
        <row r="102">
          <cell r="A102" t="str">
            <v>Vis 102</v>
          </cell>
          <cell r="B102" t="str">
            <v xml:space="preserve"> 40.672645,  -7.914911</v>
          </cell>
          <cell r="C102" t="str">
            <v>Escola Viriato 1</v>
          </cell>
          <cell r="D102" t="str">
            <v>6;15;16;18;20</v>
          </cell>
        </row>
        <row r="103">
          <cell r="A103" t="str">
            <v>Vis 103</v>
          </cell>
          <cell r="B103" t="str">
            <v xml:space="preserve"> 40.672509,  -7.915101</v>
          </cell>
          <cell r="C103" t="str">
            <v>Escola Viriato 2</v>
          </cell>
          <cell r="D103" t="str">
            <v>6;15;16;18;20;C1</v>
          </cell>
        </row>
        <row r="104">
          <cell r="A104" t="str">
            <v>Vis 104</v>
          </cell>
          <cell r="B104" t="str">
            <v xml:space="preserve"> 40.675783,  -7.915438</v>
          </cell>
          <cell r="C104" t="str">
            <v>Abraveses-Pr Lameiras 1</v>
          </cell>
          <cell r="D104" t="str">
            <v>6;15;16;18;20</v>
          </cell>
        </row>
        <row r="105">
          <cell r="A105" t="str">
            <v>Vis 105</v>
          </cell>
          <cell r="B105" t="str">
            <v xml:space="preserve"> 40.675713,  -7.915626</v>
          </cell>
          <cell r="C105" t="str">
            <v>Abraveses-Pr Lameiras 2</v>
          </cell>
          <cell r="D105" t="str">
            <v>6;15;16;18;20</v>
          </cell>
        </row>
        <row r="106">
          <cell r="A106" t="str">
            <v>Vis 106</v>
          </cell>
          <cell r="B106" t="str">
            <v xml:space="preserve"> 40.677924,  -7.916418</v>
          </cell>
          <cell r="C106" t="str">
            <v>Abraveses-Rua Eirinha 1</v>
          </cell>
          <cell r="D106" t="str">
            <v>6;15;16;18;20</v>
          </cell>
        </row>
        <row r="107">
          <cell r="A107" t="str">
            <v>Vis 107</v>
          </cell>
          <cell r="B107" t="str">
            <v xml:space="preserve"> 40.677548,  -7.916197</v>
          </cell>
          <cell r="C107" t="str">
            <v>Abraveses-Rua Eirinha 2</v>
          </cell>
          <cell r="D107" t="str">
            <v>6;15;16;18;20</v>
          </cell>
        </row>
        <row r="108">
          <cell r="A108" t="str">
            <v>Vis 108</v>
          </cell>
          <cell r="B108" t="str">
            <v xml:space="preserve"> 40.679604,  -7.916030</v>
          </cell>
          <cell r="C108" t="str">
            <v>Estrada V-Esc A Perdigão</v>
          </cell>
          <cell r="D108">
            <v>6</v>
          </cell>
        </row>
        <row r="109">
          <cell r="A109" t="str">
            <v>Vis 109</v>
          </cell>
          <cell r="B109" t="str">
            <v>igual à VIS 308</v>
          </cell>
          <cell r="C109" t="str">
            <v>Esc Azeredo Perdigão 1</v>
          </cell>
        </row>
        <row r="110">
          <cell r="A110" t="str">
            <v>Vis 110</v>
          </cell>
          <cell r="B110" t="str">
            <v xml:space="preserve"> 40.679211,  -7.914750</v>
          </cell>
          <cell r="C110" t="str">
            <v>Esc Azeredo Perdigão 3</v>
          </cell>
          <cell r="D110" t="str">
            <v>6;15;16;18;20</v>
          </cell>
        </row>
        <row r="111">
          <cell r="A111" t="str">
            <v>Vis 111</v>
          </cell>
          <cell r="B111" t="str">
            <v xml:space="preserve"> 40.677648,  -7.909664</v>
          </cell>
          <cell r="C111" t="str">
            <v>R. Esc. Preparatória 1</v>
          </cell>
          <cell r="D111">
            <v>6</v>
          </cell>
        </row>
        <row r="112">
          <cell r="A112" t="str">
            <v>Vis 112</v>
          </cell>
          <cell r="B112" t="str">
            <v xml:space="preserve"> 40.677706,  -7.909833</v>
          </cell>
          <cell r="C112" t="str">
            <v>R. Esc. Preparatória 2</v>
          </cell>
          <cell r="D112">
            <v>6</v>
          </cell>
        </row>
        <row r="113">
          <cell r="A113" t="str">
            <v>Vis 113</v>
          </cell>
          <cell r="B113" t="str">
            <v xml:space="preserve"> 40.675172,  -7.907317</v>
          </cell>
          <cell r="C113" t="str">
            <v>Póvoa-Bairro Lusitano 1</v>
          </cell>
          <cell r="D113">
            <v>6</v>
          </cell>
        </row>
        <row r="114">
          <cell r="A114" t="str">
            <v>Vis 114</v>
          </cell>
          <cell r="B114" t="str">
            <v xml:space="preserve"> 40.675224,  -7.907219</v>
          </cell>
          <cell r="C114" t="str">
            <v>Póvoa-Bairro Lusitano 2</v>
          </cell>
          <cell r="D114">
            <v>6</v>
          </cell>
        </row>
        <row r="115">
          <cell r="A115" t="str">
            <v>Vis 115</v>
          </cell>
          <cell r="B115" t="str">
            <v xml:space="preserve"> 40.677032,  -7.905627</v>
          </cell>
          <cell r="C115" t="str">
            <v>Póvoa-Heróis Lusitanos 1</v>
          </cell>
          <cell r="D115">
            <v>6</v>
          </cell>
        </row>
        <row r="116">
          <cell r="A116" t="str">
            <v>Vis 116</v>
          </cell>
          <cell r="B116" t="str">
            <v xml:space="preserve"> 40.677075,  -7.905713</v>
          </cell>
          <cell r="C116" t="str">
            <v>Póvoa-Heróis Lusitanos 2</v>
          </cell>
          <cell r="D116">
            <v>6</v>
          </cell>
        </row>
        <row r="117">
          <cell r="A117" t="str">
            <v>Vis 117</v>
          </cell>
          <cell r="B117" t="str">
            <v xml:space="preserve"> 40.678490,  -7.905148</v>
          </cell>
          <cell r="C117" t="str">
            <v>Póvoa-Heróis Lusitanos 3</v>
          </cell>
          <cell r="D117">
            <v>6</v>
          </cell>
        </row>
        <row r="118">
          <cell r="A118" t="str">
            <v>Vis 118</v>
          </cell>
          <cell r="B118" t="str">
            <v xml:space="preserve"> 40.680756,  -7.905154</v>
          </cell>
          <cell r="C118" t="str">
            <v>Póvoa-Av Pintor 1</v>
          </cell>
          <cell r="D118">
            <v>6</v>
          </cell>
        </row>
        <row r="119">
          <cell r="A119" t="str">
            <v>Vis 119</v>
          </cell>
          <cell r="B119" t="str">
            <v xml:space="preserve"> 40.680726,  -7.905245</v>
          </cell>
          <cell r="C119" t="str">
            <v>Póvoa-Av Pintor 2</v>
          </cell>
          <cell r="D119">
            <v>6</v>
          </cell>
        </row>
        <row r="120">
          <cell r="A120" t="str">
            <v>Vis 120</v>
          </cell>
          <cell r="B120" t="str">
            <v xml:space="preserve"> 40.684221,  -7.904034</v>
          </cell>
          <cell r="C120" t="str">
            <v>Travessa do Pintor 1</v>
          </cell>
          <cell r="D120">
            <v>6</v>
          </cell>
        </row>
        <row r="121">
          <cell r="A121" t="str">
            <v>Vis 121</v>
          </cell>
          <cell r="B121" t="str">
            <v xml:space="preserve"> 40.684323,  -7.904071</v>
          </cell>
          <cell r="C121" t="str">
            <v>Travessa do Pintor 2</v>
          </cell>
          <cell r="D121">
            <v>6</v>
          </cell>
        </row>
        <row r="122">
          <cell r="A122" t="str">
            <v>Vis 122</v>
          </cell>
          <cell r="B122" t="str">
            <v xml:space="preserve"> 40.686230,  -7.903267</v>
          </cell>
          <cell r="C122" t="str">
            <v>Alto do Pintor 1</v>
          </cell>
          <cell r="D122">
            <v>6</v>
          </cell>
        </row>
        <row r="123">
          <cell r="A123" t="str">
            <v>Vis 123</v>
          </cell>
          <cell r="B123" t="str">
            <v xml:space="preserve"> 40.686498,  -7.903278</v>
          </cell>
          <cell r="C123" t="str">
            <v>Alto do Pintor 2</v>
          </cell>
          <cell r="D123">
            <v>6</v>
          </cell>
        </row>
        <row r="124">
          <cell r="A124" t="str">
            <v>Vis 124</v>
          </cell>
          <cell r="B124" t="str">
            <v xml:space="preserve"> 40.689727,  -7.900030</v>
          </cell>
          <cell r="C124" t="str">
            <v>Bairro Pereiro 1</v>
          </cell>
          <cell r="D124">
            <v>6</v>
          </cell>
        </row>
        <row r="125">
          <cell r="A125" t="str">
            <v>Vis 125</v>
          </cell>
          <cell r="B125" t="str">
            <v xml:space="preserve"> 40.689799,  -7.900182</v>
          </cell>
          <cell r="C125" t="str">
            <v>Bairro Pereiro 2</v>
          </cell>
          <cell r="D125">
            <v>6</v>
          </cell>
        </row>
        <row r="126">
          <cell r="A126" t="str">
            <v>Vis 126</v>
          </cell>
          <cell r="B126" t="str">
            <v xml:space="preserve"> 40.693378,  -7.899120</v>
          </cell>
          <cell r="C126" t="str">
            <v>Estrada Campo Aviação 1</v>
          </cell>
          <cell r="D126">
            <v>6</v>
          </cell>
        </row>
        <row r="127">
          <cell r="A127" t="str">
            <v>Vis 127</v>
          </cell>
          <cell r="B127" t="str">
            <v xml:space="preserve"> 40.693484,  -7.898978</v>
          </cell>
          <cell r="C127" t="str">
            <v>Estrada Campo Aviação 2</v>
          </cell>
          <cell r="D127">
            <v>6</v>
          </cell>
        </row>
        <row r="128">
          <cell r="A128" t="str">
            <v>Vis 128</v>
          </cell>
          <cell r="B128" t="str">
            <v xml:space="preserve"> 40.698270,  -7.896322</v>
          </cell>
          <cell r="C128" t="str">
            <v>Moure Carvalhal 1</v>
          </cell>
          <cell r="D128">
            <v>6</v>
          </cell>
        </row>
        <row r="129">
          <cell r="A129" t="str">
            <v>Vis 129</v>
          </cell>
          <cell r="B129" t="str">
            <v xml:space="preserve"> 40.698330,  -7.896336</v>
          </cell>
          <cell r="C129" t="str">
            <v>Moure Carvalhal 2</v>
          </cell>
          <cell r="D129">
            <v>6</v>
          </cell>
        </row>
        <row r="130">
          <cell r="A130" t="str">
            <v>Vis 130</v>
          </cell>
          <cell r="B130" t="str">
            <v xml:space="preserve"> 40.700857,  -7.894008</v>
          </cell>
          <cell r="C130" t="str">
            <v>Moure Carvalhal-Centro 1</v>
          </cell>
          <cell r="D130">
            <v>6</v>
          </cell>
        </row>
        <row r="131">
          <cell r="A131" t="str">
            <v>Vis 131</v>
          </cell>
          <cell r="B131" t="str">
            <v xml:space="preserve"> 40.700975,  -7.894216</v>
          </cell>
          <cell r="C131" t="str">
            <v>Moure Carvalhal-Centro 2</v>
          </cell>
          <cell r="D131">
            <v>6</v>
          </cell>
        </row>
        <row r="132">
          <cell r="A132" t="str">
            <v>Vis 132</v>
          </cell>
          <cell r="B132" t="str">
            <v xml:space="preserve"> 40.659281,  -7.914792</v>
          </cell>
          <cell r="C132" t="str">
            <v>Segurança Social 2</v>
          </cell>
          <cell r="D132" t="str">
            <v>1;2;3;4;5;6;7;8;9;10;11;12;13;14;15;16;17;18;19;20;21</v>
          </cell>
        </row>
        <row r="133">
          <cell r="A133" t="str">
            <v>Vis 133</v>
          </cell>
          <cell r="B133" t="str">
            <v xml:space="preserve"> 40.659058,  -7.914846</v>
          </cell>
          <cell r="C133" t="str">
            <v>Segurança Social 1</v>
          </cell>
          <cell r="D133" t="str">
            <v>1;2;3;4;5;6;7;8;9;10;11;12;13;14;15;16;17;18;19;20;21</v>
          </cell>
        </row>
        <row r="134">
          <cell r="A134" t="str">
            <v>Vis 134</v>
          </cell>
          <cell r="B134" t="str">
            <v xml:space="preserve"> 40.661562,  -7.915328</v>
          </cell>
          <cell r="C134" t="str">
            <v>COMV 1</v>
          </cell>
          <cell r="D134" t="str">
            <v>4;13;15;16;18;19;20;C1</v>
          </cell>
        </row>
        <row r="135">
          <cell r="A135" t="str">
            <v>Vis 135</v>
          </cell>
          <cell r="B135" t="str">
            <v xml:space="preserve"> 40.661774,  -7.915571</v>
          </cell>
          <cell r="C135" t="str">
            <v>COMV 2</v>
          </cell>
          <cell r="D135" t="str">
            <v>4;13;15;16;18;19;20;C2</v>
          </cell>
        </row>
        <row r="136">
          <cell r="A136" t="str">
            <v>Vis 136</v>
          </cell>
          <cell r="B136" t="str">
            <v xml:space="preserve"> 40.664076,  -7.915913</v>
          </cell>
          <cell r="C136" t="str">
            <v>Fonte Cibernética 1</v>
          </cell>
          <cell r="D136" t="str">
            <v>4;15;16;18;19;20;C2</v>
          </cell>
        </row>
        <row r="137">
          <cell r="A137" t="str">
            <v>Vis 137</v>
          </cell>
          <cell r="B137" t="str">
            <v xml:space="preserve"> 40.664151,  -7.915741</v>
          </cell>
          <cell r="C137" t="str">
            <v>Fonte Cibernética 2</v>
          </cell>
          <cell r="D137" t="str">
            <v>4;15;16;18;19;20;C1</v>
          </cell>
        </row>
        <row r="138">
          <cell r="A138" t="str">
            <v>Vis 138</v>
          </cell>
          <cell r="B138" t="str">
            <v xml:space="preserve"> 40.677605,  -7.925474</v>
          </cell>
          <cell r="C138" t="str">
            <v>Abraveses-GNR 1</v>
          </cell>
          <cell r="D138" t="str">
            <v>15;16;18;20</v>
          </cell>
        </row>
        <row r="139">
          <cell r="A139" t="str">
            <v>Vis 139</v>
          </cell>
          <cell r="B139" t="str">
            <v xml:space="preserve"> 40.677638,  -7.925835</v>
          </cell>
          <cell r="C139" t="str">
            <v>Abraveses-GNR 2</v>
          </cell>
          <cell r="D139" t="str">
            <v>15;16;18;20</v>
          </cell>
        </row>
        <row r="140">
          <cell r="A140" t="str">
            <v>Vis 140</v>
          </cell>
          <cell r="B140" t="str">
            <v xml:space="preserve"> 40.682762,  -7.926903</v>
          </cell>
          <cell r="C140" t="str">
            <v>Abraveses-Ribeira Mide 1</v>
          </cell>
          <cell r="D140" t="str">
            <v>15;16;18;20</v>
          </cell>
        </row>
        <row r="141">
          <cell r="A141" t="str">
            <v>Vis 141</v>
          </cell>
          <cell r="B141" t="str">
            <v xml:space="preserve"> 40.682839,  -7.927217</v>
          </cell>
          <cell r="C141" t="str">
            <v>Abraveses-Ribeira Mide 2</v>
          </cell>
          <cell r="D141" t="str">
            <v>15;16;18;20</v>
          </cell>
        </row>
        <row r="142">
          <cell r="A142" t="str">
            <v>Vis 142</v>
          </cell>
          <cell r="B142" t="str">
            <v xml:space="preserve"> 40.688397,  -7.927512</v>
          </cell>
          <cell r="C142" t="str">
            <v>EN16-Pascoal 1</v>
          </cell>
          <cell r="D142" t="str">
            <v>16;20</v>
          </cell>
        </row>
        <row r="143">
          <cell r="A143" t="str">
            <v>Vis 143</v>
          </cell>
          <cell r="B143" t="str">
            <v xml:space="preserve"> 40.691646,  -7.927824</v>
          </cell>
          <cell r="C143" t="str">
            <v>IP5-Pascoal</v>
          </cell>
          <cell r="D143" t="str">
            <v>16;20</v>
          </cell>
        </row>
        <row r="144">
          <cell r="A144" t="str">
            <v>Vis 144</v>
          </cell>
          <cell r="B144" t="str">
            <v xml:space="preserve"> 40.692280,  -7.928207</v>
          </cell>
          <cell r="C144" t="str">
            <v>Pascoal-IP5</v>
          </cell>
          <cell r="D144" t="str">
            <v>16;20</v>
          </cell>
        </row>
        <row r="145">
          <cell r="A145" t="str">
            <v>Vis 145</v>
          </cell>
          <cell r="B145" t="str">
            <v xml:space="preserve"> 40.697545,  -7.932534</v>
          </cell>
          <cell r="C145" t="str">
            <v>EN16-Campo-Abraveses</v>
          </cell>
          <cell r="D145" t="str">
            <v>15;16;18;20</v>
          </cell>
        </row>
        <row r="146">
          <cell r="A146" t="str">
            <v>Vis 146</v>
          </cell>
          <cell r="B146" t="str">
            <v xml:space="preserve"> 40.697939,  -7.932242</v>
          </cell>
          <cell r="C146" t="str">
            <v>EN16-Abraveses-Campo</v>
          </cell>
          <cell r="D146" t="str">
            <v>15;16;18;20</v>
          </cell>
        </row>
        <row r="147">
          <cell r="A147" t="str">
            <v>Vis 147</v>
          </cell>
          <cell r="B147" t="str">
            <v xml:space="preserve"> 40.700016,  -7.931077</v>
          </cell>
          <cell r="C147" t="str">
            <v>N S Fátima-Liberdade 1</v>
          </cell>
          <cell r="D147" t="str">
            <v>15;16;18</v>
          </cell>
        </row>
        <row r="148">
          <cell r="A148" t="str">
            <v>Vis 148</v>
          </cell>
          <cell r="B148" t="str">
            <v xml:space="preserve"> 40.699934,  -7.930136</v>
          </cell>
          <cell r="C148" t="str">
            <v>N S Fátima-Esperança 1</v>
          </cell>
          <cell r="D148" t="str">
            <v>15;16;18</v>
          </cell>
        </row>
        <row r="149">
          <cell r="A149" t="str">
            <v>Vis 149</v>
          </cell>
          <cell r="B149" t="str">
            <v xml:space="preserve"> 40.701716,  -7.930096</v>
          </cell>
          <cell r="C149" t="str">
            <v>N S Fátima-Liberdade 2</v>
          </cell>
          <cell r="D149" t="str">
            <v>15;16;18</v>
          </cell>
        </row>
        <row r="150">
          <cell r="A150" t="str">
            <v>Vis 150</v>
          </cell>
          <cell r="B150" t="str">
            <v xml:space="preserve"> 40.701560,  -7.929964</v>
          </cell>
          <cell r="C150" t="str">
            <v>N S Fátima-Esperança 2</v>
          </cell>
          <cell r="D150" t="str">
            <v>15;16;18</v>
          </cell>
        </row>
        <row r="151">
          <cell r="A151" t="str">
            <v>Vis 151</v>
          </cell>
          <cell r="B151" t="str">
            <v xml:space="preserve"> 40.702749,  -7.926415</v>
          </cell>
          <cell r="C151" t="str">
            <v>Campo-Est Liberdade 1</v>
          </cell>
          <cell r="D151" t="str">
            <v>15;16;18</v>
          </cell>
        </row>
        <row r="152">
          <cell r="A152" t="str">
            <v>Vis 152</v>
          </cell>
          <cell r="B152" t="str">
            <v xml:space="preserve"> 40.702806,  -7.926807</v>
          </cell>
          <cell r="C152" t="str">
            <v>Campo-Est Liberdade 2</v>
          </cell>
          <cell r="D152" t="str">
            <v>15;16;18</v>
          </cell>
        </row>
        <row r="153">
          <cell r="A153" t="str">
            <v>Vis 153</v>
          </cell>
          <cell r="B153" t="str">
            <v xml:space="preserve"> 40.703076,  -7.923790</v>
          </cell>
          <cell r="C153" t="str">
            <v>Escola Jean Piaget</v>
          </cell>
          <cell r="D153" t="str">
            <v>15;16;18</v>
          </cell>
        </row>
        <row r="154">
          <cell r="A154" t="str">
            <v>Vis 154</v>
          </cell>
          <cell r="B154" t="str">
            <v xml:space="preserve"> 40.703679,  -7.922884</v>
          </cell>
          <cell r="C154" t="str">
            <v>Estab Prisional 1</v>
          </cell>
          <cell r="D154" t="str">
            <v>15;16;18</v>
          </cell>
        </row>
        <row r="155">
          <cell r="A155" t="str">
            <v>Vis 155</v>
          </cell>
          <cell r="B155" t="str">
            <v xml:space="preserve"> 40.703703,  -7.922622</v>
          </cell>
          <cell r="C155" t="str">
            <v>Estab Prisional 2</v>
          </cell>
          <cell r="D155" t="str">
            <v>15;16;18</v>
          </cell>
        </row>
        <row r="156">
          <cell r="A156" t="str">
            <v>Vis 156</v>
          </cell>
          <cell r="B156" t="str">
            <v xml:space="preserve"> 40.705806,  -7.919286</v>
          </cell>
          <cell r="C156" t="str">
            <v>Campo-Cemitério 1</v>
          </cell>
          <cell r="D156" t="str">
            <v>15;16;18</v>
          </cell>
        </row>
        <row r="157">
          <cell r="A157" t="str">
            <v>Vis 157</v>
          </cell>
          <cell r="B157" t="str">
            <v xml:space="preserve"> 40.706069,  -7.918940</v>
          </cell>
          <cell r="C157" t="str">
            <v>Campo-Cemitério 2</v>
          </cell>
          <cell r="D157" t="str">
            <v>15;16;18</v>
          </cell>
        </row>
        <row r="158">
          <cell r="A158" t="str">
            <v>Vis 158</v>
          </cell>
          <cell r="B158" t="str">
            <v xml:space="preserve"> 40.707307,  -7.915725</v>
          </cell>
          <cell r="C158" t="str">
            <v>Campo-L Fonte da Igreja</v>
          </cell>
          <cell r="D158" t="str">
            <v>15;16;18</v>
          </cell>
        </row>
        <row r="159">
          <cell r="A159" t="str">
            <v>Vis 159</v>
          </cell>
          <cell r="B159" t="str">
            <v xml:space="preserve"> 40.678140,  -7.923127</v>
          </cell>
          <cell r="C159" t="str">
            <v>Ten Cor Silva Simões 3</v>
          </cell>
          <cell r="D159" t="str">
            <v>5;15;16;17;18;20</v>
          </cell>
        </row>
        <row r="160">
          <cell r="A160" t="str">
            <v>Vis 160</v>
          </cell>
          <cell r="B160" t="str">
            <v xml:space="preserve"> 40.675091,  -7.899768</v>
          </cell>
          <cell r="C160" t="str">
            <v>Caminho Santiago 1</v>
          </cell>
          <cell r="D160">
            <v>3</v>
          </cell>
        </row>
        <row r="161">
          <cell r="A161" t="str">
            <v>Vis 161</v>
          </cell>
          <cell r="B161" t="str">
            <v xml:space="preserve"> 40.677658,  -7.898785</v>
          </cell>
          <cell r="C161" t="str">
            <v>Cemitério Santiago</v>
          </cell>
          <cell r="D161">
            <v>3</v>
          </cell>
        </row>
        <row r="162">
          <cell r="A162" t="str">
            <v>Vis 162</v>
          </cell>
          <cell r="B162" t="str">
            <v xml:space="preserve"> 40.656058,  -7.909988</v>
          </cell>
          <cell r="C162" t="str">
            <v>Dr Azeredo Perdigão 1</v>
          </cell>
          <cell r="D162" t="str">
            <v>9;C1</v>
          </cell>
        </row>
        <row r="163">
          <cell r="A163" t="str">
            <v>Vis 163</v>
          </cell>
          <cell r="B163" t="str">
            <v xml:space="preserve"> 40.656385,  -7.909579</v>
          </cell>
          <cell r="C163" t="str">
            <v>D António A Martins 2</v>
          </cell>
          <cell r="D163" t="str">
            <v>9</v>
          </cell>
        </row>
        <row r="164">
          <cell r="A164" t="str">
            <v>Vis 165</v>
          </cell>
          <cell r="B164" t="str">
            <v xml:space="preserve"> 40.665340,  -7.906847</v>
          </cell>
          <cell r="C164" t="str">
            <v>Cidade Salamanca 1</v>
          </cell>
          <cell r="D164">
            <v>3</v>
          </cell>
        </row>
        <row r="165">
          <cell r="A165" t="str">
            <v>Vis 166</v>
          </cell>
          <cell r="B165" t="str">
            <v xml:space="preserve"> 40.665340,  -7.907175</v>
          </cell>
          <cell r="C165" t="str">
            <v>Cidade Salamanca 2</v>
          </cell>
          <cell r="D165">
            <v>3</v>
          </cell>
        </row>
        <row r="166">
          <cell r="A166" t="str">
            <v>Vis 167</v>
          </cell>
          <cell r="B166" t="str">
            <v xml:space="preserve"> 40.672063,  -7.898532</v>
          </cell>
          <cell r="C166" t="str">
            <v>Cemitério Esculca 1</v>
          </cell>
          <cell r="D166">
            <v>3</v>
          </cell>
        </row>
        <row r="167">
          <cell r="A167" t="str">
            <v>Vis 168</v>
          </cell>
          <cell r="B167" t="str">
            <v xml:space="preserve"> 40.672476,  -7.898914</v>
          </cell>
          <cell r="C167" t="str">
            <v>Cemitério Esculca 2</v>
          </cell>
          <cell r="D167">
            <v>3</v>
          </cell>
        </row>
        <row r="168">
          <cell r="A168" t="str">
            <v>Vis 169</v>
          </cell>
          <cell r="B168" t="str">
            <v xml:space="preserve"> 40.675124,  -7.899665</v>
          </cell>
          <cell r="C168" t="str">
            <v>Caminho Santiago 2</v>
          </cell>
          <cell r="D168">
            <v>3</v>
          </cell>
        </row>
        <row r="169">
          <cell r="A169" t="str">
            <v>Vis 170</v>
          </cell>
          <cell r="B169" t="str">
            <v xml:space="preserve"> 40.673102,  -7.902196</v>
          </cell>
          <cell r="C169" t="str">
            <v>Av Nova Santiago 1</v>
          </cell>
          <cell r="D169">
            <v>3</v>
          </cell>
        </row>
        <row r="170">
          <cell r="A170" t="str">
            <v>Vis 171</v>
          </cell>
          <cell r="B170" t="str">
            <v xml:space="preserve"> 40.672898,  -7.902816</v>
          </cell>
          <cell r="C170" t="str">
            <v>Av Nova Santiago-Igreja</v>
          </cell>
          <cell r="D170">
            <v>3</v>
          </cell>
        </row>
        <row r="171">
          <cell r="A171" t="str">
            <v>Vis 172</v>
          </cell>
          <cell r="B171" t="str">
            <v xml:space="preserve"> 40.672419,  -7.904449</v>
          </cell>
          <cell r="C171" t="str">
            <v>Av Nova Santiago 2</v>
          </cell>
          <cell r="D171">
            <v>3</v>
          </cell>
        </row>
        <row r="172">
          <cell r="A172" t="str">
            <v>Vis 173</v>
          </cell>
          <cell r="B172" t="str">
            <v xml:space="preserve"> 40.672713,  -7.908229</v>
          </cell>
          <cell r="C172" t="str">
            <v>Heróis Lusitanos</v>
          </cell>
          <cell r="D172">
            <v>3</v>
          </cell>
        </row>
        <row r="173">
          <cell r="A173" t="str">
            <v>Vis 174</v>
          </cell>
          <cell r="B173" t="str">
            <v xml:space="preserve"> 40.671508,  -7.910123</v>
          </cell>
          <cell r="C173" t="str">
            <v>S José-Heróis Lusitanos</v>
          </cell>
          <cell r="D173">
            <v>3</v>
          </cell>
        </row>
        <row r="174">
          <cell r="A174" t="str">
            <v>Vis 175</v>
          </cell>
          <cell r="B174" t="str">
            <v xml:space="preserve"> 40.670839,  -7.907527</v>
          </cell>
          <cell r="C174" t="str">
            <v>Santiago-Rua Coval</v>
          </cell>
          <cell r="D174">
            <v>3</v>
          </cell>
        </row>
        <row r="175">
          <cell r="A175" t="str">
            <v>Vis 176</v>
          </cell>
          <cell r="B175" t="str">
            <v xml:space="preserve"> 40.709071,  -7.913559</v>
          </cell>
          <cell r="C175" t="str">
            <v>Campo-Aeródromo</v>
          </cell>
          <cell r="D175" t="str">
            <v>16;17</v>
          </cell>
        </row>
        <row r="176">
          <cell r="A176" t="str">
            <v>Vis 177</v>
          </cell>
          <cell r="B176" t="str">
            <v xml:space="preserve"> 40.715207,  -7.913077</v>
          </cell>
          <cell r="C176" t="str">
            <v>EN2 Campo-Bindurão 1</v>
          </cell>
          <cell r="D176" t="str">
            <v>16;17</v>
          </cell>
        </row>
        <row r="177">
          <cell r="A177" t="str">
            <v>Vis 178</v>
          </cell>
          <cell r="B177" t="str">
            <v xml:space="preserve"> 40.715099,  -7.912948</v>
          </cell>
          <cell r="C177" t="str">
            <v>EN2 Campo-Bindurão 2</v>
          </cell>
          <cell r="D177" t="str">
            <v>16</v>
          </cell>
        </row>
        <row r="178">
          <cell r="A178" t="str">
            <v>Vis 179</v>
          </cell>
          <cell r="B178" t="str">
            <v xml:space="preserve"> 40.728462,  -7.909341</v>
          </cell>
          <cell r="C178" t="str">
            <v>EN2-Muna 1</v>
          </cell>
          <cell r="D178" t="str">
            <v>16;17</v>
          </cell>
        </row>
        <row r="179">
          <cell r="A179" t="str">
            <v>Vis 180</v>
          </cell>
          <cell r="B179" t="str">
            <v xml:space="preserve"> 40.728377,  -7.909211</v>
          </cell>
          <cell r="C179" t="str">
            <v>EN2-Muna 2</v>
          </cell>
          <cell r="D179" t="str">
            <v>16</v>
          </cell>
        </row>
        <row r="180">
          <cell r="A180" t="str">
            <v>Vis 181</v>
          </cell>
          <cell r="B180" t="str">
            <v xml:space="preserve"> 40.670717,  -7.895613</v>
          </cell>
          <cell r="C180" t="str">
            <v>Esculca-Largo S Pedro 1</v>
          </cell>
          <cell r="D180">
            <v>3</v>
          </cell>
        </row>
        <row r="181">
          <cell r="A181" t="str">
            <v>Vis 182</v>
          </cell>
          <cell r="B181" t="str">
            <v xml:space="preserve"> 40.670831,  -7.895470</v>
          </cell>
          <cell r="C181" t="str">
            <v>Esculca-Largo S Pedro 2</v>
          </cell>
          <cell r="D181">
            <v>3</v>
          </cell>
        </row>
        <row r="182">
          <cell r="A182" t="str">
            <v>Vis 183</v>
          </cell>
          <cell r="B182" t="str">
            <v xml:space="preserve"> 40.670799,  -7.891464</v>
          </cell>
          <cell r="C182" t="str">
            <v>Esculca- Rua Capela</v>
          </cell>
          <cell r="D182">
            <v>3</v>
          </cell>
        </row>
        <row r="183">
          <cell r="A183" t="str">
            <v>Vis 184</v>
          </cell>
          <cell r="B183" t="str">
            <v xml:space="preserve"> 40.670559,  -7.889147</v>
          </cell>
          <cell r="C183" t="str">
            <v>Esculca-EN229</v>
          </cell>
          <cell r="D183">
            <v>3</v>
          </cell>
        </row>
        <row r="184">
          <cell r="A184" t="str">
            <v>Vis 185</v>
          </cell>
          <cell r="B184" t="str">
            <v xml:space="preserve"> 40.670702,  -7.889240</v>
          </cell>
          <cell r="C184" t="str">
            <v>EN229-Esculca</v>
          </cell>
          <cell r="D184">
            <v>3</v>
          </cell>
        </row>
        <row r="185">
          <cell r="A185" t="str">
            <v>Vis 186</v>
          </cell>
          <cell r="B185" t="str">
            <v xml:space="preserve"> 40.670511,  -7.888672</v>
          </cell>
          <cell r="C185" t="str">
            <v>Bairro S João Carreira</v>
          </cell>
          <cell r="D185" t="str">
            <v>3;7</v>
          </cell>
        </row>
        <row r="186">
          <cell r="A186" t="str">
            <v>Vis 187</v>
          </cell>
          <cell r="B186" t="str">
            <v xml:space="preserve"> 40.671214,  -7.887213</v>
          </cell>
          <cell r="C186" t="str">
            <v>Travassós-Fundadores 1</v>
          </cell>
          <cell r="D186">
            <v>3</v>
          </cell>
        </row>
        <row r="187">
          <cell r="A187" t="str">
            <v>Vis 188</v>
          </cell>
          <cell r="B187" t="str">
            <v xml:space="preserve"> 40.671885,  -7.886035</v>
          </cell>
          <cell r="C187" t="str">
            <v>Travassós-Sta Bárbara 1</v>
          </cell>
          <cell r="D187">
            <v>3</v>
          </cell>
        </row>
        <row r="188">
          <cell r="A188" t="str">
            <v>Vis 189</v>
          </cell>
          <cell r="B188" t="str">
            <v xml:space="preserve"> 40.672144,  -7.883262</v>
          </cell>
          <cell r="C188" t="str">
            <v>Travassós-Sta Bárbara 2</v>
          </cell>
          <cell r="D188">
            <v>3</v>
          </cell>
        </row>
        <row r="189">
          <cell r="A189" t="str">
            <v>Vis 190</v>
          </cell>
          <cell r="B189" t="str">
            <v xml:space="preserve"> 40.671817,  -7.881574</v>
          </cell>
          <cell r="C189" t="str">
            <v>Travassós-Rua Escola 1</v>
          </cell>
          <cell r="D189">
            <v>3</v>
          </cell>
        </row>
        <row r="190">
          <cell r="A190" t="str">
            <v>Vis 191</v>
          </cell>
          <cell r="B190" t="str">
            <v>paragem já não faz parte do MUV</v>
          </cell>
          <cell r="C190" t="str">
            <v>Travassós-Rua Escola 2</v>
          </cell>
        </row>
        <row r="191">
          <cell r="A191" t="str">
            <v>Vis 192</v>
          </cell>
          <cell r="B191" t="str">
            <v xml:space="preserve"> 40.671701,  -7.879377</v>
          </cell>
          <cell r="C191" t="str">
            <v>Travassós-Maj R Loureiro</v>
          </cell>
          <cell r="D191">
            <v>3</v>
          </cell>
        </row>
        <row r="192">
          <cell r="A192" t="str">
            <v>Vis 193</v>
          </cell>
          <cell r="B192" t="str">
            <v xml:space="preserve"> 40.673286,  -7.873678</v>
          </cell>
          <cell r="C192" t="str">
            <v>Travassós-Largo Rêbolo</v>
          </cell>
          <cell r="D192">
            <v>3</v>
          </cell>
        </row>
        <row r="193">
          <cell r="A193" t="str">
            <v>Vis 194</v>
          </cell>
          <cell r="B193" t="str">
            <v xml:space="preserve"> 40.674229,  -7.871459</v>
          </cell>
          <cell r="C193" t="str">
            <v>Travassós-Rua Floresta</v>
          </cell>
          <cell r="D193">
            <v>3</v>
          </cell>
        </row>
        <row r="194">
          <cell r="A194" t="str">
            <v>Vis 195</v>
          </cell>
          <cell r="B194" t="str">
            <v xml:space="preserve"> 40.734566,  -7.908228</v>
          </cell>
          <cell r="C194" t="str">
            <v>EN2-Bigas</v>
          </cell>
          <cell r="D194" t="str">
            <v>17</v>
          </cell>
        </row>
        <row r="195">
          <cell r="A195" t="str">
            <v>Vis 196</v>
          </cell>
          <cell r="B195" t="str">
            <v xml:space="preserve"> 40.739004,  -7.907931</v>
          </cell>
          <cell r="C195" t="str">
            <v>EN2-Casal 1</v>
          </cell>
          <cell r="D195" t="str">
            <v>17</v>
          </cell>
        </row>
        <row r="196">
          <cell r="A196" t="str">
            <v>Vis 199</v>
          </cell>
          <cell r="B196" t="str">
            <v xml:space="preserve"> 40.743762,  -7.905789</v>
          </cell>
          <cell r="C196" t="str">
            <v>EN2-Bigas Centro 2</v>
          </cell>
          <cell r="D196" t="str">
            <v>17</v>
          </cell>
        </row>
        <row r="197">
          <cell r="A197" t="str">
            <v>Vis 200</v>
          </cell>
          <cell r="B197" t="str">
            <v xml:space="preserve"> 40.740637,  -7.898974</v>
          </cell>
          <cell r="C197" t="str">
            <v>Quintãs</v>
          </cell>
          <cell r="D197" t="str">
            <v>17</v>
          </cell>
        </row>
        <row r="198">
          <cell r="A198" t="str">
            <v>Vis 201</v>
          </cell>
          <cell r="B198" t="str">
            <v xml:space="preserve"> 40.739370,  -7.896172</v>
          </cell>
          <cell r="C198" t="str">
            <v>Lageosa</v>
          </cell>
          <cell r="D198" t="str">
            <v>17</v>
          </cell>
        </row>
        <row r="199">
          <cell r="A199" t="str">
            <v>Vis 202</v>
          </cell>
          <cell r="B199" t="str">
            <v xml:space="preserve"> 40.736131,  -7.893801</v>
          </cell>
          <cell r="C199" t="str">
            <v>Fermentelos</v>
          </cell>
          <cell r="D199" t="str">
            <v>17</v>
          </cell>
        </row>
        <row r="200">
          <cell r="A200" t="str">
            <v>Vis 203</v>
          </cell>
          <cell r="B200" t="str">
            <v xml:space="preserve"> 40.733613,  -7.891433</v>
          </cell>
          <cell r="C200" t="str">
            <v>Folgosa</v>
          </cell>
          <cell r="D200" t="str">
            <v>17</v>
          </cell>
        </row>
        <row r="201">
          <cell r="A201" t="str">
            <v>Vis 204</v>
          </cell>
          <cell r="B201" t="str">
            <v xml:space="preserve"> 40.729146,  -7.891407</v>
          </cell>
          <cell r="C201" t="str">
            <v>Est St António-Aeródromo</v>
          </cell>
          <cell r="D201" t="str">
            <v>17</v>
          </cell>
        </row>
        <row r="202">
          <cell r="A202" t="str">
            <v>Vis 205</v>
          </cell>
          <cell r="B202" t="str">
            <v xml:space="preserve"> 40.722695,  -7.890781</v>
          </cell>
          <cell r="C202" t="str">
            <v>Aeródromo</v>
          </cell>
          <cell r="D202" t="str">
            <v>17</v>
          </cell>
        </row>
        <row r="203">
          <cell r="A203" t="str">
            <v>Vis 206</v>
          </cell>
          <cell r="B203" t="str">
            <v xml:space="preserve"> 40.714589,  -7.904367</v>
          </cell>
          <cell r="C203" t="str">
            <v>Campo-Rua Barbeito 3</v>
          </cell>
          <cell r="D203" t="str">
            <v>17</v>
          </cell>
        </row>
        <row r="204">
          <cell r="A204" t="str">
            <v>Vis 207</v>
          </cell>
          <cell r="B204" t="str">
            <v xml:space="preserve"> 40.653733,  -7.916013</v>
          </cell>
          <cell r="C204" t="str">
            <v>25 Abril-Liceu 1</v>
          </cell>
          <cell r="D204" t="str">
            <v>10;11;12;13;19;21;C1;C2</v>
          </cell>
        </row>
        <row r="205">
          <cell r="A205" t="str">
            <v>Vis 208</v>
          </cell>
          <cell r="B205" t="str">
            <v xml:space="preserve"> 40.653866,  -7.915709</v>
          </cell>
          <cell r="C205" t="str">
            <v>25 Abril-Liceu 2</v>
          </cell>
          <cell r="D205" t="str">
            <v>10;11;12;13;19;21;C1;C2</v>
          </cell>
        </row>
        <row r="206">
          <cell r="A206" t="str">
            <v>Vis 209</v>
          </cell>
          <cell r="B206" t="str">
            <v xml:space="preserve"> 40.650371,  -7.918719</v>
          </cell>
          <cell r="C206" t="str">
            <v>25 Abril-Paulo VI</v>
          </cell>
          <cell r="D206" t="str">
            <v>10;11;12;13;19;21;C2</v>
          </cell>
        </row>
        <row r="207">
          <cell r="A207" t="str">
            <v>Vis 210</v>
          </cell>
          <cell r="B207" t="str">
            <v xml:space="preserve"> 40.650440,  -7.918447</v>
          </cell>
          <cell r="C207" t="str">
            <v>Paulo VI-25 Abril</v>
          </cell>
          <cell r="D207" t="str">
            <v>10;11;12;13;19;21;C1</v>
          </cell>
        </row>
        <row r="208">
          <cell r="A208" t="str">
            <v>Vis 211</v>
          </cell>
          <cell r="B208" t="str">
            <v xml:space="preserve"> 40.647830,  -7.920763</v>
          </cell>
          <cell r="C208" t="str">
            <v>Reg Infantaria</v>
          </cell>
          <cell r="D208" t="str">
            <v>10;11;12;13;19;21;C2</v>
          </cell>
        </row>
        <row r="209">
          <cell r="A209" t="str">
            <v>Vis 212</v>
          </cell>
          <cell r="B209" t="str">
            <v xml:space="preserve"> 40.647572,  -7.920597</v>
          </cell>
          <cell r="C209" t="str">
            <v>Reg Infantaria-IPV 2</v>
          </cell>
          <cell r="D209" t="str">
            <v>10;11;12;13;19;21;C1</v>
          </cell>
        </row>
        <row r="210">
          <cell r="A210" t="str">
            <v>Vis 213</v>
          </cell>
          <cell r="B210" t="str">
            <v xml:space="preserve"> 40.644778,  -7.923078</v>
          </cell>
          <cell r="C210" t="str">
            <v>Reg Infantaria-IPV 1</v>
          </cell>
          <cell r="D210" t="str">
            <v>10;11;12;13;19;21;C1</v>
          </cell>
        </row>
        <row r="211">
          <cell r="A211" t="str">
            <v>Vis 214</v>
          </cell>
          <cell r="B211" t="str">
            <v xml:space="preserve"> 40.642368,  -7.920309</v>
          </cell>
          <cell r="C211" t="str">
            <v>C Politécnica-Escola</v>
          </cell>
          <cell r="D211" t="str">
            <v>10;11;12;13;19;21;C2</v>
          </cell>
        </row>
        <row r="212">
          <cell r="A212" t="str">
            <v>Vis 215</v>
          </cell>
          <cell r="B212" t="str">
            <v xml:space="preserve"> 40.642870,  -7.920631</v>
          </cell>
          <cell r="C212" t="str">
            <v>Cidade Politécnica-IPV</v>
          </cell>
          <cell r="D212" t="str">
            <v>10;11;12;13;19;21;C1</v>
          </cell>
        </row>
        <row r="213">
          <cell r="A213" t="str">
            <v>Vis 217</v>
          </cell>
          <cell r="B213" t="str">
            <v xml:space="preserve"> 40.641674,  -7.917270</v>
          </cell>
          <cell r="C213" t="str">
            <v>Madre Rita de Jesus 1</v>
          </cell>
          <cell r="D213" t="str">
            <v>10;11;12;19;21;C2</v>
          </cell>
        </row>
        <row r="214">
          <cell r="A214" t="str">
            <v>Vis 218</v>
          </cell>
          <cell r="B214" t="str">
            <v xml:space="preserve"> 40.642529,  -7.916609</v>
          </cell>
          <cell r="C214" t="str">
            <v>M Rita Jesus-Escola 1</v>
          </cell>
          <cell r="D214" t="str">
            <v>10;11;12;19;21;C2</v>
          </cell>
        </row>
        <row r="215">
          <cell r="A215" t="str">
            <v>Vis 219</v>
          </cell>
          <cell r="B215" t="str">
            <v xml:space="preserve"> 40.642732,  -7.916606</v>
          </cell>
          <cell r="C215" t="str">
            <v>M Rita Jesus-Escola 2</v>
          </cell>
          <cell r="D215" t="str">
            <v>10;11;12;19;21</v>
          </cell>
        </row>
        <row r="216">
          <cell r="A216" t="str">
            <v>Vis 220</v>
          </cell>
          <cell r="B216" t="str">
            <v xml:space="preserve"> 40.641720,  -7.917366</v>
          </cell>
          <cell r="C216" t="str">
            <v>Madre Rita de Jesus 2</v>
          </cell>
          <cell r="D216" t="str">
            <v>10;11;12;19;21</v>
          </cell>
        </row>
        <row r="217">
          <cell r="A217" t="str">
            <v>Vis 221</v>
          </cell>
          <cell r="B217" t="str">
            <v xml:space="preserve"> 40.644985,  -7.915072</v>
          </cell>
          <cell r="C217" t="str">
            <v>M Rita Jesus-C Saúde</v>
          </cell>
          <cell r="D217" t="str">
            <v>10;11;12;19;21;C2</v>
          </cell>
        </row>
        <row r="218">
          <cell r="A218" t="str">
            <v>Vis 222</v>
          </cell>
          <cell r="B218" t="str">
            <v xml:space="preserve"> 40.646349,  -7.914362</v>
          </cell>
          <cell r="C218" t="str">
            <v>M R Jesus-Int V Fontes</v>
          </cell>
          <cell r="D218" t="str">
            <v>10;11;12;19;21;C2</v>
          </cell>
        </row>
        <row r="219">
          <cell r="A219" t="str">
            <v>Vis 223</v>
          </cell>
          <cell r="B219" t="str">
            <v xml:space="preserve"> 40.647166,  -7.912720</v>
          </cell>
          <cell r="C219" t="str">
            <v>Quinta do Galo 1</v>
          </cell>
          <cell r="D219" t="str">
            <v>10;11;12;19;21;C2</v>
          </cell>
        </row>
        <row r="220">
          <cell r="A220" t="str">
            <v>Vis 224</v>
          </cell>
          <cell r="B220" t="str">
            <v xml:space="preserve"> 40.647255,  -7.912799</v>
          </cell>
          <cell r="C220" t="str">
            <v>Quinta do Galo 2</v>
          </cell>
          <cell r="D220" t="str">
            <v>10;11;12;19;21;C1</v>
          </cell>
        </row>
        <row r="221">
          <cell r="A221" t="str">
            <v>Vis 225</v>
          </cell>
          <cell r="B221" t="str">
            <v xml:space="preserve"> 40.648181,  -7.911785</v>
          </cell>
          <cell r="C221" t="str">
            <v>Dr Alexandre Alves 1</v>
          </cell>
          <cell r="D221" t="str">
            <v>11;12</v>
          </cell>
        </row>
        <row r="222">
          <cell r="A222" t="str">
            <v>Vis 226</v>
          </cell>
          <cell r="B222" t="str">
            <v xml:space="preserve"> 40.648002,  -7.911350</v>
          </cell>
          <cell r="C222" t="str">
            <v>Dr Alexandre Alves 2</v>
          </cell>
          <cell r="D222" t="str">
            <v>11;12</v>
          </cell>
        </row>
        <row r="223">
          <cell r="A223" t="str">
            <v>Vis 227</v>
          </cell>
          <cell r="B223" t="str">
            <v xml:space="preserve"> 40.645013,  -7.909978</v>
          </cell>
          <cell r="C223" t="str">
            <v>Dr A Alves-C Comercial 1</v>
          </cell>
          <cell r="D223" t="str">
            <v>10;21;C1</v>
          </cell>
        </row>
        <row r="224">
          <cell r="A224" t="str">
            <v>Vis 228</v>
          </cell>
          <cell r="B224" t="str">
            <v xml:space="preserve"> 40.644190,  -7.910060</v>
          </cell>
          <cell r="C224" t="str">
            <v>Dr A Alves-C Comercial 2</v>
          </cell>
          <cell r="D224" t="str">
            <v>10;21</v>
          </cell>
        </row>
        <row r="225">
          <cell r="A225" t="str">
            <v>Vis 229</v>
          </cell>
          <cell r="B225" t="str">
            <v xml:space="preserve"> 40.642679,  -7.909748</v>
          </cell>
          <cell r="C225" t="str">
            <v>Escola Sup Agrária 1</v>
          </cell>
          <cell r="D225" t="str">
            <v>10;11;12;21</v>
          </cell>
        </row>
        <row r="226">
          <cell r="A226" t="str">
            <v>Vis 230</v>
          </cell>
          <cell r="B226" t="str">
            <v xml:space="preserve"> 40.642719,  -7.909417</v>
          </cell>
          <cell r="C226" t="str">
            <v>Escola Sup Agrária 2</v>
          </cell>
          <cell r="D226" t="str">
            <v>10;11;12;21</v>
          </cell>
        </row>
        <row r="227">
          <cell r="A227" t="str">
            <v>Vis 231</v>
          </cell>
          <cell r="B227" t="str">
            <v xml:space="preserve"> 40.637138,  -7.908356</v>
          </cell>
          <cell r="C227" t="str">
            <v>Est Nelas-Q Atalaia 1</v>
          </cell>
          <cell r="D227" t="str">
            <v>10;11;12;21</v>
          </cell>
        </row>
        <row r="228">
          <cell r="A228" t="str">
            <v>Vis 232</v>
          </cell>
          <cell r="B228" t="str">
            <v xml:space="preserve"> 40.637244,  -7.908071</v>
          </cell>
          <cell r="C228" t="str">
            <v>Est Nelas-Q Atalaia 2</v>
          </cell>
          <cell r="D228" t="str">
            <v>10;11;12;21</v>
          </cell>
        </row>
        <row r="229">
          <cell r="A229" t="str">
            <v>Vis 233</v>
          </cell>
          <cell r="B229" t="str">
            <v xml:space="preserve"> 40.632844,  -7.905782</v>
          </cell>
          <cell r="C229" t="str">
            <v>Estrada PIC-UDACA</v>
          </cell>
          <cell r="D229" t="str">
            <v>11;12</v>
          </cell>
        </row>
        <row r="230">
          <cell r="A230" t="str">
            <v>Vis 234</v>
          </cell>
          <cell r="B230" t="str">
            <v xml:space="preserve"> 40.632835,  -7.906062</v>
          </cell>
          <cell r="C230" t="str">
            <v>Estrada PIC-Misericórdia</v>
          </cell>
          <cell r="D230" t="str">
            <v>11;12</v>
          </cell>
        </row>
        <row r="231">
          <cell r="A231" t="str">
            <v>Vis 235</v>
          </cell>
          <cell r="B231" t="str">
            <v xml:space="preserve"> 40.623389,  -7.900288</v>
          </cell>
          <cell r="C231" t="str">
            <v>S João Lourosa-Av Soito</v>
          </cell>
          <cell r="D231" t="str">
            <v>12</v>
          </cell>
        </row>
        <row r="232">
          <cell r="A232" t="str">
            <v>Vis 236</v>
          </cell>
          <cell r="B232" t="str">
            <v xml:space="preserve"> 40.619935,  -7.899056</v>
          </cell>
          <cell r="C232" t="str">
            <v>Lourosa Cima-Centro</v>
          </cell>
          <cell r="D232" t="str">
            <v>12</v>
          </cell>
        </row>
        <row r="233">
          <cell r="A233" t="str">
            <v>Vis 237</v>
          </cell>
          <cell r="B233" t="str">
            <v xml:space="preserve"> 40.616904,  -7.902041</v>
          </cell>
          <cell r="C233" t="str">
            <v>Lourosa Cima-Escola 1</v>
          </cell>
          <cell r="D233" t="str">
            <v>12</v>
          </cell>
        </row>
        <row r="234">
          <cell r="A234" t="str">
            <v>Vis 238</v>
          </cell>
          <cell r="B234" t="str">
            <v xml:space="preserve"> 40.616907,  -7.901925</v>
          </cell>
          <cell r="C234" t="str">
            <v>Lourosa Cima-Escola 2</v>
          </cell>
          <cell r="D234" t="str">
            <v>12</v>
          </cell>
        </row>
        <row r="235">
          <cell r="A235" t="str">
            <v>Vis 239</v>
          </cell>
          <cell r="B235" t="str">
            <v xml:space="preserve"> 40.614515,  -7.904786</v>
          </cell>
          <cell r="C235" t="str">
            <v>S João Lourosa-Escola 1</v>
          </cell>
          <cell r="D235" t="str">
            <v>12</v>
          </cell>
        </row>
        <row r="236">
          <cell r="A236" t="str">
            <v>Vis 240</v>
          </cell>
          <cell r="B236" t="str">
            <v xml:space="preserve"> 40.614464,  -7.904720</v>
          </cell>
          <cell r="C236" t="str">
            <v>S João Lourosa-Escola 2</v>
          </cell>
          <cell r="D236" t="str">
            <v>12</v>
          </cell>
        </row>
        <row r="237">
          <cell r="A237" t="str">
            <v>Vis 241</v>
          </cell>
          <cell r="B237" t="str">
            <v xml:space="preserve"> 40.612528,  -7.905630</v>
          </cell>
          <cell r="C237" t="str">
            <v>S João Lourosa-Centro</v>
          </cell>
          <cell r="D237" t="str">
            <v>12</v>
          </cell>
        </row>
        <row r="238">
          <cell r="A238" t="str">
            <v>Vis 242</v>
          </cell>
          <cell r="B238" t="str">
            <v xml:space="preserve"> 40.611589,  -7.912098</v>
          </cell>
          <cell r="C238" t="str">
            <v>S J Lourosa-J Paulo II 1</v>
          </cell>
          <cell r="D238" t="str">
            <v>12</v>
          </cell>
        </row>
        <row r="239">
          <cell r="A239" t="str">
            <v>Vis 243</v>
          </cell>
          <cell r="B239" t="str">
            <v xml:space="preserve"> 40.611642,  -7.911338</v>
          </cell>
          <cell r="C239" t="str">
            <v>S J Lourosa-J Paulo II 2</v>
          </cell>
          <cell r="D239" t="str">
            <v>12</v>
          </cell>
        </row>
        <row r="240">
          <cell r="A240" t="str">
            <v>Vis 244</v>
          </cell>
          <cell r="B240" t="str">
            <v xml:space="preserve"> 40.611257,  -7.914607</v>
          </cell>
          <cell r="C240" t="str">
            <v>S J Lourosa-Est Munic 1</v>
          </cell>
          <cell r="D240" t="str">
            <v>12</v>
          </cell>
        </row>
        <row r="241">
          <cell r="A241" t="str">
            <v>Vis 245</v>
          </cell>
          <cell r="B241" t="str">
            <v xml:space="preserve"> 40.611218,  -7.914331</v>
          </cell>
          <cell r="C241" t="str">
            <v>S J Lourosa-Est Munic 2</v>
          </cell>
          <cell r="D241" t="str">
            <v>12</v>
          </cell>
        </row>
        <row r="242">
          <cell r="A242" t="str">
            <v>Vis 246</v>
          </cell>
          <cell r="B242" t="str">
            <v xml:space="preserve"> 40.611223,  -7.919903</v>
          </cell>
          <cell r="C242" t="str">
            <v>S J Lourosa-Cooperat 1</v>
          </cell>
          <cell r="D242" t="str">
            <v>12</v>
          </cell>
        </row>
        <row r="243">
          <cell r="A243" t="str">
            <v>Vis 247</v>
          </cell>
          <cell r="B243" t="str">
            <v xml:space="preserve"> 40.611318,  -7.919876</v>
          </cell>
          <cell r="C243" t="str">
            <v>S J Lourosa-Cooperat 2</v>
          </cell>
          <cell r="D243" t="str">
            <v>12</v>
          </cell>
        </row>
        <row r="244">
          <cell r="A244" t="str">
            <v>Vis 248</v>
          </cell>
          <cell r="B244" t="str">
            <v xml:space="preserve"> 40.605364,  -7.924321</v>
          </cell>
          <cell r="C244" t="str">
            <v>Reta Oliv Barreiros 1</v>
          </cell>
          <cell r="D244" t="str">
            <v>12;21</v>
          </cell>
        </row>
        <row r="245">
          <cell r="A245" t="str">
            <v>Vis 249</v>
          </cell>
          <cell r="B245" t="str">
            <v xml:space="preserve"> 40.605482,  -7.924390</v>
          </cell>
          <cell r="C245" t="str">
            <v>Reta Oliv Barreiros 2</v>
          </cell>
          <cell r="D245" t="str">
            <v>12;21</v>
          </cell>
        </row>
        <row r="246">
          <cell r="A246" t="str">
            <v>Vis 250</v>
          </cell>
          <cell r="B246" t="str">
            <v xml:space="preserve"> 40.602647,  -7.927691</v>
          </cell>
          <cell r="C246" t="str">
            <v>Reta Oliv Barreiros 3</v>
          </cell>
          <cell r="D246" t="str">
            <v>12;21</v>
          </cell>
        </row>
        <row r="247">
          <cell r="A247" t="str">
            <v>Vis 251</v>
          </cell>
          <cell r="B247" t="str">
            <v xml:space="preserve"> 40.602595,  -7.927953</v>
          </cell>
          <cell r="C247" t="str">
            <v>Reta Oliv Barreiros 4</v>
          </cell>
          <cell r="D247" t="str">
            <v>12;21</v>
          </cell>
        </row>
        <row r="248">
          <cell r="A248" t="str">
            <v>Vis 252</v>
          </cell>
          <cell r="B248" t="str">
            <v xml:space="preserve"> 40.598466,  -7.925948</v>
          </cell>
          <cell r="C248" t="str">
            <v>EN231-Oliveira Barreiros</v>
          </cell>
          <cell r="D248" t="str">
            <v>12</v>
          </cell>
        </row>
        <row r="249">
          <cell r="A249" t="str">
            <v>Vis 253</v>
          </cell>
          <cell r="B249" t="str">
            <v xml:space="preserve"> 40.597014,  -7.925373</v>
          </cell>
          <cell r="C249" t="str">
            <v>Oliv Barreiros-Capela</v>
          </cell>
          <cell r="D249" t="str">
            <v>12</v>
          </cell>
        </row>
        <row r="250">
          <cell r="A250" t="str">
            <v>Vis 254</v>
          </cell>
          <cell r="B250" t="str">
            <v xml:space="preserve"> 40.596031,  -7.924705</v>
          </cell>
          <cell r="C250" t="str">
            <v>Oliv Barreiros-Principal</v>
          </cell>
          <cell r="D250" t="str">
            <v>12</v>
          </cell>
        </row>
        <row r="251">
          <cell r="A251" t="str">
            <v>Vis 255</v>
          </cell>
          <cell r="B251" t="str">
            <v xml:space="preserve"> 40.614046,  -7.900301</v>
          </cell>
          <cell r="C251" t="str">
            <v>Lourosa Baixo-Principal</v>
          </cell>
          <cell r="D251" t="str">
            <v>12</v>
          </cell>
        </row>
        <row r="252">
          <cell r="A252" t="str">
            <v>Vis 256</v>
          </cell>
          <cell r="B252" t="str">
            <v xml:space="preserve"> 40.614412,  -7.897303</v>
          </cell>
          <cell r="C252" t="str">
            <v>Lourosa Baixo-Centro</v>
          </cell>
          <cell r="D252" t="str">
            <v>12</v>
          </cell>
        </row>
        <row r="253">
          <cell r="A253" t="str">
            <v>Vis 257</v>
          </cell>
          <cell r="B253" t="str">
            <v xml:space="preserve"> 40.614468,  -7.894891</v>
          </cell>
          <cell r="C253" t="str">
            <v>Lourosa Baixo-B S José</v>
          </cell>
          <cell r="D253" t="str">
            <v>12</v>
          </cell>
        </row>
        <row r="254">
          <cell r="A254" t="str">
            <v>Vis 258</v>
          </cell>
          <cell r="B254" t="str">
            <v xml:space="preserve"> 40.698893,  -7.933908</v>
          </cell>
          <cell r="C254" t="str">
            <v>Moselos-Estrada Floresta</v>
          </cell>
          <cell r="D254" t="str">
            <v>15;18;20</v>
          </cell>
        </row>
        <row r="255">
          <cell r="A255" t="str">
            <v>Vis 259</v>
          </cell>
          <cell r="B255" t="str">
            <v xml:space="preserve"> 40.703062,  -7.948036</v>
          </cell>
          <cell r="C255" t="str">
            <v>Moselos-Bairro Areeiro 1</v>
          </cell>
          <cell r="D255" t="str">
            <v>15;18;20</v>
          </cell>
        </row>
        <row r="256">
          <cell r="A256" t="str">
            <v>Vis 260</v>
          </cell>
          <cell r="B256" t="str">
            <v xml:space="preserve"> 40.711052,  -7.953671</v>
          </cell>
          <cell r="C256" t="str">
            <v>Travanca-Ribeira 1</v>
          </cell>
          <cell r="D256" t="str">
            <v>15;18;20</v>
          </cell>
        </row>
        <row r="257">
          <cell r="A257" t="str">
            <v>Vis 261</v>
          </cell>
          <cell r="B257" t="str">
            <v>40.714230,-7.961065</v>
          </cell>
          <cell r="C257" t="str">
            <v>Travanca-Apeadeiro 1</v>
          </cell>
          <cell r="D257" t="str">
            <v>15;18;20</v>
          </cell>
        </row>
        <row r="258">
          <cell r="A258" t="str">
            <v>Vis 262</v>
          </cell>
          <cell r="B258" t="str">
            <v xml:space="preserve"> 40.715167,  -7.965143</v>
          </cell>
          <cell r="C258" t="str">
            <v>EN16-Travanca 1</v>
          </cell>
          <cell r="D258" t="str">
            <v>15;20</v>
          </cell>
        </row>
        <row r="259">
          <cell r="A259" t="str">
            <v>Vis 263</v>
          </cell>
          <cell r="B259" t="str">
            <v xml:space="preserve"> 40.714842,  -7.975147</v>
          </cell>
          <cell r="C259" t="str">
            <v>Oliveira Baixo-Rua Vales</v>
          </cell>
          <cell r="D259" t="str">
            <v>20</v>
          </cell>
        </row>
        <row r="260">
          <cell r="A260" t="str">
            <v>Vis 264</v>
          </cell>
          <cell r="B260" t="str">
            <v xml:space="preserve"> 40.716256,  -7.979931</v>
          </cell>
          <cell r="C260" t="str">
            <v>Oliveira Baixo-Centro 1</v>
          </cell>
          <cell r="D260" t="str">
            <v>20</v>
          </cell>
        </row>
        <row r="261">
          <cell r="A261" t="str">
            <v>Vis 265</v>
          </cell>
          <cell r="B261" t="str">
            <v xml:space="preserve"> 40.718419,  -7.983279</v>
          </cell>
          <cell r="C261" t="str">
            <v>Oliveira Baixo-ARDC 1</v>
          </cell>
          <cell r="D261" t="str">
            <v>18;20</v>
          </cell>
        </row>
        <row r="262">
          <cell r="A262" t="str">
            <v>Vis 266</v>
          </cell>
          <cell r="B262" t="str">
            <v>40.726050,-7.993781</v>
          </cell>
          <cell r="C262" t="str">
            <v>Bodiosa V-R Figueiredo 1</v>
          </cell>
          <cell r="D262" t="str">
            <v>20</v>
          </cell>
        </row>
        <row r="263">
          <cell r="A263" t="str">
            <v>Vis 267</v>
          </cell>
          <cell r="B263" t="str">
            <v xml:space="preserve"> 40.730217,  -7.995539</v>
          </cell>
          <cell r="C263" t="str">
            <v>EN16-Bodiosa Velha 1</v>
          </cell>
          <cell r="D263" t="str">
            <v>20</v>
          </cell>
        </row>
        <row r="264">
          <cell r="A264" t="str">
            <v>Vis 268</v>
          </cell>
          <cell r="B264" t="str">
            <v xml:space="preserve"> 40.737012, -7.999279</v>
          </cell>
          <cell r="C264" t="str">
            <v>Casal-Conde F Magalhães</v>
          </cell>
          <cell r="D264" t="str">
            <v>20</v>
          </cell>
        </row>
        <row r="265">
          <cell r="A265" t="str">
            <v>Vis 269</v>
          </cell>
          <cell r="B265" t="str">
            <v xml:space="preserve"> 40.747435, -8.002132°</v>
          </cell>
          <cell r="C265" t="str">
            <v>Gumiei-Capela St António</v>
          </cell>
          <cell r="D265" t="str">
            <v>20</v>
          </cell>
        </row>
        <row r="266">
          <cell r="A266" t="str">
            <v>Vis 270</v>
          </cell>
          <cell r="B266" t="str">
            <v>40.745687,-8.003062</v>
          </cell>
          <cell r="C266" t="str">
            <v>Gumiei-Centro 1</v>
          </cell>
          <cell r="D266" t="str">
            <v>20</v>
          </cell>
        </row>
        <row r="267">
          <cell r="A267" t="str">
            <v>Vis 271</v>
          </cell>
          <cell r="B267" t="str">
            <v>40.749536,-7.998830</v>
          </cell>
          <cell r="C267" t="str">
            <v>Gumiei-Rua Lajes</v>
          </cell>
          <cell r="D267" t="str">
            <v>20</v>
          </cell>
        </row>
        <row r="268">
          <cell r="A268" t="str">
            <v>Vis 272</v>
          </cell>
          <cell r="B268" t="str">
            <v>40.749988,-7.995901</v>
          </cell>
          <cell r="C268" t="str">
            <v>Gumiei-Ribafeita</v>
          </cell>
          <cell r="D268" t="str">
            <v>20</v>
          </cell>
        </row>
        <row r="269">
          <cell r="A269" t="str">
            <v>Vis 273</v>
          </cell>
          <cell r="B269" t="str">
            <v xml:space="preserve"> 40.751196,  -7.986986</v>
          </cell>
          <cell r="C269" t="str">
            <v>Ribafeita-L Barreirinha</v>
          </cell>
          <cell r="D269" t="str">
            <v>20</v>
          </cell>
        </row>
        <row r="270">
          <cell r="A270" t="str">
            <v>Vis 274</v>
          </cell>
          <cell r="B270" t="str">
            <v>40.751699,-7.984807</v>
          </cell>
          <cell r="C270" t="str">
            <v>Ribafeita-Largo Eirô 1</v>
          </cell>
          <cell r="D270" t="str">
            <v>20</v>
          </cell>
        </row>
        <row r="271">
          <cell r="A271" t="str">
            <v>Vis 275</v>
          </cell>
          <cell r="B271" t="str">
            <v>40.753130,-7.983775</v>
          </cell>
          <cell r="C271" t="str">
            <v>Ribafeita-L Cortinhal</v>
          </cell>
          <cell r="D271" t="str">
            <v>20</v>
          </cell>
        </row>
        <row r="272">
          <cell r="A272" t="str">
            <v>Vis 276</v>
          </cell>
          <cell r="B272" t="str">
            <v xml:space="preserve"> 40.754948,  -7.981949</v>
          </cell>
          <cell r="C272" t="str">
            <v>Ribafeita-Seganhos</v>
          </cell>
          <cell r="D272" t="str">
            <v>20</v>
          </cell>
        </row>
        <row r="273">
          <cell r="A273" t="str">
            <v>Vis 277</v>
          </cell>
          <cell r="B273" t="str">
            <v xml:space="preserve"> 40.754537, -7.974567</v>
          </cell>
          <cell r="C273" t="str">
            <v>Seganhos-Lustosa</v>
          </cell>
          <cell r="D273" t="str">
            <v>20</v>
          </cell>
        </row>
        <row r="274">
          <cell r="A274" t="str">
            <v>Vis 278</v>
          </cell>
          <cell r="B274" t="str">
            <v xml:space="preserve"> 40.754699,  -7.978219</v>
          </cell>
          <cell r="C274" t="str">
            <v>Seganhos</v>
          </cell>
          <cell r="D274" t="str">
            <v>20</v>
          </cell>
        </row>
        <row r="275">
          <cell r="A275" t="str">
            <v>Vis 279</v>
          </cell>
          <cell r="B275" t="str">
            <v xml:space="preserve"> 40.748166,  -7.993774</v>
          </cell>
          <cell r="C275" t="str">
            <v>Casal 2</v>
          </cell>
          <cell r="D275" t="str">
            <v>20</v>
          </cell>
        </row>
        <row r="276">
          <cell r="A276" t="str">
            <v>Vis 280</v>
          </cell>
          <cell r="B276" t="str">
            <v xml:space="preserve"> 40.744191,  -7.992828</v>
          </cell>
          <cell r="C276" t="str">
            <v>Casal-Capela</v>
          </cell>
          <cell r="D276" t="str">
            <v>20</v>
          </cell>
        </row>
        <row r="277">
          <cell r="A277" t="str">
            <v>Vis 281</v>
          </cell>
          <cell r="B277" t="str">
            <v xml:space="preserve"> 40.742959,  -7.994472</v>
          </cell>
          <cell r="C277" t="str">
            <v>Casal-Centro 1</v>
          </cell>
          <cell r="D277" t="str">
            <v>20</v>
          </cell>
        </row>
        <row r="278">
          <cell r="A278" t="str">
            <v>Vis 282</v>
          </cell>
          <cell r="B278" t="str">
            <v xml:space="preserve"> 40.736087,  -7.999625</v>
          </cell>
          <cell r="C278" t="str">
            <v>EN16-Ribafeita</v>
          </cell>
          <cell r="D278" t="str">
            <v>20</v>
          </cell>
        </row>
        <row r="279">
          <cell r="A279" t="str">
            <v>Vis 283</v>
          </cell>
          <cell r="B279" t="str">
            <v xml:space="preserve"> 40.730232,  -7.995681</v>
          </cell>
          <cell r="C279" t="str">
            <v>EN16-Bodiosa Velha 2</v>
          </cell>
          <cell r="D279" t="str">
            <v>20</v>
          </cell>
        </row>
        <row r="280">
          <cell r="A280" t="str">
            <v>Vis 284</v>
          </cell>
          <cell r="B280" t="str">
            <v xml:space="preserve"> 40.726053,  -7.993909</v>
          </cell>
          <cell r="C280" t="str">
            <v>Bodiosa V-R Figueiredo 2</v>
          </cell>
          <cell r="D280" t="str">
            <v>20</v>
          </cell>
        </row>
        <row r="281">
          <cell r="A281" t="str">
            <v>Vis 285</v>
          </cell>
          <cell r="B281" t="str">
            <v xml:space="preserve"> 40.722494,  -7.992455</v>
          </cell>
          <cell r="C281" t="str">
            <v>EN16-Bodiosa Nova</v>
          </cell>
          <cell r="D281" t="str">
            <v>20</v>
          </cell>
        </row>
        <row r="282">
          <cell r="A282" t="str">
            <v>Vis 286</v>
          </cell>
          <cell r="B282" t="str">
            <v xml:space="preserve"> 40.718488,  -7.983629</v>
          </cell>
          <cell r="C282" t="str">
            <v>Oliveira Baixo-ARDC 2</v>
          </cell>
          <cell r="D282" t="str">
            <v>20</v>
          </cell>
        </row>
        <row r="283">
          <cell r="A283" t="str">
            <v>Vis 287</v>
          </cell>
          <cell r="B283" t="str">
            <v xml:space="preserve"> 40.717682,  -7.987914</v>
          </cell>
          <cell r="C283" t="str">
            <v>Oliv Baixo-R Estação 1</v>
          </cell>
          <cell r="D283" t="str">
            <v>20</v>
          </cell>
        </row>
        <row r="284">
          <cell r="A284" t="str">
            <v>Vis 288</v>
          </cell>
          <cell r="B284" t="str">
            <v>40.717625,-7.987916</v>
          </cell>
          <cell r="C284" t="str">
            <v>Oliv Baixo-R Estação 2</v>
          </cell>
          <cell r="D284" t="str">
            <v>20</v>
          </cell>
        </row>
        <row r="285">
          <cell r="A285" t="str">
            <v>Vis 289</v>
          </cell>
          <cell r="B285" t="str">
            <v xml:space="preserve"> 40.716869,  -7.999087</v>
          </cell>
          <cell r="C285" t="str">
            <v>Bodiosa Nova-Rua Ponte 1</v>
          </cell>
          <cell r="D285" t="str">
            <v>20</v>
          </cell>
        </row>
        <row r="286">
          <cell r="A286" t="str">
            <v>Vis 290</v>
          </cell>
          <cell r="B286" t="str">
            <v xml:space="preserve"> 40.716829,  -7.999015</v>
          </cell>
          <cell r="C286" t="str">
            <v>Bodiosa Nova-Rua Ponte 2</v>
          </cell>
          <cell r="D286" t="str">
            <v>20</v>
          </cell>
        </row>
        <row r="287">
          <cell r="A287" t="str">
            <v>Vis 291</v>
          </cell>
          <cell r="B287" t="str">
            <v xml:space="preserve"> 40.712651,  -8.006564</v>
          </cell>
          <cell r="C287" t="str">
            <v>Silgueiros-Rua Martinela</v>
          </cell>
          <cell r="D287" t="str">
            <v>20</v>
          </cell>
        </row>
        <row r="288">
          <cell r="A288" t="str">
            <v>Vis 292</v>
          </cell>
          <cell r="B288" t="str">
            <v xml:space="preserve"> 40.714017,  -8.008526</v>
          </cell>
          <cell r="C288" t="str">
            <v>Aval-Capela St Marinha 1</v>
          </cell>
          <cell r="D288" t="str">
            <v>20</v>
          </cell>
        </row>
        <row r="289">
          <cell r="A289" t="str">
            <v>Vis 293</v>
          </cell>
          <cell r="B289" t="str">
            <v xml:space="preserve"> 40.711243,  -8.000491</v>
          </cell>
          <cell r="C289" t="str">
            <v>Pereiras-Rua Cavadas</v>
          </cell>
          <cell r="D289" t="str">
            <v>20</v>
          </cell>
        </row>
        <row r="290">
          <cell r="A290" t="str">
            <v>Vis 294</v>
          </cell>
          <cell r="B290" t="str">
            <v xml:space="preserve"> 40.711126,  -7.997229</v>
          </cell>
          <cell r="C290" t="str">
            <v>Pereiras-Av São João 1</v>
          </cell>
          <cell r="D290" t="str">
            <v>20</v>
          </cell>
        </row>
        <row r="291">
          <cell r="A291" t="str">
            <v>Vis 295</v>
          </cell>
          <cell r="B291" t="str">
            <v xml:space="preserve"> 40.712217,  -7.995476</v>
          </cell>
          <cell r="C291" t="str">
            <v>Pereiras-Largo São João</v>
          </cell>
          <cell r="D291" t="str">
            <v>20</v>
          </cell>
        </row>
        <row r="292">
          <cell r="A292" t="str">
            <v>Vis 296</v>
          </cell>
          <cell r="B292" t="str">
            <v xml:space="preserve"> 40.714000,  -7.993858</v>
          </cell>
          <cell r="C292" t="str">
            <v>Pereiras-Av São João 2</v>
          </cell>
          <cell r="D292" t="str">
            <v>20</v>
          </cell>
        </row>
        <row r="293">
          <cell r="A293" t="str">
            <v>Vis 297</v>
          </cell>
          <cell r="B293" t="str">
            <v xml:space="preserve"> 40.715833,  -7.979744</v>
          </cell>
          <cell r="C293" t="str">
            <v>Oliveira Baixo-Centro 2</v>
          </cell>
          <cell r="D293" t="str">
            <v>18;20</v>
          </cell>
        </row>
        <row r="294">
          <cell r="A294" t="str">
            <v>Vis 298</v>
          </cell>
          <cell r="B294" t="str">
            <v xml:space="preserve"> 40.714986,  -7.970846</v>
          </cell>
          <cell r="C294" t="str">
            <v>EN16-Queirela 1</v>
          </cell>
          <cell r="D294" t="str">
            <v>18;20</v>
          </cell>
        </row>
        <row r="295">
          <cell r="A295" t="str">
            <v>Vis 299</v>
          </cell>
          <cell r="B295" t="str">
            <v xml:space="preserve"> 40.714811,  -7.970347</v>
          </cell>
          <cell r="C295" t="str">
            <v>EN16-Queirela 2</v>
          </cell>
          <cell r="D295" t="str">
            <v>15</v>
          </cell>
        </row>
        <row r="296">
          <cell r="A296" t="str">
            <v>Vis 300</v>
          </cell>
          <cell r="B296" t="str">
            <v xml:space="preserve"> 40.714979,  -7.964567</v>
          </cell>
          <cell r="C296" t="str">
            <v>EN16-Travanca 2</v>
          </cell>
          <cell r="D296" t="str">
            <v>15;18;20</v>
          </cell>
        </row>
        <row r="297">
          <cell r="A297" t="str">
            <v>Vis 301</v>
          </cell>
          <cell r="B297" t="str">
            <v xml:space="preserve"> 40.713668,  -7.960481</v>
          </cell>
          <cell r="C297" t="str">
            <v>Travanca-Apeadeiro 2</v>
          </cell>
          <cell r="D297" t="str">
            <v>15;18;20</v>
          </cell>
        </row>
        <row r="298">
          <cell r="A298" t="str">
            <v>Vis 302</v>
          </cell>
          <cell r="B298" t="str">
            <v xml:space="preserve"> 40.710815,  -7.953581</v>
          </cell>
          <cell r="C298" t="str">
            <v>Travanca-Ribeira 2</v>
          </cell>
          <cell r="D298" t="str">
            <v>15;18;20</v>
          </cell>
        </row>
        <row r="299">
          <cell r="A299" t="str">
            <v>Vis 303</v>
          </cell>
          <cell r="B299" t="str">
            <v xml:space="preserve"> 40.702935,  -7.948120</v>
          </cell>
          <cell r="C299" t="str">
            <v>Moselos-Bairro Areeiro 2</v>
          </cell>
          <cell r="D299" t="str">
            <v>15;18;20</v>
          </cell>
        </row>
        <row r="300">
          <cell r="A300" t="str">
            <v>Vis 304</v>
          </cell>
          <cell r="B300" t="str">
            <v xml:space="preserve"> 40.699280,  -7.945310</v>
          </cell>
          <cell r="C300" t="str">
            <v>Moselos-Apeadeiro</v>
          </cell>
          <cell r="D300" t="str">
            <v>15;18;20</v>
          </cell>
        </row>
        <row r="301">
          <cell r="A301" t="str">
            <v>Vis 305</v>
          </cell>
          <cell r="B301" t="str">
            <v xml:space="preserve"> 40.697428,  -7.942043</v>
          </cell>
          <cell r="C301" t="str">
            <v>Moselos-Centro 1</v>
          </cell>
          <cell r="D301" t="str">
            <v>15;18;20</v>
          </cell>
        </row>
        <row r="302">
          <cell r="A302" t="str">
            <v>Vis 306</v>
          </cell>
          <cell r="B302" t="str">
            <v xml:space="preserve"> 40.698038,  -7.938733</v>
          </cell>
          <cell r="C302" t="str">
            <v>Moselos-M S Sebastião 1</v>
          </cell>
          <cell r="D302" t="str">
            <v>15;18;20</v>
          </cell>
        </row>
        <row r="303">
          <cell r="A303" t="str">
            <v>Vis 307</v>
          </cell>
          <cell r="B303" t="str">
            <v xml:space="preserve"> 40.698090,  -7.938489</v>
          </cell>
          <cell r="C303" t="str">
            <v>Moselos-M S Sebastião 2</v>
          </cell>
          <cell r="D303" t="str">
            <v>15;18;20</v>
          </cell>
        </row>
        <row r="304">
          <cell r="A304" t="str">
            <v>Vis 308</v>
          </cell>
          <cell r="B304" t="str">
            <v xml:space="preserve"> 40.679424,  -7.914817</v>
          </cell>
          <cell r="C304" t="str">
            <v>Esc. Azeredo Perdigão 2</v>
          </cell>
          <cell r="D304" t="str">
            <v>6;15;16;18;20</v>
          </cell>
        </row>
        <row r="305">
          <cell r="A305" t="str">
            <v>Vis 309</v>
          </cell>
          <cell r="B305" t="str">
            <v xml:space="preserve"> 40.710577,  -8.002268</v>
          </cell>
          <cell r="C305" t="str">
            <v>Bodiosa Nova-Silgueiros</v>
          </cell>
          <cell r="D305" t="str">
            <v>20</v>
          </cell>
        </row>
        <row r="306">
          <cell r="A306" t="str">
            <v>Vis 310</v>
          </cell>
          <cell r="B306" t="str">
            <v xml:space="preserve"> 40.710396,  -8.002159</v>
          </cell>
          <cell r="C306" t="str">
            <v>Pereiras-Rua Carvalhal</v>
          </cell>
          <cell r="D306" t="str">
            <v>20</v>
          </cell>
        </row>
        <row r="307">
          <cell r="A307" t="str">
            <v>Vis 311</v>
          </cell>
          <cell r="B307" t="str">
            <v xml:space="preserve"> 40.733612,  -7.911370</v>
          </cell>
          <cell r="C307" t="str">
            <v>Paçô-Estrada Municipal 1</v>
          </cell>
          <cell r="D307" t="str">
            <v>16</v>
          </cell>
        </row>
        <row r="308">
          <cell r="A308" t="str">
            <v>Vis 312</v>
          </cell>
          <cell r="B308" t="str">
            <v xml:space="preserve"> 40.738936,  -7.916025</v>
          </cell>
          <cell r="C308" t="str">
            <v>Paçô-Centro</v>
          </cell>
          <cell r="D308" t="str">
            <v>16</v>
          </cell>
        </row>
        <row r="309">
          <cell r="A309" t="str">
            <v>Vis 313</v>
          </cell>
          <cell r="B309" t="str">
            <v>40.748244,-7.960000</v>
          </cell>
          <cell r="C309" t="str">
            <v>Lustosa-Seganhos 1</v>
          </cell>
          <cell r="D309" t="str">
            <v>16</v>
          </cell>
        </row>
        <row r="310">
          <cell r="A310" t="str">
            <v>Vis 314</v>
          </cell>
          <cell r="B310" t="str">
            <v xml:space="preserve"> 40.744536,  -7.956243</v>
          </cell>
          <cell r="C310" t="str">
            <v>Lustosa-Centro 1</v>
          </cell>
          <cell r="D310" t="str">
            <v>16</v>
          </cell>
        </row>
        <row r="311">
          <cell r="A311" t="str">
            <v>Vis 315</v>
          </cell>
          <cell r="B311" t="str">
            <v>40.743661,-7.953502</v>
          </cell>
          <cell r="C311" t="str">
            <v>Lustosa-Escola 1</v>
          </cell>
          <cell r="D311" t="str">
            <v>16</v>
          </cell>
        </row>
        <row r="312">
          <cell r="A312" t="str">
            <v>Vis 316</v>
          </cell>
          <cell r="B312" t="str">
            <v xml:space="preserve"> 40.741562,  -7.949619</v>
          </cell>
          <cell r="C312" t="str">
            <v>Lustosa-Longra 1</v>
          </cell>
          <cell r="D312" t="str">
            <v>16</v>
          </cell>
        </row>
        <row r="313">
          <cell r="A313" t="str">
            <v>Vis 317</v>
          </cell>
          <cell r="B313" t="str">
            <v xml:space="preserve"> 40.742930,  -7.945108</v>
          </cell>
          <cell r="C313" t="str">
            <v>Lustosa-Polidesportivo 1</v>
          </cell>
          <cell r="D313" t="str">
            <v>16</v>
          </cell>
        </row>
        <row r="314">
          <cell r="A314" t="str">
            <v>Vis 318</v>
          </cell>
          <cell r="B314" t="str">
            <v xml:space="preserve"> 40.743237,  -7.941058</v>
          </cell>
          <cell r="C314" t="str">
            <v>Lustosa-Galifonge 1</v>
          </cell>
          <cell r="D314" t="str">
            <v>16</v>
          </cell>
        </row>
        <row r="315">
          <cell r="A315" t="str">
            <v>Vis 319</v>
          </cell>
          <cell r="B315" t="str">
            <v xml:space="preserve"> 40.737651,  -7.939023</v>
          </cell>
          <cell r="C315" t="str">
            <v>Instituto Piaget</v>
          </cell>
          <cell r="D315" t="str">
            <v>16</v>
          </cell>
        </row>
        <row r="316">
          <cell r="A316" t="str">
            <v>Vis 320</v>
          </cell>
          <cell r="B316" t="str">
            <v xml:space="preserve"> 40.745922,  -7.931851</v>
          </cell>
          <cell r="C316" t="str">
            <v>Galifonge-Centro 1</v>
          </cell>
          <cell r="D316" t="str">
            <v>16</v>
          </cell>
        </row>
        <row r="317">
          <cell r="A317" t="str">
            <v>Vis 321</v>
          </cell>
          <cell r="B317" t="str">
            <v xml:space="preserve"> 40.744298,  -7.928878</v>
          </cell>
          <cell r="C317" t="str">
            <v>Galifonge 1</v>
          </cell>
          <cell r="D317" t="str">
            <v>16</v>
          </cell>
        </row>
        <row r="318">
          <cell r="A318" t="str">
            <v>Vis 322</v>
          </cell>
          <cell r="B318" t="str">
            <v xml:space="preserve"> 40.741439,  -7.925726</v>
          </cell>
          <cell r="C318" t="str">
            <v>Galifonge-Paçô 1</v>
          </cell>
          <cell r="D318" t="str">
            <v>16</v>
          </cell>
        </row>
        <row r="319">
          <cell r="A319" t="str">
            <v>Vis 323</v>
          </cell>
          <cell r="B319" t="str">
            <v xml:space="preserve"> 40.738827,  -7.916397</v>
          </cell>
          <cell r="C319" t="str">
            <v>Paçô-Capela</v>
          </cell>
          <cell r="D319" t="str">
            <v>16</v>
          </cell>
        </row>
        <row r="320">
          <cell r="A320" t="str">
            <v>Vis 324</v>
          </cell>
          <cell r="B320" t="str">
            <v xml:space="preserve"> 40.736465,  -7.913727</v>
          </cell>
          <cell r="C320" t="str">
            <v>Paçô-Rua Nova 1</v>
          </cell>
          <cell r="D320" t="str">
            <v>16</v>
          </cell>
        </row>
        <row r="321">
          <cell r="A321" t="str">
            <v>Vis 325</v>
          </cell>
          <cell r="B321" t="str">
            <v xml:space="preserve"> 40.733412,  -7.911373</v>
          </cell>
          <cell r="C321" t="str">
            <v>Paçô-Estrada Municipal 2</v>
          </cell>
          <cell r="D321" t="str">
            <v>16</v>
          </cell>
        </row>
        <row r="322">
          <cell r="A322" t="str">
            <v>Vis 326</v>
          </cell>
          <cell r="B322" t="str">
            <v xml:space="preserve"> 40.643170,  -7.924132</v>
          </cell>
          <cell r="C322" t="str">
            <v>Repeses-Santa Eulália 1</v>
          </cell>
          <cell r="D322" t="str">
            <v>13;19</v>
          </cell>
        </row>
        <row r="323">
          <cell r="A323" t="str">
            <v>Vis 327</v>
          </cell>
          <cell r="B323" t="str">
            <v xml:space="preserve"> 40.641329,  -7.924930</v>
          </cell>
          <cell r="C323" t="str">
            <v>Repeses-Santa Eulália 2</v>
          </cell>
          <cell r="D323" t="str">
            <v>13;19</v>
          </cell>
        </row>
        <row r="324">
          <cell r="A324" t="str">
            <v>Vis 328</v>
          </cell>
          <cell r="B324" t="str">
            <v xml:space="preserve"> 40.639737,  -7.926259</v>
          </cell>
          <cell r="C324" t="str">
            <v>Repeses-Centro</v>
          </cell>
          <cell r="D324" t="str">
            <v>13;19</v>
          </cell>
        </row>
        <row r="325">
          <cell r="A325" t="str">
            <v>Vis 329</v>
          </cell>
          <cell r="B325" t="str">
            <v xml:space="preserve"> 40.635919,  -7.929521</v>
          </cell>
          <cell r="C325" t="str">
            <v>Repeses-Vilabeira</v>
          </cell>
          <cell r="D325" t="str">
            <v>13;19</v>
          </cell>
        </row>
        <row r="326">
          <cell r="A326" t="str">
            <v>Vis 330</v>
          </cell>
          <cell r="B326" t="str">
            <v xml:space="preserve"> 40.633556,  -7.931207</v>
          </cell>
          <cell r="C326" t="str">
            <v>Av Luís Martins 1</v>
          </cell>
          <cell r="D326" t="str">
            <v>13;19</v>
          </cell>
        </row>
        <row r="327">
          <cell r="A327" t="str">
            <v>Vis 331</v>
          </cell>
          <cell r="B327" t="str">
            <v xml:space="preserve"> 40.625437,  -7.943159</v>
          </cell>
          <cell r="C327" t="str">
            <v>Av Luís Martins-A25</v>
          </cell>
          <cell r="D327" t="str">
            <v>13;19</v>
          </cell>
        </row>
        <row r="328">
          <cell r="A328" t="str">
            <v>Vis 332</v>
          </cell>
          <cell r="B328" t="str">
            <v xml:space="preserve"> 40.621540,  -7.946405</v>
          </cell>
          <cell r="C328" t="str">
            <v>V Chã Sá-S J Batista 1</v>
          </cell>
          <cell r="D328" t="str">
            <v>19</v>
          </cell>
        </row>
        <row r="329">
          <cell r="A329" t="str">
            <v>Vis 333</v>
          </cell>
          <cell r="B329" t="str">
            <v xml:space="preserve"> 40.620153,  -7.950560</v>
          </cell>
          <cell r="C329" t="str">
            <v>V Chã Sá-S J Batista 2</v>
          </cell>
          <cell r="D329" t="str">
            <v>19</v>
          </cell>
        </row>
        <row r="330">
          <cell r="A330" t="str">
            <v>Vis 334</v>
          </cell>
          <cell r="B330" t="str">
            <v xml:space="preserve"> 40.618119,  -7.954081</v>
          </cell>
          <cell r="C330" t="str">
            <v>Vila Chã Sá-Gorgulhão 1</v>
          </cell>
          <cell r="D330" t="str">
            <v>19</v>
          </cell>
        </row>
        <row r="331">
          <cell r="A331" t="str">
            <v>Vis 335</v>
          </cell>
          <cell r="B331" t="str">
            <v xml:space="preserve"> 40.615694,  -7.956956</v>
          </cell>
          <cell r="C331" t="str">
            <v>V Chã Sá-Qta Maceira 1</v>
          </cell>
          <cell r="D331" t="str">
            <v>19</v>
          </cell>
        </row>
        <row r="332">
          <cell r="A332" t="str">
            <v>Vis 336</v>
          </cell>
          <cell r="B332" t="str">
            <v xml:space="preserve"> 40.610037,  -7.969791</v>
          </cell>
          <cell r="C332" t="str">
            <v>Fail-Escola 1</v>
          </cell>
          <cell r="D332" t="str">
            <v>19</v>
          </cell>
        </row>
        <row r="333">
          <cell r="A333" t="str">
            <v>Vis 337</v>
          </cell>
          <cell r="B333" t="str">
            <v xml:space="preserve"> 40.609437,  -7.971729</v>
          </cell>
          <cell r="C333" t="str">
            <v>Fail-Junta Freguesia 1</v>
          </cell>
          <cell r="D333" t="str">
            <v>19</v>
          </cell>
        </row>
        <row r="334">
          <cell r="A334" t="str">
            <v>Vis 338</v>
          </cell>
          <cell r="B334" t="str">
            <v xml:space="preserve"> 40.608479,  -7.975359</v>
          </cell>
          <cell r="C334" t="str">
            <v>Fail-Ponte Rio Pavia 1</v>
          </cell>
          <cell r="D334" t="str">
            <v>19</v>
          </cell>
        </row>
        <row r="335">
          <cell r="A335" t="str">
            <v>Vis 339</v>
          </cell>
          <cell r="B335" t="str">
            <v xml:space="preserve"> 40.607927,  -7.976845</v>
          </cell>
          <cell r="C335" t="str">
            <v>Fail-Torre 1</v>
          </cell>
          <cell r="D335" t="str">
            <v>19</v>
          </cell>
        </row>
        <row r="336">
          <cell r="A336" t="str">
            <v>Vis 340</v>
          </cell>
          <cell r="B336" t="str">
            <v xml:space="preserve"> 40.606756,  -7.979192</v>
          </cell>
          <cell r="C336" t="str">
            <v>Fail-Chafariz 1</v>
          </cell>
          <cell r="D336" t="str">
            <v>19</v>
          </cell>
        </row>
        <row r="337">
          <cell r="A337" t="str">
            <v>Vis 341</v>
          </cell>
          <cell r="B337" t="str">
            <v xml:space="preserve"> 40.605137,  -7.982053</v>
          </cell>
          <cell r="C337" t="str">
            <v>Fail-Bairro Além Rio 1</v>
          </cell>
          <cell r="D337" t="str">
            <v>19</v>
          </cell>
        </row>
        <row r="338">
          <cell r="A338" t="str">
            <v>Vis 342</v>
          </cell>
          <cell r="B338" t="str">
            <v xml:space="preserve"> 40.602973,  -7.984520</v>
          </cell>
          <cell r="C338" t="str">
            <v>Fail-Cemitério 1</v>
          </cell>
          <cell r="D338" t="str">
            <v>19</v>
          </cell>
        </row>
        <row r="339">
          <cell r="A339" t="str">
            <v>Vis 343</v>
          </cell>
          <cell r="B339" t="str">
            <v xml:space="preserve"> 40.601835,  -7.987880</v>
          </cell>
          <cell r="C339" t="str">
            <v>Fail-IP3</v>
          </cell>
          <cell r="D339" t="str">
            <v>19</v>
          </cell>
        </row>
        <row r="340">
          <cell r="A340" t="str">
            <v>Vis 344</v>
          </cell>
          <cell r="B340" t="str">
            <v xml:space="preserve"> 40.602922,  -7.984464</v>
          </cell>
          <cell r="C340" t="str">
            <v>Fail-Cemitério 2</v>
          </cell>
          <cell r="D340" t="str">
            <v>19</v>
          </cell>
        </row>
        <row r="341">
          <cell r="A341" t="str">
            <v>Vis 345</v>
          </cell>
          <cell r="B341" t="str">
            <v xml:space="preserve"> 40.605141,  -7.981888</v>
          </cell>
          <cell r="C341" t="str">
            <v>Fail-Bairro Além Rio 2</v>
          </cell>
          <cell r="D341" t="str">
            <v>19</v>
          </cell>
        </row>
        <row r="342">
          <cell r="A342" t="str">
            <v>Vis 346</v>
          </cell>
          <cell r="B342" t="str">
            <v xml:space="preserve"> 40.606735,  -7.979073</v>
          </cell>
          <cell r="C342" t="str">
            <v>Fail-Chafariz 2</v>
          </cell>
          <cell r="D342" t="str">
            <v>19</v>
          </cell>
        </row>
        <row r="343">
          <cell r="A343" t="str">
            <v>Vis 347</v>
          </cell>
          <cell r="B343" t="str">
            <v xml:space="preserve"> 40.607945,  -7.976631</v>
          </cell>
          <cell r="C343" t="str">
            <v>Fail-Torre 2</v>
          </cell>
          <cell r="D343" t="str">
            <v>19</v>
          </cell>
        </row>
        <row r="344">
          <cell r="A344" t="str">
            <v>Vis 348</v>
          </cell>
          <cell r="B344" t="str">
            <v xml:space="preserve"> 40.608416,  -7.975274</v>
          </cell>
          <cell r="C344" t="str">
            <v>Fail-Ponte Rio Pavia 2</v>
          </cell>
          <cell r="D344" t="str">
            <v>19</v>
          </cell>
        </row>
        <row r="345">
          <cell r="A345" t="str">
            <v>Vis 349</v>
          </cell>
          <cell r="B345" t="str">
            <v xml:space="preserve"> 40.609320,  -7.971849</v>
          </cell>
          <cell r="C345" t="str">
            <v>Fail-Junta Freguesia 2</v>
          </cell>
          <cell r="D345" t="str">
            <v>19</v>
          </cell>
        </row>
        <row r="346">
          <cell r="A346" t="str">
            <v>Vis 350</v>
          </cell>
          <cell r="B346" t="str">
            <v xml:space="preserve"> 40.609985,  -7.969727</v>
          </cell>
          <cell r="C346" t="str">
            <v>Fail-Escola 2</v>
          </cell>
          <cell r="D346" t="str">
            <v>19</v>
          </cell>
        </row>
        <row r="347">
          <cell r="A347" t="str">
            <v>Vis 351</v>
          </cell>
          <cell r="B347" t="str">
            <v xml:space="preserve"> 40.615491,  -7.957021</v>
          </cell>
          <cell r="C347" t="str">
            <v>V Chã Sá-Qta Maceira 2</v>
          </cell>
          <cell r="D347" t="str">
            <v>19</v>
          </cell>
        </row>
        <row r="348">
          <cell r="A348" t="str">
            <v>Vis 352</v>
          </cell>
          <cell r="B348" t="str">
            <v xml:space="preserve"> 40.617943,  -7.953988</v>
          </cell>
          <cell r="C348" t="str">
            <v>Vila Chã Sá-Gorgulhão 2</v>
          </cell>
          <cell r="D348" t="str">
            <v>19</v>
          </cell>
        </row>
        <row r="349">
          <cell r="A349" t="str">
            <v>Vis 353</v>
          </cell>
          <cell r="B349" t="str">
            <v xml:space="preserve"> 40.620037,  -7.950247</v>
          </cell>
          <cell r="C349" t="str">
            <v>V Chã Sá-S J Batista 3</v>
          </cell>
          <cell r="D349" t="str">
            <v>19</v>
          </cell>
        </row>
        <row r="350">
          <cell r="A350" t="str">
            <v>Vis 354</v>
          </cell>
          <cell r="B350" t="str">
            <v xml:space="preserve"> 40.621120,  -7.945294</v>
          </cell>
          <cell r="C350" t="str">
            <v>EN2-Vila Chã de Sá 1</v>
          </cell>
          <cell r="D350" t="str">
            <v>13</v>
          </cell>
        </row>
        <row r="351">
          <cell r="A351" t="str">
            <v>Vis 355</v>
          </cell>
          <cell r="B351" t="str">
            <v xml:space="preserve"> 40.617599,  -7.946255</v>
          </cell>
          <cell r="C351" t="str">
            <v>Vila Chã Sá-Corga 1</v>
          </cell>
          <cell r="D351" t="str">
            <v>13</v>
          </cell>
        </row>
        <row r="352">
          <cell r="A352" t="str">
            <v>Vis 356</v>
          </cell>
          <cell r="B352" t="str">
            <v xml:space="preserve"> 40.613793,  -7.948539</v>
          </cell>
          <cell r="C352" t="str">
            <v>Vila Chã Sá-Calcadoiros</v>
          </cell>
          <cell r="D352" t="str">
            <v>13</v>
          </cell>
        </row>
        <row r="353">
          <cell r="A353" t="str">
            <v>Vis 357</v>
          </cell>
          <cell r="B353" t="str">
            <v xml:space="preserve"> 40.611397,  -7.951742</v>
          </cell>
          <cell r="C353" t="str">
            <v>Vila Chã Sá-Igreja</v>
          </cell>
          <cell r="D353" t="str">
            <v>13</v>
          </cell>
        </row>
        <row r="354">
          <cell r="A354" t="str">
            <v>Vis 358</v>
          </cell>
          <cell r="B354" t="str">
            <v xml:space="preserve"> 40.609111,  -7.954320</v>
          </cell>
          <cell r="C354" t="str">
            <v>V Chã Sá-L Castanheiros</v>
          </cell>
          <cell r="D354" t="str">
            <v>13</v>
          </cell>
        </row>
        <row r="355">
          <cell r="A355" t="str">
            <v>Vis 359</v>
          </cell>
          <cell r="B355" t="str">
            <v xml:space="preserve"> 40.614035,  -7.947490</v>
          </cell>
          <cell r="C355" t="str">
            <v>V Chã Sá-Vale Fojo</v>
          </cell>
          <cell r="D355" t="str">
            <v>13</v>
          </cell>
        </row>
        <row r="356">
          <cell r="A356" t="str">
            <v>Vis 360</v>
          </cell>
          <cell r="B356" t="str">
            <v xml:space="preserve"> 40.617496,  -7.946172</v>
          </cell>
          <cell r="C356" t="str">
            <v>Vila Chã Sá-Corga 2</v>
          </cell>
          <cell r="D356" t="str">
            <v>13</v>
          </cell>
        </row>
        <row r="357">
          <cell r="A357" t="str">
            <v>Vis 361</v>
          </cell>
          <cell r="B357" t="str">
            <v xml:space="preserve"> 40.621035,  -7.945145</v>
          </cell>
          <cell r="C357" t="str">
            <v>EN2-Vila Chã de Sá 2</v>
          </cell>
          <cell r="D357" t="str">
            <v>13</v>
          </cell>
        </row>
        <row r="358">
          <cell r="A358" t="str">
            <v>Vis 362</v>
          </cell>
          <cell r="B358" t="str">
            <v xml:space="preserve"> 40.622802,  -7.944304</v>
          </cell>
          <cell r="C358" t="str">
            <v>EN2-A25</v>
          </cell>
          <cell r="D358" t="str">
            <v>13;19</v>
          </cell>
        </row>
        <row r="359">
          <cell r="A359" t="str">
            <v>Vis 363</v>
          </cell>
          <cell r="B359" t="str">
            <v xml:space="preserve"> 40.634885,  -7.929637</v>
          </cell>
          <cell r="C359" t="str">
            <v>Av Luís Martins 2</v>
          </cell>
          <cell r="D359" t="str">
            <v>13;19</v>
          </cell>
        </row>
        <row r="360">
          <cell r="A360" t="str">
            <v>Vis 364</v>
          </cell>
          <cell r="B360" t="str">
            <v xml:space="preserve"> 40.638531,  -7.928003</v>
          </cell>
          <cell r="C360" t="str">
            <v>Repeses-Bela Vista</v>
          </cell>
          <cell r="D360" t="str">
            <v>13;19</v>
          </cell>
        </row>
        <row r="361">
          <cell r="A361" t="str">
            <v>Vis 365</v>
          </cell>
          <cell r="B361" t="str">
            <v xml:space="preserve"> 40.642136,  -7.924234</v>
          </cell>
          <cell r="C361" t="str">
            <v>Repeses-Santa Eulália 3</v>
          </cell>
          <cell r="D361" t="str">
            <v>13;19</v>
          </cell>
        </row>
        <row r="362">
          <cell r="A362" t="str">
            <v>Vis 366</v>
          </cell>
          <cell r="B362" t="str">
            <v xml:space="preserve"> 40.648672,  -7.908798</v>
          </cell>
          <cell r="C362" t="str">
            <v>Rei D Duarte-Hospital 2</v>
          </cell>
          <cell r="D362" t="str">
            <v>8;11;12;19;C2</v>
          </cell>
        </row>
        <row r="363">
          <cell r="A363" t="str">
            <v>Vis 367</v>
          </cell>
          <cell r="B363" t="str">
            <v xml:space="preserve"> 40.648634,  -7.909149</v>
          </cell>
          <cell r="C363" t="str">
            <v>Rei D Duarte-Hospital 1</v>
          </cell>
          <cell r="D363" t="str">
            <v>8;11;12;19;C1</v>
          </cell>
        </row>
        <row r="364">
          <cell r="A364" t="str">
            <v>Vis 368</v>
          </cell>
          <cell r="B364" t="str">
            <v xml:space="preserve"> 40.650138,  -7.906034</v>
          </cell>
          <cell r="C364" t="str">
            <v>Hospital S Teotónio</v>
          </cell>
          <cell r="D364" t="str">
            <v>8;19;C1;C2</v>
          </cell>
        </row>
        <row r="365">
          <cell r="A365" t="str">
            <v>Vis 369</v>
          </cell>
          <cell r="B365" t="str">
            <v xml:space="preserve"> 40.650895,  -7.910530</v>
          </cell>
          <cell r="C365" t="str">
            <v>Rei D Duarte-Mesuras</v>
          </cell>
          <cell r="D365" t="str">
            <v>8;15;16;18;19;20;C1</v>
          </cell>
        </row>
        <row r="366">
          <cell r="A366" t="str">
            <v>Vis 370</v>
          </cell>
          <cell r="B366" t="str">
            <v xml:space="preserve"> 40.651525,  -7.910241</v>
          </cell>
          <cell r="C366" t="str">
            <v>Biblioteca-Loja Cidadão</v>
          </cell>
          <cell r="D366" t="str">
            <v>8;15;16;18;19;20;C2</v>
          </cell>
        </row>
        <row r="367">
          <cell r="A367" t="str">
            <v>Vis 371</v>
          </cell>
          <cell r="B367" t="str">
            <v xml:space="preserve"> 40.653876,  -7.914252</v>
          </cell>
          <cell r="C367" t="str">
            <v>Rua Mendonça</v>
          </cell>
          <cell r="D367" t="str">
            <v>8;15;16;18;19;20;C2</v>
          </cell>
        </row>
        <row r="368">
          <cell r="A368" t="str">
            <v>Vis 372</v>
          </cell>
          <cell r="B368" t="str">
            <v xml:space="preserve"> 40.654126,  -7.914454</v>
          </cell>
          <cell r="C368" t="str">
            <v>Alexandre Herculano</v>
          </cell>
          <cell r="D368" t="str">
            <v>8;15;16;18;19;20</v>
          </cell>
        </row>
        <row r="369">
          <cell r="A369" t="str">
            <v>Vis 373</v>
          </cell>
          <cell r="B369" t="str">
            <v xml:space="preserve"> 40.660278,  -7.905383</v>
          </cell>
          <cell r="C369" t="str">
            <v>Rotunda Fontelo</v>
          </cell>
          <cell r="D369" t="str">
            <v>1;7</v>
          </cell>
        </row>
        <row r="370">
          <cell r="A370" t="str">
            <v>Vis 374</v>
          </cell>
          <cell r="B370" t="str">
            <v xml:space="preserve"> 40.663058,  -7.902329</v>
          </cell>
          <cell r="C370" t="str">
            <v>Estação Agrária 2</v>
          </cell>
          <cell r="D370" t="str">
            <v>1;7</v>
          </cell>
        </row>
        <row r="371">
          <cell r="A371" t="str">
            <v>Vis 375</v>
          </cell>
          <cell r="B371" t="str">
            <v xml:space="preserve"> 40.662912,  -7.902122</v>
          </cell>
          <cell r="C371" t="str">
            <v>Estação Agrária 1</v>
          </cell>
          <cell r="D371" t="str">
            <v>1;7</v>
          </cell>
        </row>
        <row r="372">
          <cell r="A372" t="str">
            <v>Vis 376</v>
          </cell>
          <cell r="B372" t="str">
            <v xml:space="preserve"> 40.663391,  -7.900250</v>
          </cell>
          <cell r="C372" t="str">
            <v>Prof Reinaldo Cardoso 1</v>
          </cell>
          <cell r="D372" t="str">
            <v>1;7</v>
          </cell>
        </row>
        <row r="373">
          <cell r="A373" t="str">
            <v>Vis 377</v>
          </cell>
          <cell r="B373" t="str">
            <v xml:space="preserve"> 40.663410,  -7.900730</v>
          </cell>
          <cell r="C373" t="str">
            <v>Prof Reinaldo Cardoso 2</v>
          </cell>
          <cell r="D373" t="str">
            <v>1;7</v>
          </cell>
        </row>
        <row r="374">
          <cell r="A374" t="str">
            <v>Vis 378</v>
          </cell>
          <cell r="B374" t="str">
            <v xml:space="preserve"> 40.664260,  -7.897767</v>
          </cell>
          <cell r="C374" t="str">
            <v>Prof Reinaldo Cardoso 3</v>
          </cell>
          <cell r="D374">
            <v>7</v>
          </cell>
        </row>
        <row r="375">
          <cell r="A375" t="str">
            <v>Vis 379</v>
          </cell>
          <cell r="B375" t="str">
            <v xml:space="preserve"> 40.667114,  -7.892122</v>
          </cell>
          <cell r="C375" t="str">
            <v>Capela S J Carreira 1</v>
          </cell>
          <cell r="D375" t="str">
            <v>3;7</v>
          </cell>
        </row>
        <row r="376">
          <cell r="A376" t="str">
            <v>Vis 380</v>
          </cell>
          <cell r="B376" t="str">
            <v xml:space="preserve"> 40.667362,  -7.892071</v>
          </cell>
          <cell r="C376" t="str">
            <v>Capela S J Carreira 2</v>
          </cell>
          <cell r="D376">
            <v>7</v>
          </cell>
        </row>
        <row r="377">
          <cell r="A377" t="str">
            <v>Vis 381</v>
          </cell>
          <cell r="B377" t="str">
            <v xml:space="preserve"> 40.671505,  -7.887907</v>
          </cell>
          <cell r="C377" t="str">
            <v>EN229-Travassós Cima</v>
          </cell>
          <cell r="D377" t="str">
            <v>3;7</v>
          </cell>
        </row>
        <row r="378">
          <cell r="A378" t="str">
            <v>Vis 382</v>
          </cell>
          <cell r="B378" t="str">
            <v xml:space="preserve"> 40.674127,  -7.885891</v>
          </cell>
          <cell r="C378" t="str">
            <v>Travassós-Rua Vargo</v>
          </cell>
          <cell r="D378" t="str">
            <v>3;7</v>
          </cell>
        </row>
        <row r="379">
          <cell r="A379" t="str">
            <v>Vis 383</v>
          </cell>
          <cell r="B379" t="str">
            <v xml:space="preserve"> 40.673948,  -7.886223</v>
          </cell>
          <cell r="C379" t="str">
            <v>Travassós-Estrada Velha</v>
          </cell>
          <cell r="D379" t="str">
            <v>3;7</v>
          </cell>
        </row>
        <row r="380">
          <cell r="A380" t="str">
            <v>Vis 384</v>
          </cell>
          <cell r="B380" t="str">
            <v xml:space="preserve"> 40.676480,  -7.884803</v>
          </cell>
          <cell r="C380" t="str">
            <v>Travassós-Rua Vinha</v>
          </cell>
          <cell r="D380" t="str">
            <v>3;7</v>
          </cell>
        </row>
        <row r="381">
          <cell r="A381" t="str">
            <v>Vis 385</v>
          </cell>
          <cell r="B381" t="str">
            <v xml:space="preserve"> 40.675571,  -7.885354</v>
          </cell>
          <cell r="C381" t="str">
            <v>EN229-Travassós Baixo</v>
          </cell>
          <cell r="D381" t="str">
            <v>3;7</v>
          </cell>
        </row>
        <row r="382">
          <cell r="A382" t="str">
            <v>Vis 386</v>
          </cell>
          <cell r="B382" t="str">
            <v xml:space="preserve"> 40.683736,  -7.881721</v>
          </cell>
          <cell r="C382" t="str">
            <v>Travassós-Vale Carriça 1</v>
          </cell>
          <cell r="D382">
            <v>7</v>
          </cell>
        </row>
        <row r="383">
          <cell r="A383" t="str">
            <v>Vis 387</v>
          </cell>
          <cell r="B383" t="str">
            <v xml:space="preserve"> 40.683616,  -7.881933</v>
          </cell>
          <cell r="C383" t="str">
            <v>Travassós-Vale Carriça 2</v>
          </cell>
          <cell r="D383">
            <v>7</v>
          </cell>
        </row>
        <row r="384">
          <cell r="A384" t="str">
            <v>Vis 388</v>
          </cell>
          <cell r="B384" t="str">
            <v xml:space="preserve"> 40.685757,  -7.879927</v>
          </cell>
          <cell r="C384" t="str">
            <v>Mundão-Britamontes 1</v>
          </cell>
          <cell r="D384">
            <v>7</v>
          </cell>
        </row>
        <row r="385">
          <cell r="A385" t="str">
            <v>Vis 389</v>
          </cell>
          <cell r="B385" t="str">
            <v xml:space="preserve"> 40.685689,  -7.880231</v>
          </cell>
          <cell r="C385" t="str">
            <v>Mundão-Britamontes 2</v>
          </cell>
          <cell r="D385">
            <v>7</v>
          </cell>
        </row>
        <row r="386">
          <cell r="A386" t="str">
            <v>Vis 390</v>
          </cell>
          <cell r="B386" t="str">
            <v xml:space="preserve"> 40.687107,  -7.878473</v>
          </cell>
          <cell r="C386" t="str">
            <v>Mundão-Catavejo 1</v>
          </cell>
          <cell r="D386">
            <v>7</v>
          </cell>
        </row>
        <row r="387">
          <cell r="A387" t="str">
            <v>Vis 391</v>
          </cell>
          <cell r="B387" t="str">
            <v xml:space="preserve"> 40.687440,  -7.878384</v>
          </cell>
          <cell r="C387" t="str">
            <v>Mundão-Catavejo 2</v>
          </cell>
          <cell r="D387">
            <v>7</v>
          </cell>
        </row>
        <row r="388">
          <cell r="A388" t="str">
            <v>Vis 392</v>
          </cell>
          <cell r="B388" t="str">
            <v xml:space="preserve"> 40.692448,  -7.873952</v>
          </cell>
          <cell r="C388" t="str">
            <v>Mundão-Fraga 1</v>
          </cell>
          <cell r="D388">
            <v>7</v>
          </cell>
        </row>
        <row r="389">
          <cell r="A389" t="str">
            <v>Vis 393</v>
          </cell>
          <cell r="B389" t="str">
            <v xml:space="preserve"> 40.692624,  -7.874063</v>
          </cell>
          <cell r="C389" t="str">
            <v>Mundão-Fraga 2</v>
          </cell>
          <cell r="D389">
            <v>7</v>
          </cell>
        </row>
        <row r="390">
          <cell r="A390" t="str">
            <v>Vis 394</v>
          </cell>
          <cell r="B390" t="str">
            <v xml:space="preserve"> 40.697273,  -7.871118</v>
          </cell>
          <cell r="C390" t="str">
            <v>Mundão-Bairro Falorca 1</v>
          </cell>
          <cell r="D390">
            <v>7</v>
          </cell>
        </row>
        <row r="391">
          <cell r="A391" t="str">
            <v>Vis 395</v>
          </cell>
          <cell r="B391" t="str">
            <v xml:space="preserve"> 40.697297,  -7.871326</v>
          </cell>
          <cell r="C391" t="str">
            <v>Mundão-Bairro Falorca 2</v>
          </cell>
          <cell r="D391">
            <v>7</v>
          </cell>
        </row>
        <row r="392">
          <cell r="A392" t="str">
            <v>Vis 396</v>
          </cell>
          <cell r="B392" t="str">
            <v xml:space="preserve"> 40.697054,  -7.869308</v>
          </cell>
          <cell r="C392" t="str">
            <v>Mundão-Rua Principal 1</v>
          </cell>
          <cell r="D392">
            <v>7</v>
          </cell>
        </row>
        <row r="393">
          <cell r="A393" t="str">
            <v>Vis 397</v>
          </cell>
          <cell r="B393" t="str">
            <v xml:space="preserve"> 40.694792,  -7.867040</v>
          </cell>
          <cell r="C393" t="str">
            <v>Mundão-Centro 1</v>
          </cell>
          <cell r="D393">
            <v>7</v>
          </cell>
        </row>
        <row r="394">
          <cell r="A394" t="str">
            <v>Vis 398</v>
          </cell>
          <cell r="B394" t="str">
            <v xml:space="preserve"> 40.696487,  -7.864877</v>
          </cell>
          <cell r="C394" t="str">
            <v xml:space="preserve">Mundão-Junta Freguesia </v>
          </cell>
          <cell r="D394">
            <v>7</v>
          </cell>
        </row>
        <row r="395">
          <cell r="A395" t="str">
            <v>Vis 399</v>
          </cell>
          <cell r="B395" t="str">
            <v xml:space="preserve"> 40.697276,  -7.863897</v>
          </cell>
          <cell r="C395" t="str">
            <v>Mundão-Biquinha</v>
          </cell>
          <cell r="D395">
            <v>7</v>
          </cell>
        </row>
        <row r="396">
          <cell r="A396" t="str">
            <v>Vis 400</v>
          </cell>
          <cell r="B396" t="str">
            <v xml:space="preserve"> 40.703644,  -7.858366</v>
          </cell>
          <cell r="C396" t="str">
            <v>Mundão-P Empresarial 1</v>
          </cell>
          <cell r="D396">
            <v>7</v>
          </cell>
        </row>
        <row r="397">
          <cell r="A397" t="str">
            <v>Vis 401</v>
          </cell>
          <cell r="B397" t="str">
            <v xml:space="preserve"> 40.703798,  -7.858394</v>
          </cell>
          <cell r="C397" t="str">
            <v>Mundão-P Empresarial 2</v>
          </cell>
          <cell r="D397">
            <v>7</v>
          </cell>
        </row>
        <row r="398">
          <cell r="A398" t="str">
            <v>Vis 402</v>
          </cell>
          <cell r="B398" t="str">
            <v xml:space="preserve"> 40.708535,  -7.845218</v>
          </cell>
          <cell r="C398" t="str">
            <v>Cavernães-Rua Póvoa</v>
          </cell>
          <cell r="D398">
            <v>7</v>
          </cell>
        </row>
        <row r="399">
          <cell r="A399" t="str">
            <v>Vis 403</v>
          </cell>
          <cell r="B399" t="str">
            <v xml:space="preserve"> 40.709475,  -7.842515</v>
          </cell>
          <cell r="C399" t="str">
            <v>Cavernães-Vendas Moita 1</v>
          </cell>
          <cell r="D399">
            <v>7</v>
          </cell>
        </row>
        <row r="400">
          <cell r="A400" t="str">
            <v>Vis 404</v>
          </cell>
          <cell r="B400" t="str">
            <v xml:space="preserve"> 40.709506,  -7.842691</v>
          </cell>
          <cell r="C400" t="str">
            <v>Cavernães-Vendas Moita 2</v>
          </cell>
          <cell r="D400">
            <v>7</v>
          </cell>
        </row>
        <row r="401">
          <cell r="A401" t="str">
            <v>Vis 405</v>
          </cell>
          <cell r="B401" t="str">
            <v xml:space="preserve"> 40.710162,  -7.836939</v>
          </cell>
          <cell r="C401" t="str">
            <v>Cavernães-Capela 1</v>
          </cell>
          <cell r="D401">
            <v>7</v>
          </cell>
        </row>
        <row r="402">
          <cell r="A402" t="str">
            <v>Vis 406</v>
          </cell>
          <cell r="B402" t="str">
            <v xml:space="preserve"> 40.708141,  -7.835270</v>
          </cell>
          <cell r="C402" t="str">
            <v>Cavernães-Bairro Corvos</v>
          </cell>
          <cell r="D402">
            <v>7</v>
          </cell>
        </row>
        <row r="403">
          <cell r="A403" t="str">
            <v>Vis 407</v>
          </cell>
          <cell r="B403" t="str">
            <v xml:space="preserve"> 40.705837,  -7.834809</v>
          </cell>
          <cell r="C403" t="str">
            <v>Cavernães-R Principal 1</v>
          </cell>
          <cell r="D403">
            <v>7</v>
          </cell>
        </row>
        <row r="404">
          <cell r="A404" t="str">
            <v>Vis 408</v>
          </cell>
          <cell r="B404" t="str">
            <v xml:space="preserve"> 40.705663,  -7.833132</v>
          </cell>
          <cell r="C404" t="str">
            <v>Cavernães-R Principal 2</v>
          </cell>
          <cell r="D404">
            <v>7</v>
          </cell>
        </row>
        <row r="405">
          <cell r="A405" t="str">
            <v>Vis 409</v>
          </cell>
          <cell r="B405" t="str">
            <v xml:space="preserve"> 40.703181,  -7.833118</v>
          </cell>
          <cell r="C405" t="str">
            <v>Cavernães-Alvelos</v>
          </cell>
          <cell r="D405">
            <v>7</v>
          </cell>
        </row>
        <row r="406">
          <cell r="A406" t="str">
            <v>Vis 410</v>
          </cell>
          <cell r="B406" t="str">
            <v xml:space="preserve"> 40.704477,  -7.830781</v>
          </cell>
          <cell r="C406" t="str">
            <v>Carragosela-Escola</v>
          </cell>
          <cell r="D406">
            <v>7</v>
          </cell>
        </row>
        <row r="407">
          <cell r="A407" t="str">
            <v>Vis 411</v>
          </cell>
          <cell r="B407" t="str">
            <v xml:space="preserve"> 40.702452,  -7.830038</v>
          </cell>
          <cell r="C407" t="str">
            <v>Carragosela-Centro</v>
          </cell>
          <cell r="D407">
            <v>7</v>
          </cell>
        </row>
        <row r="408">
          <cell r="A408" t="str">
            <v>Vis 412</v>
          </cell>
          <cell r="B408" t="str">
            <v xml:space="preserve"> 40.701335,  -7.870324</v>
          </cell>
          <cell r="C408" t="str">
            <v>Mundão-Rua Nascente</v>
          </cell>
          <cell r="D408">
            <v>7</v>
          </cell>
        </row>
        <row r="409">
          <cell r="A409" t="str">
            <v>Vis 413</v>
          </cell>
          <cell r="B409" t="str">
            <v xml:space="preserve"> 40.701212,  -7.870394</v>
          </cell>
          <cell r="C409" t="str">
            <v>Mundão-Rua Orgueira</v>
          </cell>
          <cell r="D409">
            <v>7</v>
          </cell>
        </row>
        <row r="410">
          <cell r="A410" t="str">
            <v>Vis 414</v>
          </cell>
          <cell r="B410" t="str">
            <v xml:space="preserve"> 40.707734,  -7.875499</v>
          </cell>
          <cell r="C410" t="str">
            <v>Casal Mundão-Principal 1</v>
          </cell>
          <cell r="D410">
            <v>7</v>
          </cell>
        </row>
        <row r="411">
          <cell r="A411" t="str">
            <v>Vis 415</v>
          </cell>
          <cell r="B411" t="str">
            <v xml:space="preserve"> 40.707805,  -7.875575</v>
          </cell>
          <cell r="C411" t="str">
            <v>Casal Mundão-Principal 2</v>
          </cell>
          <cell r="D411">
            <v>7</v>
          </cell>
        </row>
        <row r="412">
          <cell r="A412" t="str">
            <v>Vis 416</v>
          </cell>
          <cell r="B412" t="str">
            <v xml:space="preserve"> 40.709326,  -7.875614</v>
          </cell>
          <cell r="C412" t="str">
            <v>Casal Mundão-Centro</v>
          </cell>
          <cell r="D412">
            <v>7</v>
          </cell>
        </row>
        <row r="413">
          <cell r="A413" t="str">
            <v>Vis 417</v>
          </cell>
          <cell r="B413" t="str">
            <v xml:space="preserve"> 40.714474,  -7.863828</v>
          </cell>
          <cell r="C413" t="str">
            <v>Póvoa de Mundão</v>
          </cell>
          <cell r="D413">
            <v>7</v>
          </cell>
        </row>
        <row r="414">
          <cell r="A414" t="str">
            <v>Vis 419</v>
          </cell>
          <cell r="B414" t="str">
            <v>40.720887,-7.964608</v>
          </cell>
          <cell r="C414" t="str">
            <v>Travanca-Rua Arroteia</v>
          </cell>
          <cell r="D414" t="str">
            <v>18</v>
          </cell>
        </row>
        <row r="415">
          <cell r="A415" t="str">
            <v>Vis 421</v>
          </cell>
          <cell r="B415" t="str">
            <v>40.722416,-7.967220</v>
          </cell>
          <cell r="C415" t="str">
            <v>Travanca-Atlético 2</v>
          </cell>
          <cell r="D415" t="str">
            <v>18</v>
          </cell>
        </row>
        <row r="416">
          <cell r="A416" t="str">
            <v>Vis 423</v>
          </cell>
          <cell r="B416" t="str">
            <v xml:space="preserve"> 40.725376,  -7.974098</v>
          </cell>
          <cell r="C416" t="str">
            <v>Oliveira Cima-Rua Vale</v>
          </cell>
          <cell r="D416" t="str">
            <v>18</v>
          </cell>
        </row>
        <row r="417">
          <cell r="A417" t="str">
            <v>Vis 424</v>
          </cell>
          <cell r="B417" t="str">
            <v>40.722684,-7.977238</v>
          </cell>
          <cell r="C417" t="str">
            <v>Oliveira Baixo-R Nova 1</v>
          </cell>
          <cell r="D417" t="str">
            <v>18</v>
          </cell>
        </row>
        <row r="418">
          <cell r="A418" t="str">
            <v>Vis 425</v>
          </cell>
          <cell r="B418" t="str">
            <v>40.720348,-7.982172</v>
          </cell>
          <cell r="C418" t="str">
            <v>Oliveira Baixo-R Nova 2</v>
          </cell>
          <cell r="D418" t="str">
            <v>18</v>
          </cell>
        </row>
        <row r="419">
          <cell r="A419" t="str">
            <v>Vis 426</v>
          </cell>
          <cell r="B419" t="str">
            <v xml:space="preserve"> 40.713006,  -7.974204</v>
          </cell>
          <cell r="C419" t="str">
            <v>Queirela-Caminho Ferro 1</v>
          </cell>
          <cell r="D419" t="str">
            <v>15</v>
          </cell>
        </row>
        <row r="420">
          <cell r="A420" t="str">
            <v>Vis 427</v>
          </cell>
          <cell r="B420" t="str">
            <v xml:space="preserve"> 40.712087,  -7.975359</v>
          </cell>
          <cell r="C420" t="str">
            <v>Queirela-Outeirinhos 1</v>
          </cell>
          <cell r="D420" t="str">
            <v>15</v>
          </cell>
        </row>
        <row r="421">
          <cell r="A421" t="str">
            <v>Vis 428</v>
          </cell>
          <cell r="B421" t="str">
            <v xml:space="preserve"> 40.711938,  -7.975440</v>
          </cell>
          <cell r="C421" t="str">
            <v>Queirela-Outeirinhos 2</v>
          </cell>
          <cell r="D421" t="str">
            <v>15</v>
          </cell>
        </row>
        <row r="422">
          <cell r="A422" t="str">
            <v>Vis 429</v>
          </cell>
          <cell r="B422" t="str">
            <v xml:space="preserve"> 40.710043,  -7.976708</v>
          </cell>
          <cell r="C422" t="str">
            <v>Queirela-Sta Cristina 1</v>
          </cell>
          <cell r="D422" t="str">
            <v>15</v>
          </cell>
        </row>
        <row r="423">
          <cell r="A423" t="str">
            <v>Vis 430</v>
          </cell>
          <cell r="B423" t="str">
            <v xml:space="preserve"> 40.710120,  -7.976567</v>
          </cell>
          <cell r="C423" t="str">
            <v>Queirela-Sta Cristina 2</v>
          </cell>
          <cell r="D423" t="str">
            <v>15</v>
          </cell>
        </row>
        <row r="424">
          <cell r="A424" t="str">
            <v>Vis 431</v>
          </cell>
          <cell r="B424" t="str">
            <v>40.708648,-7.976990</v>
          </cell>
          <cell r="C424" t="str">
            <v>Queirela-Centro 1</v>
          </cell>
          <cell r="D424" t="str">
            <v>15</v>
          </cell>
        </row>
        <row r="425">
          <cell r="A425" t="str">
            <v>Vis 432</v>
          </cell>
          <cell r="B425" t="str">
            <v>40.708660,-7.977087</v>
          </cell>
          <cell r="C425" t="str">
            <v>Queirela-Centro 2</v>
          </cell>
          <cell r="D425" t="str">
            <v>15</v>
          </cell>
        </row>
        <row r="426">
          <cell r="A426" t="str">
            <v>Vis 433</v>
          </cell>
          <cell r="B426" t="str">
            <v>40.707260,-7.977227</v>
          </cell>
          <cell r="C426" t="str">
            <v>Queirela-Rua Fontalinho</v>
          </cell>
          <cell r="D426" t="str">
            <v>15</v>
          </cell>
        </row>
        <row r="427">
          <cell r="A427" t="str">
            <v>Vis 434</v>
          </cell>
          <cell r="B427" t="str">
            <v xml:space="preserve"> 40.704410,  -7.974974</v>
          </cell>
          <cell r="C427" t="str">
            <v>Queirela-Calçada Corga</v>
          </cell>
          <cell r="D427" t="str">
            <v>15</v>
          </cell>
        </row>
        <row r="428">
          <cell r="A428" t="str">
            <v>Vis 435</v>
          </cell>
          <cell r="B428" t="str">
            <v>40.701292,-7.965339</v>
          </cell>
          <cell r="C428" t="str">
            <v>Póvoa Bodiosa-Centro</v>
          </cell>
          <cell r="D428" t="str">
            <v>15</v>
          </cell>
        </row>
        <row r="429">
          <cell r="A429" t="str">
            <v>Vis 436</v>
          </cell>
          <cell r="B429" t="str">
            <v>40.699719,-7.962277</v>
          </cell>
          <cell r="C429" t="str">
            <v>Póvoa-Rua Tapada</v>
          </cell>
          <cell r="D429" t="str">
            <v>15</v>
          </cell>
        </row>
        <row r="430">
          <cell r="A430" t="str">
            <v>Vis 437</v>
          </cell>
          <cell r="B430" t="str">
            <v>40.713024,-7.974077</v>
          </cell>
          <cell r="C430" t="str">
            <v>Queirela-Caminho Ferro 2</v>
          </cell>
          <cell r="D430" t="str">
            <v>15</v>
          </cell>
        </row>
        <row r="431">
          <cell r="A431" t="str">
            <v>Vis 438</v>
          </cell>
          <cell r="B431" t="str">
            <v xml:space="preserve"> 40.656308,  -7.905385</v>
          </cell>
          <cell r="C431" t="str">
            <v>Cónego Ant Barreiros 1</v>
          </cell>
          <cell r="D431" t="str">
            <v>9</v>
          </cell>
        </row>
        <row r="432">
          <cell r="A432" t="str">
            <v>Vis 439</v>
          </cell>
          <cell r="B432" t="str">
            <v xml:space="preserve"> 40.656377,  -7.905084</v>
          </cell>
          <cell r="C432" t="str">
            <v>Cónego Ant Barreiros 2</v>
          </cell>
          <cell r="D432" t="str">
            <v>9</v>
          </cell>
        </row>
        <row r="433">
          <cell r="A433" t="str">
            <v>Vis 440</v>
          </cell>
          <cell r="B433" t="str">
            <v xml:space="preserve"> 40.655689,  -7.903275</v>
          </cell>
          <cell r="C433" t="str">
            <v>Cónego A Barreiros-ICNF1</v>
          </cell>
          <cell r="D433" t="str">
            <v>9</v>
          </cell>
        </row>
        <row r="434">
          <cell r="A434" t="str">
            <v>Vis 441</v>
          </cell>
          <cell r="B434" t="str">
            <v xml:space="preserve"> 40.655691,  -7.901936</v>
          </cell>
          <cell r="C434" t="str">
            <v>Cónego A Barreiros-ICNF2</v>
          </cell>
          <cell r="D434" t="str">
            <v>9</v>
          </cell>
        </row>
        <row r="435">
          <cell r="A435" t="str">
            <v>Vis 442</v>
          </cell>
          <cell r="B435" t="str">
            <v xml:space="preserve"> 40.655141,  -7.899069</v>
          </cell>
          <cell r="C435" t="str">
            <v>P Álvares Cabral-Fontelo</v>
          </cell>
          <cell r="D435" t="str">
            <v>9</v>
          </cell>
        </row>
        <row r="436">
          <cell r="A436" t="str">
            <v>Vis 443</v>
          </cell>
          <cell r="B436" t="str">
            <v xml:space="preserve"> 40.654928,  -7.897454</v>
          </cell>
          <cell r="C436" t="str">
            <v>P Álv Cabral-Seminário</v>
          </cell>
          <cell r="D436" t="str">
            <v>9</v>
          </cell>
        </row>
        <row r="437">
          <cell r="A437" t="str">
            <v>Vis 444</v>
          </cell>
          <cell r="B437" t="str">
            <v xml:space="preserve"> 40.654537,  -7.896089</v>
          </cell>
          <cell r="C437" t="str">
            <v>P Álv Cabral-Sta Eugénia</v>
          </cell>
          <cell r="D437" t="str">
            <v>9</v>
          </cell>
        </row>
        <row r="438">
          <cell r="A438" t="str">
            <v>Vis 445</v>
          </cell>
          <cell r="B438" t="str">
            <v xml:space="preserve"> 40.654098,  -7.893177</v>
          </cell>
          <cell r="C438" t="str">
            <v>Pedro Álvares Cabral 1</v>
          </cell>
          <cell r="D438" t="str">
            <v>9</v>
          </cell>
        </row>
        <row r="439">
          <cell r="A439" t="str">
            <v>Vis 446</v>
          </cell>
          <cell r="B439" t="str">
            <v xml:space="preserve"> 40.653749,  -7.892002</v>
          </cell>
          <cell r="C439" t="str">
            <v>Pedro Álvares Cabral 2</v>
          </cell>
          <cell r="D439" t="str">
            <v>9</v>
          </cell>
        </row>
        <row r="440">
          <cell r="A440" t="str">
            <v>Vis 449</v>
          </cell>
          <cell r="B440" t="str">
            <v xml:space="preserve"> 40.650790,  -7.885481</v>
          </cell>
          <cell r="C440" t="str">
            <v>EN16-Quinta Lava Mãos 1</v>
          </cell>
          <cell r="D440" t="str">
            <v>9</v>
          </cell>
        </row>
        <row r="441">
          <cell r="A441" t="str">
            <v>Vis 450</v>
          </cell>
          <cell r="B441" t="str">
            <v xml:space="preserve"> 40.651189,  -7.885999</v>
          </cell>
          <cell r="C441" t="str">
            <v>EN16-Quinta Lava Mãos 2</v>
          </cell>
          <cell r="D441" t="str">
            <v>9</v>
          </cell>
        </row>
        <row r="442">
          <cell r="A442" t="str">
            <v>Vis 451</v>
          </cell>
          <cell r="B442" t="str">
            <v xml:space="preserve"> 40.649970,  -7.881695</v>
          </cell>
          <cell r="C442" t="str">
            <v>EN16-Soima 1</v>
          </cell>
          <cell r="D442" t="str">
            <v>9</v>
          </cell>
        </row>
        <row r="443">
          <cell r="A443" t="str">
            <v>Vis 452</v>
          </cell>
          <cell r="B443" t="str">
            <v xml:space="preserve"> 40.650099,  -7.881596</v>
          </cell>
          <cell r="C443" t="str">
            <v>EN16-Soima 2</v>
          </cell>
          <cell r="D443" t="str">
            <v>9</v>
          </cell>
        </row>
        <row r="444">
          <cell r="A444" t="str">
            <v>Vis 453</v>
          </cell>
          <cell r="B444" t="str">
            <v xml:space="preserve"> 40.648347,  -7.874012</v>
          </cell>
          <cell r="C444" t="str">
            <v>Póvoa Sobrinhos 4</v>
          </cell>
          <cell r="D444" t="str">
            <v>9</v>
          </cell>
        </row>
        <row r="445">
          <cell r="A445" t="str">
            <v>Vis 454</v>
          </cell>
          <cell r="B445" t="str">
            <v xml:space="preserve"> 40.647259,  -7.871955</v>
          </cell>
          <cell r="C445" t="str">
            <v>Póvoa Sobrinhos 2</v>
          </cell>
          <cell r="D445" t="str">
            <v>9</v>
          </cell>
        </row>
        <row r="446">
          <cell r="A446" t="str">
            <v>Vis 455</v>
          </cell>
          <cell r="B446" t="str">
            <v xml:space="preserve"> 40.647558,  -7.871910</v>
          </cell>
          <cell r="C446" t="str">
            <v>Póvoa Sobrinhos 3</v>
          </cell>
          <cell r="D446" t="str">
            <v>9</v>
          </cell>
        </row>
        <row r="447">
          <cell r="A447" t="str">
            <v>Vis 456</v>
          </cell>
          <cell r="B447" t="str">
            <v xml:space="preserve"> 40.646425,  -7.869826</v>
          </cell>
          <cell r="C447" t="str">
            <v>Alto Caçador-Barbeita 1</v>
          </cell>
          <cell r="D447" t="str">
            <v>9</v>
          </cell>
        </row>
        <row r="448">
          <cell r="A448" t="str">
            <v>Vis 457</v>
          </cell>
          <cell r="B448" t="str">
            <v xml:space="preserve"> 40.646045,  -7.868713</v>
          </cell>
          <cell r="C448" t="str">
            <v>Alto Caçador-Barbeita 2</v>
          </cell>
          <cell r="D448" t="str">
            <v>9</v>
          </cell>
        </row>
        <row r="449">
          <cell r="A449" t="str">
            <v>Vis 458</v>
          </cell>
          <cell r="B449" t="str">
            <v xml:space="preserve"> 40.644527,  -7.866478</v>
          </cell>
          <cell r="C449" t="str">
            <v>Recta Caçador 1</v>
          </cell>
          <cell r="D449" t="str">
            <v>9</v>
          </cell>
        </row>
        <row r="450">
          <cell r="A450" t="str">
            <v>Vis 459</v>
          </cell>
          <cell r="B450" t="str">
            <v xml:space="preserve"> 40.644655,  -7.866451</v>
          </cell>
          <cell r="C450" t="str">
            <v>Recta Caçador 2</v>
          </cell>
          <cell r="D450" t="str">
            <v>9</v>
          </cell>
        </row>
        <row r="451">
          <cell r="A451" t="str">
            <v>Vis 460</v>
          </cell>
          <cell r="B451" t="str">
            <v xml:space="preserve"> 40.639228,  -7.866325</v>
          </cell>
          <cell r="C451" t="str">
            <v>Estrada Alcafache 1</v>
          </cell>
          <cell r="D451" t="str">
            <v>9</v>
          </cell>
        </row>
        <row r="452">
          <cell r="A452" t="str">
            <v>Vis 461</v>
          </cell>
          <cell r="B452" t="str">
            <v xml:space="preserve"> 40.639832,  -7.866186</v>
          </cell>
          <cell r="C452" t="str">
            <v>Estrada Alcafache 2</v>
          </cell>
          <cell r="D452" t="str">
            <v>9</v>
          </cell>
        </row>
        <row r="453">
          <cell r="A453" t="str">
            <v>Vis 462</v>
          </cell>
          <cell r="B453" t="str">
            <v xml:space="preserve"> 40.628139,  -7.868784</v>
          </cell>
          <cell r="C453" t="str">
            <v>Fragosela-Campo Futebol</v>
          </cell>
          <cell r="D453" t="str">
            <v>9</v>
          </cell>
        </row>
        <row r="454">
          <cell r="A454" t="str">
            <v>Vis 463</v>
          </cell>
          <cell r="B454" t="str">
            <v xml:space="preserve"> 40.627271,  -7.867782</v>
          </cell>
          <cell r="C454" t="str">
            <v>Fragosela-Rua Areais</v>
          </cell>
          <cell r="D454" t="str">
            <v>9</v>
          </cell>
        </row>
        <row r="455">
          <cell r="A455" t="str">
            <v>Vis 464</v>
          </cell>
          <cell r="B455" t="str">
            <v xml:space="preserve"> 40.624137,  -7.869494</v>
          </cell>
          <cell r="C455" t="str">
            <v>Espadanal-N S Guia</v>
          </cell>
          <cell r="D455" t="str">
            <v>9</v>
          </cell>
        </row>
        <row r="456">
          <cell r="A456" t="str">
            <v>Vis 465</v>
          </cell>
          <cell r="B456" t="str">
            <v xml:space="preserve"> 40.627453,  -7.865831</v>
          </cell>
          <cell r="C456" t="str">
            <v>Fragosela-Rua Namorados</v>
          </cell>
          <cell r="D456" t="str">
            <v>9</v>
          </cell>
        </row>
        <row r="457">
          <cell r="A457" t="str">
            <v>Vis 466</v>
          </cell>
          <cell r="B457" t="str">
            <v xml:space="preserve"> 40.629495,  -7.864092</v>
          </cell>
          <cell r="C457" t="str">
            <v>Fragosela-Maria Gracinda</v>
          </cell>
          <cell r="D457" t="str">
            <v>9</v>
          </cell>
        </row>
        <row r="458">
          <cell r="A458" t="str">
            <v>Vis 467</v>
          </cell>
          <cell r="B458" t="str">
            <v xml:space="preserve"> 40.632541,  -7.862303</v>
          </cell>
          <cell r="C458" t="str">
            <v>Fragosela-Cemitério</v>
          </cell>
          <cell r="D458" t="str">
            <v>9</v>
          </cell>
        </row>
        <row r="459">
          <cell r="A459" t="str">
            <v>Vis 468</v>
          </cell>
          <cell r="B459" t="str">
            <v xml:space="preserve"> 40.633688,  -7.860730</v>
          </cell>
          <cell r="C459" t="str">
            <v>Fragosela-Av Liberdade 2</v>
          </cell>
          <cell r="D459" t="str">
            <v>9</v>
          </cell>
        </row>
        <row r="460">
          <cell r="A460" t="str">
            <v>Vis 469</v>
          </cell>
          <cell r="B460" t="str">
            <v xml:space="preserve"> 40.637146,  -7.863334</v>
          </cell>
          <cell r="C460" t="str">
            <v>Fragosela-Cerdeirinhas</v>
          </cell>
          <cell r="D460" t="str">
            <v>9</v>
          </cell>
        </row>
        <row r="461">
          <cell r="A461" t="str">
            <v>Vis 470</v>
          </cell>
          <cell r="B461" t="str">
            <v xml:space="preserve"> 40.652158,  -7.915996</v>
          </cell>
          <cell r="C461" t="str">
            <v>Escola Grão Vasco</v>
          </cell>
          <cell r="D461" t="str">
            <v>8;15;16;18;C1;C2</v>
          </cell>
        </row>
        <row r="462">
          <cell r="A462" t="str">
            <v>Vis 471</v>
          </cell>
          <cell r="B462" t="str">
            <v xml:space="preserve"> 40.652146,  -7.912809</v>
          </cell>
          <cell r="C462" t="str">
            <v>Dr Lucena Vale-Cemitério</v>
          </cell>
          <cell r="D462" t="str">
            <v>8</v>
          </cell>
        </row>
        <row r="463">
          <cell r="A463" t="str">
            <v>Vis 472</v>
          </cell>
          <cell r="B463" t="str">
            <v xml:space="preserve"> 40.651293,  -7.911267</v>
          </cell>
          <cell r="C463" t="str">
            <v>Pintor Almeida e Silva</v>
          </cell>
          <cell r="D463" t="str">
            <v>8;15;16;18</v>
          </cell>
        </row>
        <row r="464">
          <cell r="A464" t="str">
            <v>Vis 473</v>
          </cell>
          <cell r="B464" t="str">
            <v xml:space="preserve"> 40.652083,  -7.914062</v>
          </cell>
          <cell r="C464" t="str">
            <v>Alexandre Lucena e Vale</v>
          </cell>
          <cell r="D464" t="str">
            <v>8;15;16;18;C1</v>
          </cell>
        </row>
        <row r="465">
          <cell r="A465" t="str">
            <v>Vis 474</v>
          </cell>
          <cell r="B465" t="str">
            <v xml:space="preserve"> 40.646555,  -7.907545</v>
          </cell>
          <cell r="C465" t="str">
            <v>Ranhados-B Pereiro 1</v>
          </cell>
          <cell r="D465" t="str">
            <v>8;11</v>
          </cell>
        </row>
        <row r="466">
          <cell r="A466" t="str">
            <v>Vis 475</v>
          </cell>
          <cell r="B466" t="str">
            <v xml:space="preserve"> 40.646330,  -7.907030</v>
          </cell>
          <cell r="C466" t="str">
            <v>Ranhados-B Pereiro 2</v>
          </cell>
          <cell r="D466" t="str">
            <v>8;11;12</v>
          </cell>
        </row>
        <row r="467">
          <cell r="A467" t="str">
            <v>Vis 476</v>
          </cell>
          <cell r="B467" t="str">
            <v xml:space="preserve"> 40.644690,  -7.904634</v>
          </cell>
          <cell r="C467" t="str">
            <v>Ranhados-M Seixas 1</v>
          </cell>
          <cell r="D467" t="str">
            <v>8</v>
          </cell>
        </row>
        <row r="468">
          <cell r="A468" t="str">
            <v>Vis 477</v>
          </cell>
          <cell r="B468" t="str">
            <v xml:space="preserve"> 40.643530,  -7.902825</v>
          </cell>
          <cell r="C468" t="str">
            <v>Ranhados-Largo Cruzeiro</v>
          </cell>
          <cell r="D468" t="str">
            <v>8</v>
          </cell>
        </row>
        <row r="469">
          <cell r="A469" t="str">
            <v>Vis 478</v>
          </cell>
          <cell r="B469" t="str">
            <v xml:space="preserve"> 40.642900,  -7.902596</v>
          </cell>
          <cell r="C469" t="str">
            <v>Ranhados-Igreja</v>
          </cell>
          <cell r="D469" t="str">
            <v>8</v>
          </cell>
        </row>
        <row r="470">
          <cell r="A470" t="str">
            <v>Vis 479</v>
          </cell>
          <cell r="B470" t="str">
            <v xml:space="preserve"> 40.643245,  -7.900519</v>
          </cell>
          <cell r="C470" t="str">
            <v>Ranhados-Rua Bomba</v>
          </cell>
          <cell r="D470" t="str">
            <v>8</v>
          </cell>
        </row>
        <row r="471">
          <cell r="A471" t="str">
            <v>Vis 480</v>
          </cell>
          <cell r="B471" t="str">
            <v xml:space="preserve"> 40.642319,  -7.899987</v>
          </cell>
          <cell r="C471" t="str">
            <v>Ranhados-L 27 Dezembro</v>
          </cell>
          <cell r="D471" t="str">
            <v>8</v>
          </cell>
        </row>
        <row r="472">
          <cell r="A472" t="str">
            <v>Vis 481</v>
          </cell>
          <cell r="B472" t="str">
            <v xml:space="preserve"> 40.643033,  -7.898548</v>
          </cell>
          <cell r="C472" t="str">
            <v>Ranhados-L Jogo Bola 1</v>
          </cell>
          <cell r="D472" t="str">
            <v>8</v>
          </cell>
        </row>
        <row r="473">
          <cell r="A473" t="str">
            <v>Vis 482</v>
          </cell>
          <cell r="B473" t="str">
            <v xml:space="preserve"> 40.643423,  -7.898144</v>
          </cell>
          <cell r="C473" t="str">
            <v>Ranhados-L Jogo Bola 2</v>
          </cell>
          <cell r="D473" t="str">
            <v>8</v>
          </cell>
        </row>
        <row r="474">
          <cell r="A474" t="str">
            <v>Vis 483</v>
          </cell>
          <cell r="B474" t="str">
            <v xml:space="preserve"> 40.644036,  -7.895950</v>
          </cell>
          <cell r="C474" t="str">
            <v>Ranhados-Amor Perdição 1</v>
          </cell>
          <cell r="D474" t="str">
            <v>8</v>
          </cell>
        </row>
        <row r="475">
          <cell r="A475" t="str">
            <v>Vis 484</v>
          </cell>
          <cell r="B475" t="str">
            <v xml:space="preserve"> 40.645313,  -7.892939</v>
          </cell>
          <cell r="C475" t="str">
            <v>Ranhados-Amor Perdição 2</v>
          </cell>
          <cell r="D475" t="str">
            <v>8</v>
          </cell>
        </row>
        <row r="476">
          <cell r="A476" t="str">
            <v>Vis 485</v>
          </cell>
          <cell r="B476" t="str">
            <v xml:space="preserve"> 40.648509,  -7.889868</v>
          </cell>
          <cell r="C476" t="str">
            <v>Viso Sul-Praça Ferrador</v>
          </cell>
          <cell r="D476" t="str">
            <v>8</v>
          </cell>
        </row>
        <row r="477">
          <cell r="A477" t="str">
            <v>Vis 486</v>
          </cell>
          <cell r="B477" t="str">
            <v xml:space="preserve"> 40.650433,  -7.893122</v>
          </cell>
          <cell r="C477" t="str">
            <v>Viso Sul 1</v>
          </cell>
          <cell r="D477" t="str">
            <v>8</v>
          </cell>
        </row>
        <row r="478">
          <cell r="A478" t="str">
            <v>Vis 487</v>
          </cell>
          <cell r="B478" t="str">
            <v xml:space="preserve"> 40.650477,  -7.889983</v>
          </cell>
          <cell r="C478" t="str">
            <v>Viso Sul-Praça Palmeiras</v>
          </cell>
          <cell r="D478" t="str">
            <v>8</v>
          </cell>
        </row>
        <row r="479">
          <cell r="A479" t="str">
            <v>Vis 488</v>
          </cell>
          <cell r="B479" t="str">
            <v xml:space="preserve"> 40.646470,  -7.889928</v>
          </cell>
          <cell r="C479" t="str">
            <v>Viso Sul 2</v>
          </cell>
          <cell r="D479" t="str">
            <v>8</v>
          </cell>
        </row>
        <row r="480">
          <cell r="A480" t="str">
            <v>Vis 489</v>
          </cell>
          <cell r="B480" t="str">
            <v xml:space="preserve"> 40.663526,  -7.895240</v>
          </cell>
          <cell r="C480" t="str">
            <v>Gumirães-Centro 1</v>
          </cell>
          <cell r="D480">
            <v>1</v>
          </cell>
        </row>
        <row r="481">
          <cell r="A481" t="str">
            <v>Vis 490</v>
          </cell>
          <cell r="B481" t="str">
            <v xml:space="preserve"> 40.663646,  -7.895052</v>
          </cell>
          <cell r="C481" t="str">
            <v>Gumirães-Centro 2</v>
          </cell>
          <cell r="D481">
            <v>1</v>
          </cell>
        </row>
        <row r="482">
          <cell r="A482" t="str">
            <v>Vis 491</v>
          </cell>
          <cell r="B482" t="str">
            <v xml:space="preserve"> 40.663526,  -7.890712</v>
          </cell>
          <cell r="C482" t="str">
            <v>Gumirães-Rua Escola Nova</v>
          </cell>
          <cell r="D482">
            <v>1</v>
          </cell>
        </row>
        <row r="483">
          <cell r="A483" t="str">
            <v>Vis 492</v>
          </cell>
          <cell r="B483" t="str">
            <v xml:space="preserve"> 40.663433,  -7.888283</v>
          </cell>
          <cell r="C483" t="str">
            <v>Gumirães-Ant A Ferreira</v>
          </cell>
          <cell r="D483">
            <v>1</v>
          </cell>
        </row>
        <row r="484">
          <cell r="A484" t="str">
            <v>Vis 493</v>
          </cell>
          <cell r="B484" t="str">
            <v xml:space="preserve"> 40.663645,  -7.889044</v>
          </cell>
          <cell r="C484" t="str">
            <v>Gumirães-Rua Cedro</v>
          </cell>
          <cell r="D484">
            <v>1</v>
          </cell>
        </row>
        <row r="485">
          <cell r="A485" t="str">
            <v>Vis 494</v>
          </cell>
          <cell r="B485" t="str">
            <v xml:space="preserve"> 40.662367,  -7.886436</v>
          </cell>
          <cell r="C485" t="str">
            <v>Bairro Quinta Lameiras 1</v>
          </cell>
          <cell r="D485">
            <v>1</v>
          </cell>
        </row>
        <row r="486">
          <cell r="A486" t="str">
            <v>Vis 495</v>
          </cell>
          <cell r="B486" t="str">
            <v xml:space="preserve"> 40.660052,  -7.885597</v>
          </cell>
          <cell r="C486" t="str">
            <v>Rio Loba-R José Saramago</v>
          </cell>
          <cell r="D486">
            <v>1</v>
          </cell>
        </row>
        <row r="487">
          <cell r="A487" t="str">
            <v>Vis 496</v>
          </cell>
          <cell r="B487" t="str">
            <v xml:space="preserve"> 40.659826,  -7.884023</v>
          </cell>
          <cell r="C487" t="str">
            <v>Rio Loba-Fernando Pessoa</v>
          </cell>
          <cell r="D487">
            <v>1</v>
          </cell>
        </row>
        <row r="488">
          <cell r="A488" t="str">
            <v>Vis 497</v>
          </cell>
          <cell r="B488" t="str">
            <v xml:space="preserve"> 40.659953,  -7.882820</v>
          </cell>
          <cell r="C488" t="str">
            <v>Rio Loba-Rua Samarrôa</v>
          </cell>
          <cell r="D488">
            <v>1</v>
          </cell>
        </row>
        <row r="489">
          <cell r="A489" t="str">
            <v>Vis 498</v>
          </cell>
          <cell r="B489" t="str">
            <v xml:space="preserve"> 40.660132,  -7.879736</v>
          </cell>
          <cell r="C489" t="str">
            <v>Rio Loba-R Entrevinhas 1</v>
          </cell>
          <cell r="D489">
            <v>1</v>
          </cell>
        </row>
        <row r="490">
          <cell r="A490" t="str">
            <v>Vis 499</v>
          </cell>
          <cell r="B490" t="str">
            <v xml:space="preserve"> 40.661206,  -7.877324</v>
          </cell>
          <cell r="C490" t="str">
            <v>Rio Loba-R Entrevinhas 2</v>
          </cell>
          <cell r="D490">
            <v>1</v>
          </cell>
        </row>
        <row r="491">
          <cell r="A491" t="str">
            <v>Vis 500</v>
          </cell>
          <cell r="B491" t="str">
            <v xml:space="preserve"> 40.657566,  -7.873075</v>
          </cell>
          <cell r="C491" t="str">
            <v>Póvoa Sobrinhos-R Corgo</v>
          </cell>
          <cell r="D491">
            <v>1</v>
          </cell>
        </row>
        <row r="492">
          <cell r="A492" t="str">
            <v>Vis 501</v>
          </cell>
          <cell r="B492" t="str">
            <v xml:space="preserve"> 40.656287,  -7.872911</v>
          </cell>
          <cell r="C492" t="str">
            <v>Póvoa Sob-N S Fátima 1</v>
          </cell>
          <cell r="D492">
            <v>1</v>
          </cell>
        </row>
        <row r="493">
          <cell r="A493" t="str">
            <v>Vis 502</v>
          </cell>
          <cell r="B493" t="str">
            <v xml:space="preserve"> 40.652819,  -7.873407</v>
          </cell>
          <cell r="C493" t="str">
            <v>Póvoa Sob-Poço Lobo</v>
          </cell>
          <cell r="D493">
            <v>1</v>
          </cell>
        </row>
        <row r="494">
          <cell r="A494" t="str">
            <v>Vis 503</v>
          </cell>
          <cell r="B494" t="str">
            <v xml:space="preserve"> 40.662829,  -7.877230</v>
          </cell>
          <cell r="C494" t="str">
            <v>Rio Loba-R Mário Ponces</v>
          </cell>
          <cell r="D494">
            <v>1</v>
          </cell>
        </row>
        <row r="495">
          <cell r="A495" t="str">
            <v>Vis 504</v>
          </cell>
          <cell r="B495" t="str">
            <v xml:space="preserve"> 40.664185,  -7.878891</v>
          </cell>
          <cell r="C495" t="str">
            <v>Rio Loba-Rua Escola</v>
          </cell>
          <cell r="D495">
            <v>1</v>
          </cell>
        </row>
        <row r="496">
          <cell r="A496" t="str">
            <v>Vis 505</v>
          </cell>
          <cell r="B496" t="str">
            <v xml:space="preserve"> 40.664109,  -7.880154</v>
          </cell>
          <cell r="C496" t="str">
            <v>Rio Loba-Dr Ant Soveral</v>
          </cell>
          <cell r="D496">
            <v>1</v>
          </cell>
        </row>
        <row r="497">
          <cell r="A497" t="str">
            <v>Vis 506</v>
          </cell>
          <cell r="B497" t="str">
            <v xml:space="preserve"> 40.663706,  -7.884740</v>
          </cell>
          <cell r="C497" t="str">
            <v>Rio Loba-Rua Principal 1</v>
          </cell>
          <cell r="D497">
            <v>1</v>
          </cell>
        </row>
        <row r="498">
          <cell r="A498" t="str">
            <v>Vis 507</v>
          </cell>
          <cell r="B498" t="str">
            <v xml:space="preserve"> 40.663579,  -7.885277</v>
          </cell>
          <cell r="C498" t="str">
            <v>Rio Loba-Rua Principal 2</v>
          </cell>
          <cell r="D498">
            <v>1</v>
          </cell>
        </row>
        <row r="499">
          <cell r="A499" t="str">
            <v>Vis 508</v>
          </cell>
          <cell r="B499" t="str">
            <v xml:space="preserve"> 40.660069,  -7.876261</v>
          </cell>
          <cell r="C499" t="str">
            <v>Rio Loba-Rua Francial</v>
          </cell>
          <cell r="D499">
            <v>1</v>
          </cell>
        </row>
        <row r="500">
          <cell r="A500" t="str">
            <v>Vis 509</v>
          </cell>
          <cell r="B500" t="str">
            <v xml:space="preserve"> 40.661487,  -7.884576</v>
          </cell>
          <cell r="C500" t="str">
            <v>Rio Loba-Estr Ramalhosa</v>
          </cell>
          <cell r="D500">
            <v>1</v>
          </cell>
        </row>
        <row r="501">
          <cell r="A501" t="str">
            <v>Vis 510</v>
          </cell>
          <cell r="B501" t="str">
            <v xml:space="preserve"> 40.655046,  -7.872801</v>
          </cell>
          <cell r="C501" t="str">
            <v>Póvoa Sob-N S Fátima 3</v>
          </cell>
          <cell r="D501">
            <v>1</v>
          </cell>
        </row>
        <row r="502">
          <cell r="A502" t="str">
            <v>Vis 511</v>
          </cell>
          <cell r="B502" t="str">
            <v xml:space="preserve"> 40.654333,  -7.873153</v>
          </cell>
          <cell r="C502" t="str">
            <v>Póvoa Sob-N S Fátima 2</v>
          </cell>
          <cell r="D502">
            <v>1</v>
          </cell>
        </row>
        <row r="503">
          <cell r="A503" t="str">
            <v>Vis 512</v>
          </cell>
          <cell r="B503" t="str">
            <v xml:space="preserve"> 40.653508,  -7.907826</v>
          </cell>
          <cell r="C503" t="str">
            <v>Rua Seminário</v>
          </cell>
          <cell r="D503" t="str">
            <v>9;C1</v>
          </cell>
        </row>
        <row r="504">
          <cell r="A504" t="str">
            <v>Vis 513</v>
          </cell>
          <cell r="B504" t="str">
            <v xml:space="preserve"> 40.623650,  -7.895409</v>
          </cell>
          <cell r="C504" t="str">
            <v>Estrada PIC 1</v>
          </cell>
          <cell r="D504" t="str">
            <v>11</v>
          </cell>
        </row>
        <row r="505">
          <cell r="A505" t="str">
            <v>Vis 514</v>
          </cell>
          <cell r="B505" t="str">
            <v xml:space="preserve"> 40.625889,  -7.887184</v>
          </cell>
          <cell r="C505" t="str">
            <v>Estrada PIC-Cumieira 1</v>
          </cell>
          <cell r="D505" t="str">
            <v>11</v>
          </cell>
        </row>
        <row r="506">
          <cell r="A506" t="str">
            <v>Vis 515</v>
          </cell>
          <cell r="B506" t="str">
            <v xml:space="preserve"> 40.625586,  -7.888237</v>
          </cell>
          <cell r="C506" t="str">
            <v>Estrada PIC-Cumieira 2</v>
          </cell>
          <cell r="D506" t="str">
            <v>11</v>
          </cell>
        </row>
        <row r="507">
          <cell r="A507" t="str">
            <v>Vis 516</v>
          </cell>
          <cell r="B507" t="str">
            <v xml:space="preserve"> 40.627160,  -7.884863</v>
          </cell>
          <cell r="C507" t="str">
            <v>Estrada PIC 2</v>
          </cell>
          <cell r="D507" t="str">
            <v>11</v>
          </cell>
        </row>
        <row r="508">
          <cell r="A508" t="str">
            <v>Vis 517</v>
          </cell>
          <cell r="B508" t="str">
            <v xml:space="preserve"> 40.627811,  -7.881050</v>
          </cell>
          <cell r="C508" t="str">
            <v>Estrada PIC 3</v>
          </cell>
          <cell r="D508" t="str">
            <v>11</v>
          </cell>
        </row>
        <row r="509">
          <cell r="A509" t="str">
            <v>Vis 518</v>
          </cell>
          <cell r="B509" t="str">
            <v xml:space="preserve"> 40.628414,  -7.882369</v>
          </cell>
          <cell r="C509" t="str">
            <v>PIC- AIRV</v>
          </cell>
          <cell r="D509" t="str">
            <v>11</v>
          </cell>
        </row>
        <row r="510">
          <cell r="A510" t="str">
            <v>Vis 519</v>
          </cell>
          <cell r="B510" t="str">
            <v xml:space="preserve"> 40.628071,  -7.881586</v>
          </cell>
          <cell r="C510" t="str">
            <v>Estrada PIC-Coimbrões</v>
          </cell>
          <cell r="D510" t="str">
            <v>11</v>
          </cell>
        </row>
        <row r="511">
          <cell r="A511" t="str">
            <v>Vis 520</v>
          </cell>
          <cell r="B511" t="str">
            <v xml:space="preserve"> 40.629007,  -7.873574</v>
          </cell>
          <cell r="C511" t="str">
            <v>PIC-Rua G 3</v>
          </cell>
          <cell r="D511" t="str">
            <v>11</v>
          </cell>
        </row>
        <row r="512">
          <cell r="A512" t="str">
            <v>Vis 521</v>
          </cell>
          <cell r="B512" t="str">
            <v xml:space="preserve"> 40.623293,  -7.879494</v>
          </cell>
          <cell r="C512" t="str">
            <v>Coimbrões</v>
          </cell>
          <cell r="D512" t="str">
            <v>11</v>
          </cell>
        </row>
        <row r="513">
          <cell r="A513" t="str">
            <v>Vis 522</v>
          </cell>
          <cell r="B513" t="str">
            <v xml:space="preserve"> 40.627567,  -7.876963</v>
          </cell>
          <cell r="C513" t="str">
            <v>Estrada PIC 6</v>
          </cell>
          <cell r="D513" t="str">
            <v>11</v>
          </cell>
        </row>
        <row r="514">
          <cell r="A514" t="str">
            <v>Vis 523</v>
          </cell>
          <cell r="B514" t="str">
            <v xml:space="preserve"> 40.631815,  -7.909564</v>
          </cell>
          <cell r="C514" t="str">
            <v>Est Nelas-Misericórdia 1</v>
          </cell>
          <cell r="D514" t="str">
            <v>10;21</v>
          </cell>
        </row>
        <row r="515">
          <cell r="A515" t="str">
            <v>Vis 524</v>
          </cell>
          <cell r="B515" t="str">
            <v xml:space="preserve"> 40.628689,  -7.913079</v>
          </cell>
          <cell r="C515" t="str">
            <v>Est Nelas-Cabanões 1</v>
          </cell>
          <cell r="D515" t="str">
            <v>10;21</v>
          </cell>
        </row>
        <row r="516">
          <cell r="A516" t="str">
            <v>Vis 525</v>
          </cell>
          <cell r="B516" t="str">
            <v xml:space="preserve"> 40.625755,  -7.915678</v>
          </cell>
          <cell r="C516" t="str">
            <v>Est Nelas-Cabanões 2</v>
          </cell>
          <cell r="D516" t="str">
            <v>10;21</v>
          </cell>
        </row>
        <row r="517">
          <cell r="A517" t="str">
            <v>Vis 526</v>
          </cell>
          <cell r="B517" t="str">
            <v xml:space="preserve"> 40.616940,  -7.923784</v>
          </cell>
          <cell r="C517" t="str">
            <v>Teivas-Rua S Sebastião</v>
          </cell>
          <cell r="D517" t="str">
            <v>10;21</v>
          </cell>
        </row>
        <row r="518">
          <cell r="A518" t="str">
            <v>Vis 527</v>
          </cell>
          <cell r="B518" t="str">
            <v xml:space="preserve"> 40.613640, -7.923281</v>
          </cell>
          <cell r="C518" t="str">
            <v>Teivas-Rua Associação</v>
          </cell>
          <cell r="D518" t="str">
            <v>10;21</v>
          </cell>
        </row>
        <row r="519">
          <cell r="A519" t="str">
            <v>Vis 528</v>
          </cell>
          <cell r="B519" t="str">
            <v xml:space="preserve"> 40.611938,  -7.926117</v>
          </cell>
          <cell r="C519" t="str">
            <v>Estrada Rebordinho 1</v>
          </cell>
          <cell r="D519" t="str">
            <v>10;21</v>
          </cell>
        </row>
        <row r="520">
          <cell r="A520" t="str">
            <v>Vis 529</v>
          </cell>
          <cell r="B520" t="str">
            <v xml:space="preserve"> 40.611300,  -7.950892</v>
          </cell>
          <cell r="C520" t="str">
            <v>Vila Chã Sá-Cemitério</v>
          </cell>
          <cell r="D520" t="str">
            <v>10;21</v>
          </cell>
        </row>
        <row r="521">
          <cell r="A521" t="str">
            <v>Vis 530</v>
          </cell>
          <cell r="B521" t="str">
            <v xml:space="preserve"> 40.611325,  -7.947373</v>
          </cell>
          <cell r="C521" t="str">
            <v>V Chã Sá-Estrada Lagares</v>
          </cell>
          <cell r="D521" t="str">
            <v>10;21</v>
          </cell>
        </row>
        <row r="522">
          <cell r="A522" t="str">
            <v>Vis 531</v>
          </cell>
          <cell r="B522" t="str">
            <v xml:space="preserve"> 40.610546,  -7.939553</v>
          </cell>
          <cell r="C522" t="str">
            <v>Rebordinho-Vale Lajes</v>
          </cell>
          <cell r="D522" t="str">
            <v>10;21</v>
          </cell>
        </row>
        <row r="523">
          <cell r="A523" t="str">
            <v>Vis 532</v>
          </cell>
          <cell r="B523" t="str">
            <v xml:space="preserve"> 40.610363,  -7.936772</v>
          </cell>
          <cell r="C523" t="str">
            <v>Estrada Rebordinho 4</v>
          </cell>
          <cell r="D523" t="str">
            <v>10;21</v>
          </cell>
        </row>
        <row r="524">
          <cell r="A524" t="str">
            <v>Vis 533</v>
          </cell>
          <cell r="B524" t="str">
            <v xml:space="preserve"> 40.610787,  -7.932143</v>
          </cell>
          <cell r="C524" t="str">
            <v>Rebordinho-Av Calheiros</v>
          </cell>
          <cell r="D524" t="str">
            <v>10;21</v>
          </cell>
        </row>
        <row r="525">
          <cell r="A525" t="str">
            <v>Vis 534</v>
          </cell>
          <cell r="B525" t="str">
            <v xml:space="preserve"> 40.608289,  -7.935342</v>
          </cell>
          <cell r="C525" t="str">
            <v>Rebordinho-Largo Capela</v>
          </cell>
          <cell r="D525" t="str">
            <v>10;21</v>
          </cell>
        </row>
        <row r="526">
          <cell r="A526" t="str">
            <v>Vis 535</v>
          </cell>
          <cell r="B526" t="str">
            <v xml:space="preserve"> 40.609678,  -7.933001</v>
          </cell>
          <cell r="C526" t="str">
            <v>Rebordinho-Escola</v>
          </cell>
          <cell r="D526" t="str">
            <v>10;21</v>
          </cell>
        </row>
        <row r="527">
          <cell r="A527" t="str">
            <v>Vis 536</v>
          </cell>
          <cell r="B527" t="str">
            <v xml:space="preserve"> 40.611536,  -7.928042</v>
          </cell>
          <cell r="C527" t="str">
            <v>Estrada Rebordinho 3</v>
          </cell>
          <cell r="D527" t="str">
            <v>10;21</v>
          </cell>
        </row>
        <row r="528">
          <cell r="A528" t="str">
            <v>Vis 537</v>
          </cell>
          <cell r="B528" t="str">
            <v xml:space="preserve"> 40.611884,  -7.925731</v>
          </cell>
          <cell r="C528" t="str">
            <v>Estrada Rebordinho 2</v>
          </cell>
          <cell r="D528" t="str">
            <v>10;21</v>
          </cell>
        </row>
        <row r="529">
          <cell r="A529" t="str">
            <v>Vis 538</v>
          </cell>
          <cell r="B529" t="str">
            <v xml:space="preserve"> 40.615212,  -7.924053</v>
          </cell>
          <cell r="C529" t="str">
            <v>Teivas-Largo S Sebastião</v>
          </cell>
          <cell r="D529" t="str">
            <v>10;21</v>
          </cell>
        </row>
        <row r="530">
          <cell r="A530" t="str">
            <v>Vis 539</v>
          </cell>
          <cell r="B530" t="str">
            <v xml:space="preserve"> 40.618593,  -7.919976</v>
          </cell>
          <cell r="C530" t="str">
            <v>Est Nelas-Teivas</v>
          </cell>
          <cell r="D530" t="str">
            <v>10;21</v>
          </cell>
        </row>
        <row r="531">
          <cell r="A531" t="str">
            <v>Vis 540</v>
          </cell>
          <cell r="B531" t="str">
            <v xml:space="preserve"> 40.626115,  -7.915054</v>
          </cell>
          <cell r="C531" t="str">
            <v>Est Nelas-Cabanões 3</v>
          </cell>
          <cell r="D531" t="str">
            <v>10;21</v>
          </cell>
        </row>
        <row r="532">
          <cell r="A532" t="str">
            <v>Vis 541</v>
          </cell>
          <cell r="B532" t="str">
            <v xml:space="preserve"> 40.628188,  -7.913251</v>
          </cell>
          <cell r="C532" t="str">
            <v>Est Nelas-Cabanões 4</v>
          </cell>
          <cell r="D532" t="str">
            <v>10;21</v>
          </cell>
        </row>
        <row r="533">
          <cell r="A533" t="str">
            <v>Vis 542</v>
          </cell>
          <cell r="B533" t="str">
            <v xml:space="preserve"> 40.632232,  -7.908741</v>
          </cell>
          <cell r="C533" t="str">
            <v>Est Nelas-Misericórdia 2</v>
          </cell>
          <cell r="D533" t="str">
            <v>10;21</v>
          </cell>
        </row>
        <row r="534">
          <cell r="A534" t="str">
            <v>Vis 543</v>
          </cell>
          <cell r="B534" t="str">
            <v xml:space="preserve"> 40.654042,  -7.923620</v>
          </cell>
          <cell r="C534" t="str">
            <v>Estevão Lopes Morago 1</v>
          </cell>
          <cell r="D534" t="str">
            <v>2;C2</v>
          </cell>
        </row>
        <row r="535">
          <cell r="A535" t="str">
            <v>Vis 544</v>
          </cell>
          <cell r="B535" t="str">
            <v xml:space="preserve"> 40.653778,  -7.924017</v>
          </cell>
          <cell r="C535" t="str">
            <v>Estevão Lopes Morago 2</v>
          </cell>
          <cell r="D535">
            <v>2</v>
          </cell>
        </row>
        <row r="536">
          <cell r="A536" t="str">
            <v>Vis 545</v>
          </cell>
          <cell r="B536" t="str">
            <v xml:space="preserve"> 40.652816,  -7.926176</v>
          </cell>
          <cell r="C536" t="str">
            <v>Coração Jesus 1</v>
          </cell>
          <cell r="D536">
            <v>2</v>
          </cell>
        </row>
        <row r="537">
          <cell r="A537" t="str">
            <v>Vis 546</v>
          </cell>
          <cell r="B537" t="str">
            <v xml:space="preserve"> 40.652795,  -7.925494</v>
          </cell>
          <cell r="C537" t="str">
            <v>Coração Jesus 2</v>
          </cell>
          <cell r="D537">
            <v>2</v>
          </cell>
        </row>
        <row r="538">
          <cell r="A538" t="str">
            <v>Vis 547</v>
          </cell>
          <cell r="B538" t="str">
            <v xml:space="preserve"> 40.653169,  -7.927236</v>
          </cell>
          <cell r="C538" t="str">
            <v>Chevis 1</v>
          </cell>
          <cell r="D538">
            <v>2</v>
          </cell>
        </row>
        <row r="539">
          <cell r="A539" t="str">
            <v>Vis 548</v>
          </cell>
          <cell r="B539" t="str">
            <v xml:space="preserve"> 40.653201,  -7.927781</v>
          </cell>
          <cell r="C539" t="str">
            <v>Chevis 2</v>
          </cell>
          <cell r="D539">
            <v>2</v>
          </cell>
        </row>
        <row r="540">
          <cell r="A540" t="str">
            <v>Vis 549</v>
          </cell>
          <cell r="B540" t="str">
            <v xml:space="preserve"> 40.654304,  -7.926906</v>
          </cell>
          <cell r="C540" t="str">
            <v>José Maria Escrivá 1</v>
          </cell>
          <cell r="D540" t="str">
            <v>2;C2</v>
          </cell>
        </row>
        <row r="541">
          <cell r="A541" t="str">
            <v>Vis 550</v>
          </cell>
          <cell r="B541" t="str">
            <v xml:space="preserve"> 40.655168,  -7.925382</v>
          </cell>
          <cell r="C541" t="str">
            <v>J Maria Escrivá-Hotel 1</v>
          </cell>
          <cell r="D541" t="str">
            <v>2;C2</v>
          </cell>
        </row>
        <row r="542">
          <cell r="A542" t="str">
            <v>Vis 551</v>
          </cell>
          <cell r="B542" t="str">
            <v xml:space="preserve"> 40.655333,  -7.925393</v>
          </cell>
          <cell r="C542" t="str">
            <v>J Maria Escrivá-Hotel 2</v>
          </cell>
          <cell r="D542" t="str">
            <v>2;C1</v>
          </cell>
        </row>
        <row r="543">
          <cell r="A543" t="str">
            <v>Vis 552</v>
          </cell>
          <cell r="B543" t="str">
            <v xml:space="preserve"> 40.657016,  -7.924756</v>
          </cell>
          <cell r="C543" t="str">
            <v xml:space="preserve"> Rua Marly-le-Roi 1</v>
          </cell>
          <cell r="D543">
            <v>2</v>
          </cell>
        </row>
        <row r="544">
          <cell r="A544" t="str">
            <v>Vis 553</v>
          </cell>
          <cell r="B544" t="str">
            <v xml:space="preserve"> 40.657826,  -7.926131</v>
          </cell>
          <cell r="C544" t="str">
            <v>Campo Trambelos 1</v>
          </cell>
          <cell r="D544">
            <v>2</v>
          </cell>
        </row>
        <row r="545">
          <cell r="A545" t="str">
            <v>Vis 554</v>
          </cell>
          <cell r="B545" t="str">
            <v xml:space="preserve"> 40.657729,  -7.926238</v>
          </cell>
          <cell r="C545" t="str">
            <v>Campo Trambelos 2</v>
          </cell>
          <cell r="D545">
            <v>2</v>
          </cell>
        </row>
        <row r="546">
          <cell r="A546" t="str">
            <v>Vis 555</v>
          </cell>
          <cell r="B546" t="str">
            <v xml:space="preserve"> 40.655256,  -7.933708</v>
          </cell>
          <cell r="C546" t="str">
            <v>Quinta da Cruz</v>
          </cell>
          <cell r="D546">
            <v>2</v>
          </cell>
        </row>
        <row r="547">
          <cell r="A547" t="str">
            <v>Vis 556</v>
          </cell>
          <cell r="B547" t="str">
            <v xml:space="preserve"> 40.654179,  -7.935044</v>
          </cell>
          <cell r="C547" t="str">
            <v>São Salvador 1</v>
          </cell>
          <cell r="D547">
            <v>2</v>
          </cell>
        </row>
        <row r="548">
          <cell r="A548" t="str">
            <v>Vis 557</v>
          </cell>
          <cell r="B548" t="str">
            <v xml:space="preserve"> 40.654260,  -7.935114</v>
          </cell>
          <cell r="C548" t="str">
            <v>São Salvador 2</v>
          </cell>
          <cell r="D548">
            <v>2</v>
          </cell>
        </row>
        <row r="549">
          <cell r="A549" t="str">
            <v>Vis 559</v>
          </cell>
          <cell r="B549" t="str">
            <v xml:space="preserve"> 40.652443,  -7.937910</v>
          </cell>
          <cell r="C549" t="str">
            <v>S Salvador-Rua Igreja 1</v>
          </cell>
          <cell r="D549">
            <v>2</v>
          </cell>
        </row>
        <row r="550">
          <cell r="A550" t="str">
            <v>Vis 560</v>
          </cell>
          <cell r="B550" t="str">
            <v xml:space="preserve"> 40.652541,  -7.937885</v>
          </cell>
          <cell r="C550" t="str">
            <v>S Salvador-Rua Igreja 2</v>
          </cell>
          <cell r="D550">
            <v>2</v>
          </cell>
        </row>
        <row r="551">
          <cell r="A551" t="str">
            <v>Vis 561</v>
          </cell>
          <cell r="B551" t="str">
            <v xml:space="preserve"> 40.651186,  -7.941212</v>
          </cell>
          <cell r="C551" t="str">
            <v>S Salvador-R Lameira 1</v>
          </cell>
          <cell r="D551">
            <v>2</v>
          </cell>
        </row>
        <row r="552">
          <cell r="A552" t="str">
            <v>Vis 562</v>
          </cell>
          <cell r="B552" t="str">
            <v xml:space="preserve"> 40.651142,  -7.941377</v>
          </cell>
          <cell r="C552" t="str">
            <v>S Salvador-R Lameira 2</v>
          </cell>
          <cell r="D552">
            <v>2</v>
          </cell>
        </row>
        <row r="553">
          <cell r="A553" t="str">
            <v>Vis 563</v>
          </cell>
          <cell r="B553" t="str">
            <v xml:space="preserve"> 40.651229,  -7.944520</v>
          </cell>
          <cell r="C553" t="str">
            <v>Póvoa M-Rua Carvalhas 1</v>
          </cell>
          <cell r="D553">
            <v>2</v>
          </cell>
        </row>
        <row r="554">
          <cell r="A554" t="str">
            <v>Vis 564</v>
          </cell>
          <cell r="B554" t="str">
            <v xml:space="preserve"> 40.650416,  -7.946284</v>
          </cell>
          <cell r="C554" t="str">
            <v>Póvoa M-B Escadinhas</v>
          </cell>
          <cell r="D554">
            <v>2</v>
          </cell>
        </row>
        <row r="555">
          <cell r="A555" t="str">
            <v>Vis 565</v>
          </cell>
          <cell r="B555" t="str">
            <v xml:space="preserve"> 40.641232,  -7.967922</v>
          </cell>
          <cell r="C555" t="str">
            <v>Sarzedelo-Vale do Rio</v>
          </cell>
          <cell r="D555">
            <v>2</v>
          </cell>
        </row>
        <row r="556">
          <cell r="A556" t="str">
            <v>Vis 566</v>
          </cell>
          <cell r="B556" t="str">
            <v xml:space="preserve"> 40.642356,  -7.971632</v>
          </cell>
          <cell r="C556" t="str">
            <v>Sarzedelo-Largo Rossio 1</v>
          </cell>
          <cell r="D556">
            <v>2</v>
          </cell>
        </row>
        <row r="557">
          <cell r="A557" t="str">
            <v>Vis 567</v>
          </cell>
          <cell r="B557" t="str">
            <v xml:space="preserve"> 40.642563,  -7.974734</v>
          </cell>
          <cell r="C557" t="str">
            <v>Sarzedelo-R Principal 2</v>
          </cell>
          <cell r="D557">
            <v>2</v>
          </cell>
        </row>
        <row r="558">
          <cell r="A558" t="str">
            <v>Vis 568</v>
          </cell>
          <cell r="B558" t="str">
            <v xml:space="preserve"> 40.641717,  -7.982542</v>
          </cell>
          <cell r="C558" t="str">
            <v>Ferrocinto-Rua Póvoa</v>
          </cell>
          <cell r="D558">
            <v>2</v>
          </cell>
        </row>
        <row r="559">
          <cell r="A559" t="str">
            <v>Vis 569</v>
          </cell>
          <cell r="B559" t="str">
            <v xml:space="preserve"> 40.642167,  -7.984387</v>
          </cell>
          <cell r="C559" t="str">
            <v>Ferrocinto</v>
          </cell>
          <cell r="D559">
            <v>2</v>
          </cell>
        </row>
        <row r="560">
          <cell r="A560" t="str">
            <v>Vis 570</v>
          </cell>
          <cell r="B560" t="str">
            <v xml:space="preserve"> 40.639189,  -7.984520</v>
          </cell>
          <cell r="C560" t="str">
            <v>Ferrocinto- Alto Corgas</v>
          </cell>
          <cell r="D560">
            <v>2</v>
          </cell>
        </row>
        <row r="561">
          <cell r="A561" t="str">
            <v>Vis 571</v>
          </cell>
          <cell r="B561" t="str">
            <v xml:space="preserve"> 40.642276,  -7.977442</v>
          </cell>
          <cell r="C561" t="str">
            <v>Portela-Prof José Miguel</v>
          </cell>
          <cell r="D561">
            <v>2</v>
          </cell>
        </row>
        <row r="562">
          <cell r="A562" t="str">
            <v>Vis 572</v>
          </cell>
          <cell r="B562" t="str">
            <v xml:space="preserve"> 40.642288,  -7.971493</v>
          </cell>
          <cell r="C562" t="str">
            <v>Sarzedelo-Largo Rossio 2</v>
          </cell>
          <cell r="D562">
            <v>2</v>
          </cell>
        </row>
        <row r="563">
          <cell r="A563" t="str">
            <v>Vis 573</v>
          </cell>
          <cell r="B563" t="str">
            <v xml:space="preserve"> 40.641118,  -7.968903</v>
          </cell>
          <cell r="C563" t="str">
            <v>Sarzedelo-R Principal 1</v>
          </cell>
          <cell r="D563">
            <v>2</v>
          </cell>
        </row>
        <row r="564">
          <cell r="A564" t="str">
            <v>Vis 574</v>
          </cell>
          <cell r="B564" t="str">
            <v xml:space="preserve"> 40.651152,  -7.944423</v>
          </cell>
          <cell r="C564" t="str">
            <v>Póvoa M-Rua Carvalhas 2</v>
          </cell>
          <cell r="D564">
            <v>2</v>
          </cell>
        </row>
        <row r="565">
          <cell r="A565" t="str">
            <v>Vis 575</v>
          </cell>
          <cell r="B565" t="str">
            <v xml:space="preserve"> 40.658942,  -7.928036</v>
          </cell>
          <cell r="C565" t="str">
            <v>Trambelos</v>
          </cell>
          <cell r="D565">
            <v>2</v>
          </cell>
        </row>
        <row r="566">
          <cell r="A566" t="str">
            <v>Vis 576</v>
          </cell>
          <cell r="B566" t="str">
            <v xml:space="preserve"> 40.651326,  -7.939743</v>
          </cell>
          <cell r="C566" t="str">
            <v>S Salvador-R Lameira 3</v>
          </cell>
          <cell r="D566">
            <v>2</v>
          </cell>
        </row>
        <row r="567">
          <cell r="A567" t="str">
            <v>Vis 577</v>
          </cell>
          <cell r="B567" t="str">
            <v xml:space="preserve"> 40.672581,  -7.926936</v>
          </cell>
          <cell r="C567" t="str">
            <v>Largo Santo Estevão 1</v>
          </cell>
          <cell r="D567">
            <v>4</v>
          </cell>
        </row>
        <row r="568">
          <cell r="A568" t="str">
            <v>Vis 578</v>
          </cell>
          <cell r="B568" t="str">
            <v xml:space="preserve"> 40.672739,  -7.926996</v>
          </cell>
          <cell r="C568" t="str">
            <v>Largo Santo Estevão 2</v>
          </cell>
          <cell r="D568">
            <v>4</v>
          </cell>
        </row>
        <row r="569">
          <cell r="A569" t="str">
            <v>Vis 579</v>
          </cell>
          <cell r="B569" t="str">
            <v xml:space="preserve"> 40.669808,  -7.929161</v>
          </cell>
          <cell r="C569" t="str">
            <v>Sto Estevão-P Comércio 1</v>
          </cell>
          <cell r="D569">
            <v>4</v>
          </cell>
        </row>
        <row r="570">
          <cell r="A570" t="str">
            <v>Vis 580</v>
          </cell>
          <cell r="B570" t="str">
            <v xml:space="preserve"> 40.669674,  -7.928994</v>
          </cell>
          <cell r="C570" t="str">
            <v>Sto Estevão-P Comércio 2</v>
          </cell>
          <cell r="D570">
            <v>4</v>
          </cell>
        </row>
        <row r="571">
          <cell r="A571" t="str">
            <v>Vis 581</v>
          </cell>
          <cell r="B571" t="str">
            <v xml:space="preserve"> 40.669245,  -7.932433</v>
          </cell>
          <cell r="C571" t="str">
            <v>Orgens-Av Namorados 1</v>
          </cell>
          <cell r="D571">
            <v>4</v>
          </cell>
        </row>
        <row r="572">
          <cell r="A572" t="str">
            <v>Vis 582</v>
          </cell>
          <cell r="B572" t="str">
            <v xml:space="preserve"> 40.669198,  -7.932323</v>
          </cell>
          <cell r="C572" t="str">
            <v>Orgens-Av Namorados 2</v>
          </cell>
          <cell r="D572">
            <v>4</v>
          </cell>
        </row>
        <row r="573">
          <cell r="A573" t="str">
            <v>Vis 584</v>
          </cell>
          <cell r="B573" t="str">
            <v xml:space="preserve"> 40.667913,  -7.936448</v>
          </cell>
          <cell r="C573" t="str">
            <v>Orgens-Av Convento 1</v>
          </cell>
          <cell r="D573">
            <v>4</v>
          </cell>
        </row>
        <row r="574">
          <cell r="A574" t="str">
            <v>Vis 585</v>
          </cell>
          <cell r="B574" t="str">
            <v xml:space="preserve"> 40.665355,  -7.939031</v>
          </cell>
          <cell r="C574" t="str">
            <v>Orgens-Rua Olival</v>
          </cell>
          <cell r="D574">
            <v>4</v>
          </cell>
        </row>
        <row r="575">
          <cell r="A575" t="str">
            <v>Vis 586</v>
          </cell>
          <cell r="B575" t="str">
            <v xml:space="preserve"> 40.666933,  -7.941170</v>
          </cell>
          <cell r="C575" t="str">
            <v>Orgens-Junta Freguesia 1</v>
          </cell>
          <cell r="D575">
            <v>4</v>
          </cell>
        </row>
        <row r="576">
          <cell r="A576" t="str">
            <v>Vis 587</v>
          </cell>
          <cell r="B576" t="str">
            <v xml:space="preserve"> 40.669408,  -7.944642</v>
          </cell>
          <cell r="C576" t="str">
            <v>S Martinho-R Loureiro 1</v>
          </cell>
          <cell r="D576">
            <v>4</v>
          </cell>
        </row>
        <row r="577">
          <cell r="A577" t="str">
            <v>Vis 588</v>
          </cell>
          <cell r="B577" t="str">
            <v xml:space="preserve"> 40.675225,  -7.943294</v>
          </cell>
          <cell r="C577" t="str">
            <v>Quintela-R Loureiro</v>
          </cell>
          <cell r="D577">
            <v>4</v>
          </cell>
        </row>
        <row r="578">
          <cell r="A578" t="str">
            <v>Vis 589</v>
          </cell>
          <cell r="B578" t="str">
            <v xml:space="preserve"> 40.677472,  -7.941054</v>
          </cell>
          <cell r="C578" t="str">
            <v>Quintela-L Sra Milagres</v>
          </cell>
          <cell r="D578">
            <v>4</v>
          </cell>
        </row>
        <row r="579">
          <cell r="A579" t="str">
            <v>Vis 590</v>
          </cell>
          <cell r="B579" t="str">
            <v xml:space="preserve"> 40.675282,  -7.939642</v>
          </cell>
          <cell r="C579" t="str">
            <v>Quintela-Rua Mial</v>
          </cell>
          <cell r="D579">
            <v>4</v>
          </cell>
        </row>
        <row r="580">
          <cell r="A580" t="str">
            <v>Vis 591</v>
          </cell>
          <cell r="B580" t="str">
            <v xml:space="preserve"> 40.669579,  -7.938760</v>
          </cell>
          <cell r="C580" t="str">
            <v>Orgens-Largo S Francisco</v>
          </cell>
          <cell r="D580">
            <v>4</v>
          </cell>
        </row>
        <row r="581">
          <cell r="A581" t="str">
            <v>Vis 592</v>
          </cell>
          <cell r="B581" t="str">
            <v xml:space="preserve"> 40.668338,  -7.936289</v>
          </cell>
          <cell r="C581" t="str">
            <v>Orgens-Av Convento 2</v>
          </cell>
          <cell r="D581">
            <v>4</v>
          </cell>
        </row>
        <row r="582">
          <cell r="A582" t="str">
            <v>Vis 593</v>
          </cell>
          <cell r="B582" t="str">
            <v xml:space="preserve"> 40.663969,  -7.938229</v>
          </cell>
          <cell r="C582" t="str">
            <v>Orgens-Largo Paço 1</v>
          </cell>
          <cell r="D582">
            <v>4</v>
          </cell>
        </row>
        <row r="583">
          <cell r="A583" t="str">
            <v>Vis 594</v>
          </cell>
          <cell r="B583" t="str">
            <v xml:space="preserve"> 40.663829,  -7.937846</v>
          </cell>
          <cell r="C583" t="str">
            <v>Orgens-Largo Paço 2</v>
          </cell>
          <cell r="D583">
            <v>4</v>
          </cell>
        </row>
        <row r="584">
          <cell r="A584" t="str">
            <v>Vis 595</v>
          </cell>
          <cell r="B584" t="str">
            <v xml:space="preserve"> 40.661696,  -7.936853</v>
          </cell>
          <cell r="C584" t="str">
            <v>Orgens-Rua Escola</v>
          </cell>
          <cell r="D584">
            <v>4</v>
          </cell>
        </row>
        <row r="585">
          <cell r="A585" t="str">
            <v>Vis 596</v>
          </cell>
          <cell r="B585" t="str">
            <v xml:space="preserve"> 40.660275,  -7.933343</v>
          </cell>
          <cell r="C585" t="str">
            <v>Orgens-Ecopista 1</v>
          </cell>
          <cell r="D585">
            <v>4</v>
          </cell>
        </row>
        <row r="586">
          <cell r="A586" t="str">
            <v>Vis 597</v>
          </cell>
          <cell r="B586" t="str">
            <v xml:space="preserve"> 40.660400,  -7.933405</v>
          </cell>
          <cell r="C586" t="str">
            <v>Orgens-Ecopista 2</v>
          </cell>
          <cell r="D586">
            <v>4</v>
          </cell>
        </row>
        <row r="587">
          <cell r="A587" t="str">
            <v>Vis 598</v>
          </cell>
          <cell r="B587" t="str">
            <v xml:space="preserve"> 40.660252,  -7.929394</v>
          </cell>
          <cell r="C587" t="str">
            <v>EN337.1-Travessa Ponte</v>
          </cell>
          <cell r="D587" t="str">
            <v>4;14</v>
          </cell>
        </row>
        <row r="588">
          <cell r="A588" t="str">
            <v>Vis 599</v>
          </cell>
          <cell r="B588" t="str">
            <v xml:space="preserve"> 40.659749,  -7.927490</v>
          </cell>
          <cell r="C588" t="str">
            <v>C Aveiro-Vildemoinhos2</v>
          </cell>
          <cell r="D588" t="str">
            <v>4;14</v>
          </cell>
        </row>
        <row r="589">
          <cell r="A589" t="str">
            <v>Vis 600</v>
          </cell>
          <cell r="B589" t="str">
            <v xml:space="preserve"> 40.659889,  -7.927625</v>
          </cell>
          <cell r="C589" t="str">
            <v>C Aveiro-Vildemoinhos 1</v>
          </cell>
          <cell r="D589" t="str">
            <v>4;14</v>
          </cell>
        </row>
        <row r="590">
          <cell r="A590" t="str">
            <v>Vis 601</v>
          </cell>
          <cell r="B590" t="str">
            <v xml:space="preserve"> 40.659434,  -7.920299</v>
          </cell>
          <cell r="C590" t="str">
            <v>Alm Afonso Cerqueira 1</v>
          </cell>
          <cell r="D590" t="str">
            <v>2;14</v>
          </cell>
        </row>
        <row r="591">
          <cell r="A591" t="str">
            <v>Vis 602</v>
          </cell>
          <cell r="B591" t="str">
            <v xml:space="preserve"> 40.659378,  -7.921850</v>
          </cell>
          <cell r="C591" t="str">
            <v>Alm Afonso Cerqueira 2</v>
          </cell>
          <cell r="D591" t="str">
            <v>2;14</v>
          </cell>
        </row>
        <row r="592">
          <cell r="A592" t="str">
            <v>Vis 603</v>
          </cell>
          <cell r="B592" t="str">
            <v xml:space="preserve"> 40.658080,  -7.917039</v>
          </cell>
          <cell r="C592" t="str">
            <v>Alberto Sampaio 3</v>
          </cell>
          <cell r="D592" t="str">
            <v>2;4;14;C2</v>
          </cell>
        </row>
        <row r="593">
          <cell r="A593" t="str">
            <v>Vis 604</v>
          </cell>
          <cell r="B593" t="str">
            <v xml:space="preserve"> 40.657607,  -7.915943</v>
          </cell>
          <cell r="C593" t="str">
            <v>Alberto Sampaio 1</v>
          </cell>
          <cell r="D593" t="str">
            <v>2;4;14;C1</v>
          </cell>
        </row>
        <row r="594">
          <cell r="A594" t="str">
            <v>Vis 605</v>
          </cell>
          <cell r="B594" t="str">
            <v xml:space="preserve"> 40.656678,  -7.938448</v>
          </cell>
          <cell r="C594" t="str">
            <v>EN337.1-Santarinho 1</v>
          </cell>
          <cell r="D594" t="str">
            <v>14</v>
          </cell>
        </row>
        <row r="595">
          <cell r="A595" t="str">
            <v>Vis 606</v>
          </cell>
          <cell r="B595" t="str">
            <v xml:space="preserve"> 40.654011,  -7.945813</v>
          </cell>
          <cell r="C595" t="str">
            <v>EN337.1-Tondelinha 1</v>
          </cell>
          <cell r="D595" t="str">
            <v>14</v>
          </cell>
        </row>
        <row r="596">
          <cell r="A596" t="str">
            <v>Vis 607</v>
          </cell>
          <cell r="B596" t="str">
            <v xml:space="preserve"> 40.650776,  -7.949131</v>
          </cell>
          <cell r="C596" t="str">
            <v>Tondelinha-R Principal 1</v>
          </cell>
          <cell r="D596" t="str">
            <v>14</v>
          </cell>
        </row>
        <row r="597">
          <cell r="A597" t="str">
            <v>Vis 608</v>
          </cell>
          <cell r="B597" t="str">
            <v xml:space="preserve"> 40.650868,  -7.953880</v>
          </cell>
          <cell r="C597" t="str">
            <v>Tondelinha-R Terreiro 1</v>
          </cell>
          <cell r="D597" t="str">
            <v>14</v>
          </cell>
        </row>
        <row r="598">
          <cell r="A598" t="str">
            <v>Vis 609</v>
          </cell>
          <cell r="B598" t="str">
            <v xml:space="preserve"> 40.656743,  -7.957412</v>
          </cell>
          <cell r="C598" t="str">
            <v>EN337.1-Travassós 1</v>
          </cell>
          <cell r="D598" t="str">
            <v>14</v>
          </cell>
        </row>
        <row r="599">
          <cell r="A599" t="str">
            <v>Vis 610</v>
          </cell>
          <cell r="B599" t="str">
            <v xml:space="preserve"> 40.657847,  -7.962422</v>
          </cell>
          <cell r="C599" t="str">
            <v>Canelas-Largo Cruz 1</v>
          </cell>
          <cell r="D599" t="str">
            <v>14</v>
          </cell>
        </row>
        <row r="600">
          <cell r="A600" t="str">
            <v>Vis 611</v>
          </cell>
          <cell r="B600" t="str">
            <v xml:space="preserve"> 40.648020,  -7.964041</v>
          </cell>
          <cell r="C600" t="str">
            <v>Chãos-Rua Principal 1</v>
          </cell>
          <cell r="D600" t="str">
            <v>14</v>
          </cell>
        </row>
        <row r="601">
          <cell r="A601" t="str">
            <v>Vis 612</v>
          </cell>
          <cell r="B601" t="str">
            <v xml:space="preserve"> 40.645790,  -7.962529</v>
          </cell>
          <cell r="C601" t="str">
            <v>Chãos-Centro 1</v>
          </cell>
          <cell r="D601" t="str">
            <v>14</v>
          </cell>
        </row>
        <row r="602">
          <cell r="A602" t="str">
            <v>Vis 613</v>
          </cell>
          <cell r="B602" t="str">
            <v xml:space="preserve"> 40.644225,  -7.966052</v>
          </cell>
          <cell r="C602" t="str">
            <v>Casal Mau-Escola 1</v>
          </cell>
          <cell r="D602" t="str">
            <v>14</v>
          </cell>
        </row>
        <row r="603">
          <cell r="A603" t="str">
            <v>Vis 614</v>
          </cell>
          <cell r="B603" t="str">
            <v xml:space="preserve"> 40.650007,  -7.970730</v>
          </cell>
          <cell r="C603" t="str">
            <v>Pirodiz-Rua Nova 1</v>
          </cell>
          <cell r="D603" t="str">
            <v>14</v>
          </cell>
        </row>
        <row r="604">
          <cell r="A604" t="str">
            <v>Vis 615</v>
          </cell>
          <cell r="B604" t="str">
            <v xml:space="preserve"> 40.652923,  -7.972623</v>
          </cell>
          <cell r="C604" t="str">
            <v>Figueiró-Recta da Mata 1</v>
          </cell>
          <cell r="D604" t="str">
            <v>14</v>
          </cell>
        </row>
        <row r="605">
          <cell r="A605" t="str">
            <v>Vis 616</v>
          </cell>
          <cell r="B605" t="str">
            <v xml:space="preserve"> 40.668556,  -7.994955</v>
          </cell>
          <cell r="C605" t="str">
            <v>Couto Cima-N S Lourdes 1</v>
          </cell>
          <cell r="D605" t="str">
            <v>14</v>
          </cell>
        </row>
        <row r="606">
          <cell r="A606" t="str">
            <v>Vis 617</v>
          </cell>
          <cell r="B606" t="str">
            <v xml:space="preserve"> 40.668388,  -7.994735</v>
          </cell>
          <cell r="C606" t="str">
            <v>Couto Cima-N S Lourdes 2</v>
          </cell>
          <cell r="D606" t="str">
            <v>14</v>
          </cell>
        </row>
        <row r="607">
          <cell r="A607" t="str">
            <v>Vis 618</v>
          </cell>
          <cell r="B607" t="str">
            <v xml:space="preserve"> 40.670160,  -7.999621</v>
          </cell>
          <cell r="C607" t="str">
            <v>Couto Cima-N S Lourdes 3</v>
          </cell>
          <cell r="D607" t="str">
            <v>14</v>
          </cell>
        </row>
        <row r="608">
          <cell r="A608" t="str">
            <v>Vis 619</v>
          </cell>
          <cell r="B608" t="str">
            <v xml:space="preserve"> 40.670983,  -8.001533</v>
          </cell>
          <cell r="C608" t="str">
            <v>Couto Cima-Av Escola 1</v>
          </cell>
          <cell r="D608" t="str">
            <v>14</v>
          </cell>
        </row>
        <row r="609">
          <cell r="A609" t="str">
            <v>Vis 620</v>
          </cell>
          <cell r="B609" t="str">
            <v xml:space="preserve"> 40.671155,  -8.001637</v>
          </cell>
          <cell r="C609" t="str">
            <v>Couto Cima-Av Escola 2</v>
          </cell>
          <cell r="D609" t="str">
            <v>14</v>
          </cell>
        </row>
        <row r="610">
          <cell r="A610" t="str">
            <v>Vis 621</v>
          </cell>
          <cell r="B610" t="str">
            <v xml:space="preserve"> 40.678095,  -7.998171</v>
          </cell>
          <cell r="C610" t="str">
            <v>B Mata-Principal 1318</v>
          </cell>
          <cell r="D610" t="str">
            <v>14</v>
          </cell>
        </row>
        <row r="611">
          <cell r="A611" t="str">
            <v>Vis 622</v>
          </cell>
          <cell r="B611" t="str">
            <v xml:space="preserve"> 40.681184,  -7.997454</v>
          </cell>
          <cell r="C611" t="str">
            <v>Masgalos-Fonte Casal 1</v>
          </cell>
          <cell r="D611" t="str">
            <v>14</v>
          </cell>
        </row>
        <row r="612">
          <cell r="A612" t="str">
            <v>Vis 623</v>
          </cell>
          <cell r="B612" t="str">
            <v xml:space="preserve"> 40.681183,  -7.997149</v>
          </cell>
          <cell r="C612" t="str">
            <v>Masgalos-Fonte Casal 2</v>
          </cell>
          <cell r="D612" t="str">
            <v>14</v>
          </cell>
        </row>
        <row r="613">
          <cell r="A613" t="str">
            <v>Vis 624</v>
          </cell>
          <cell r="B613" t="str">
            <v xml:space="preserve"> 40.681644,  -7.993070</v>
          </cell>
          <cell r="C613" t="str">
            <v>Masgalos-Fonte Casal 3</v>
          </cell>
          <cell r="D613" t="str">
            <v>14</v>
          </cell>
        </row>
        <row r="614">
          <cell r="A614" t="str">
            <v>Vis 625</v>
          </cell>
          <cell r="B614" t="str">
            <v xml:space="preserve"> 40.681819,  -7.991375</v>
          </cell>
          <cell r="C614" t="str">
            <v>Masgalos-Largo Capela 1</v>
          </cell>
          <cell r="D614" t="str">
            <v>14</v>
          </cell>
        </row>
        <row r="615">
          <cell r="A615" t="str">
            <v>Vis 626</v>
          </cell>
          <cell r="B615" t="str">
            <v xml:space="preserve"> 40.680385,  -7.989391</v>
          </cell>
          <cell r="C615" t="str">
            <v>Masgalos-Av Principal 1</v>
          </cell>
          <cell r="D615" t="str">
            <v>14</v>
          </cell>
        </row>
        <row r="616">
          <cell r="A616" t="str">
            <v>Vis 627</v>
          </cell>
          <cell r="B616" t="str">
            <v xml:space="preserve"> 40.678143,  -7.989000</v>
          </cell>
          <cell r="C616" t="str">
            <v>Masgalos-Rua Figueiras 1</v>
          </cell>
          <cell r="D616" t="str">
            <v>14</v>
          </cell>
        </row>
        <row r="617">
          <cell r="A617" t="str">
            <v>Vis 628</v>
          </cell>
          <cell r="B617" t="str">
            <v xml:space="preserve"> 40.671319,  -7.989574</v>
          </cell>
          <cell r="C617" t="str">
            <v>Sampaio-Rua Laginhas 1</v>
          </cell>
          <cell r="D617" t="str">
            <v>14</v>
          </cell>
        </row>
        <row r="618">
          <cell r="A618" t="str">
            <v>Vis 629</v>
          </cell>
          <cell r="B618" t="str">
            <v xml:space="preserve"> 40.668641,  -7.987690</v>
          </cell>
          <cell r="C618" t="str">
            <v>EN337-Out Pinheiro 1</v>
          </cell>
          <cell r="D618" t="str">
            <v>14</v>
          </cell>
        </row>
        <row r="619">
          <cell r="A619" t="str">
            <v>Vis 630</v>
          </cell>
          <cell r="B619" t="str">
            <v xml:space="preserve"> 40.668420,  -7.988373</v>
          </cell>
          <cell r="C619" t="str">
            <v>EN337-Out Pinheiro 2</v>
          </cell>
          <cell r="D619" t="str">
            <v>14</v>
          </cell>
        </row>
        <row r="620">
          <cell r="A620" t="str">
            <v>Vis 631</v>
          </cell>
          <cell r="B620" t="str">
            <v xml:space="preserve"> 40.668727,  -7.984907</v>
          </cell>
          <cell r="C620" t="str">
            <v>Out Pinheiro-L S João 1</v>
          </cell>
          <cell r="D620" t="str">
            <v>14</v>
          </cell>
        </row>
        <row r="621">
          <cell r="A621" t="str">
            <v>Vis 632</v>
          </cell>
          <cell r="B621" t="str">
            <v xml:space="preserve"> 40.668791,  -7.984870</v>
          </cell>
          <cell r="C621" t="str">
            <v>Out Pinheiro-L S João 2</v>
          </cell>
          <cell r="D621" t="str">
            <v>14</v>
          </cell>
        </row>
        <row r="622">
          <cell r="A622" t="str">
            <v>Vis 633</v>
          </cell>
          <cell r="B622" t="str">
            <v xml:space="preserve"> 40.667329,  -7.981714</v>
          </cell>
          <cell r="C622" t="str">
            <v>Out Pinheiro-Principal 1</v>
          </cell>
          <cell r="D622" t="str">
            <v>14</v>
          </cell>
        </row>
        <row r="623">
          <cell r="A623" t="str">
            <v>Vis 634</v>
          </cell>
          <cell r="B623" t="str">
            <v xml:space="preserve"> 40.667263,  -7.981772</v>
          </cell>
          <cell r="C623" t="str">
            <v>Out Pinheiro-Principal 2</v>
          </cell>
          <cell r="D623" t="str">
            <v>14</v>
          </cell>
        </row>
        <row r="624">
          <cell r="A624" t="str">
            <v>Vis 635</v>
          </cell>
          <cell r="B624" t="str">
            <v xml:space="preserve"> 40.664143,  -7.978218</v>
          </cell>
          <cell r="C624" t="str">
            <v>Casal-Largo Fontanário 1</v>
          </cell>
          <cell r="D624" t="str">
            <v>14</v>
          </cell>
        </row>
        <row r="625">
          <cell r="A625" t="str">
            <v>Vis 636</v>
          </cell>
          <cell r="B625" t="str">
            <v xml:space="preserve"> 40.664077,  -7.978293</v>
          </cell>
          <cell r="C625" t="str">
            <v>Casal-Largo Fontanário 2</v>
          </cell>
          <cell r="D625" t="str">
            <v>14</v>
          </cell>
        </row>
        <row r="626">
          <cell r="A626" t="str">
            <v>Vis 637</v>
          </cell>
          <cell r="B626" t="str">
            <v xml:space="preserve"> 40.660697,  -7.978372</v>
          </cell>
          <cell r="C626" t="str">
            <v>Escola D Duarte 1</v>
          </cell>
          <cell r="D626" t="str">
            <v>14</v>
          </cell>
        </row>
        <row r="627">
          <cell r="A627" t="str">
            <v>Vis 638</v>
          </cell>
          <cell r="B627" t="str">
            <v xml:space="preserve"> 40.657388,  -7.974625</v>
          </cell>
          <cell r="C627" t="str">
            <v>Figueiró-N S Conceição 1</v>
          </cell>
          <cell r="D627" t="str">
            <v>14</v>
          </cell>
        </row>
        <row r="628">
          <cell r="A628" t="str">
            <v>Vis 639</v>
          </cell>
          <cell r="B628" t="str">
            <v xml:space="preserve"> 40.657653,  -7.962567</v>
          </cell>
          <cell r="C628" t="str">
            <v>Canelas-Largo Cruz 2</v>
          </cell>
          <cell r="D628" t="str">
            <v>14</v>
          </cell>
        </row>
        <row r="629">
          <cell r="A629" t="str">
            <v>Vis 640</v>
          </cell>
          <cell r="B629" t="str">
            <v xml:space="preserve"> 40.647871,  -7.963936</v>
          </cell>
          <cell r="C629" t="str">
            <v>Chãos-Rua Principal 2</v>
          </cell>
          <cell r="D629" t="str">
            <v>14</v>
          </cell>
        </row>
        <row r="630">
          <cell r="A630" t="str">
            <v>Vis 641</v>
          </cell>
          <cell r="B630" t="str">
            <v xml:space="preserve"> 40.656688,  -7.957808</v>
          </cell>
          <cell r="C630" t="str">
            <v>EN337.1-Travassós 2</v>
          </cell>
          <cell r="D630" t="str">
            <v>14</v>
          </cell>
        </row>
        <row r="631">
          <cell r="A631" t="str">
            <v>Vis 642</v>
          </cell>
          <cell r="B631" t="str">
            <v xml:space="preserve"> 40.650724,  -7.953920</v>
          </cell>
          <cell r="C631" t="str">
            <v>Tondelinha-R Terreiro 2</v>
          </cell>
          <cell r="D631" t="str">
            <v>14</v>
          </cell>
        </row>
        <row r="632">
          <cell r="A632" t="str">
            <v>Vis 643</v>
          </cell>
          <cell r="B632" t="str">
            <v xml:space="preserve"> 40.650676,  -7.949034</v>
          </cell>
          <cell r="C632" t="str">
            <v>Tondelinha-R Principal 2</v>
          </cell>
          <cell r="D632" t="str">
            <v>14</v>
          </cell>
        </row>
        <row r="633">
          <cell r="A633" t="str">
            <v>Vis 644</v>
          </cell>
          <cell r="B633" t="str">
            <v xml:space="preserve"> 40.653966,  -7.945683</v>
          </cell>
          <cell r="C633" t="str">
            <v>EN337.1-Tondelinha 2</v>
          </cell>
          <cell r="D633" t="str">
            <v>14</v>
          </cell>
        </row>
        <row r="634">
          <cell r="A634" t="str">
            <v>Vis 645</v>
          </cell>
          <cell r="B634" t="str">
            <v xml:space="preserve"> 40.656809,  -7.937901</v>
          </cell>
          <cell r="C634" t="str">
            <v>EN337.1-Santarinho 2</v>
          </cell>
          <cell r="D634" t="str">
            <v>14</v>
          </cell>
        </row>
        <row r="635">
          <cell r="A635" t="str">
            <v>Vis 646</v>
          </cell>
          <cell r="B635" t="str">
            <v xml:space="preserve"> 40.656021,  -7.973248</v>
          </cell>
          <cell r="C635" t="str">
            <v>Figueiró-Rua da Lata</v>
          </cell>
          <cell r="D635" t="str">
            <v>14</v>
          </cell>
        </row>
        <row r="636">
          <cell r="A636" t="str">
            <v>Vis 647</v>
          </cell>
          <cell r="B636" t="str">
            <v xml:space="preserve"> 40.669203,  -7.923596</v>
          </cell>
          <cell r="C636" t="str">
            <v>AGUIEIRA</v>
          </cell>
          <cell r="D636" t="str">
            <v>19</v>
          </cell>
        </row>
        <row r="637">
          <cell r="A637" t="str">
            <v>Vis 648</v>
          </cell>
          <cell r="B637" t="str">
            <v xml:space="preserve"> 40.667975,  -7.921117</v>
          </cell>
          <cell r="C637" t="str">
            <v>Dr Julio Moreira Fragata</v>
          </cell>
          <cell r="D637" t="str">
            <v>19</v>
          </cell>
        </row>
        <row r="638">
          <cell r="A638" t="str">
            <v>Vis 649</v>
          </cell>
          <cell r="B638" t="str">
            <v xml:space="preserve"> 40.666647,  -7.919214</v>
          </cell>
          <cell r="C638" t="str">
            <v>Rua Caminho Ferro</v>
          </cell>
          <cell r="D638" t="str">
            <v>19</v>
          </cell>
        </row>
        <row r="639">
          <cell r="A639" t="str">
            <v>Vis 650</v>
          </cell>
          <cell r="B639" t="str">
            <v xml:space="preserve"> 40.666446,  -7.917132</v>
          </cell>
          <cell r="C639" t="str">
            <v>Av Europa-Tribunal 1</v>
          </cell>
          <cell r="D639" t="str">
            <v>19;C2</v>
          </cell>
        </row>
        <row r="640">
          <cell r="A640" t="str">
            <v>Vis 651</v>
          </cell>
          <cell r="B640" t="str">
            <v xml:space="preserve"> 40.666818,  -7.916960</v>
          </cell>
          <cell r="C640" t="str">
            <v>Av Europa-Tribunal 2</v>
          </cell>
          <cell r="D640" t="str">
            <v>19;C1</v>
          </cell>
        </row>
        <row r="641">
          <cell r="A641" t="str">
            <v>Vis 652</v>
          </cell>
          <cell r="B641" t="str">
            <v xml:space="preserve"> 40.664846,  -7.913745</v>
          </cell>
          <cell r="C641" t="str">
            <v>Capitão Homem Ribeiro</v>
          </cell>
          <cell r="D641" t="str">
            <v>4;15;16;18;20</v>
          </cell>
        </row>
        <row r="642">
          <cell r="A642" t="str">
            <v>Vis 653</v>
          </cell>
          <cell r="B642" t="str">
            <v xml:space="preserve"> 40.657365,  -7.924617</v>
          </cell>
          <cell r="C642" t="str">
            <v xml:space="preserve"> Rua Marly-le-Roi 2</v>
          </cell>
          <cell r="D642">
            <v>2</v>
          </cell>
        </row>
        <row r="643">
          <cell r="A643" t="str">
            <v>VIS 658</v>
          </cell>
          <cell r="C643" t="str">
            <v>Mosteirinho-Centro 1</v>
          </cell>
        </row>
        <row r="644">
          <cell r="A644" t="str">
            <v>VIS 660</v>
          </cell>
          <cell r="C644" t="str">
            <v>Mosteirinho-Rua Pontes 3</v>
          </cell>
        </row>
        <row r="645">
          <cell r="A645" t="str">
            <v>VIS 662</v>
          </cell>
          <cell r="C645" t="str">
            <v>Torredeita-Rua 13 Maio</v>
          </cell>
        </row>
        <row r="646">
          <cell r="A646" t="str">
            <v>VIS 668</v>
          </cell>
          <cell r="C646" t="str">
            <v>Torredeita-Escola EB1</v>
          </cell>
        </row>
        <row r="647">
          <cell r="A647" t="str">
            <v>VIS 674</v>
          </cell>
          <cell r="C647" t="str">
            <v>Boa Aldeia-R Via Rápida</v>
          </cell>
        </row>
        <row r="648">
          <cell r="A648" t="str">
            <v>VIS 675</v>
          </cell>
          <cell r="C648" t="str">
            <v>Boa Aldeia-J Saraiva 1</v>
          </cell>
        </row>
        <row r="649">
          <cell r="A649" t="str">
            <v>VIS 676</v>
          </cell>
          <cell r="C649" t="str">
            <v>Boa Aldeia-J Saraiva 2</v>
          </cell>
        </row>
        <row r="650">
          <cell r="A650" t="str">
            <v>VIS 677</v>
          </cell>
          <cell r="C650" t="str">
            <v>Boa Aldeia-Escola</v>
          </cell>
        </row>
        <row r="651">
          <cell r="A651" t="str">
            <v>VIS 678</v>
          </cell>
          <cell r="C651" t="str">
            <v>Boa Aldeia-Centro</v>
          </cell>
        </row>
        <row r="652">
          <cell r="A652" t="str">
            <v>VIS 679</v>
          </cell>
          <cell r="C652" t="str">
            <v>Boa Aldeia-L Sto António</v>
          </cell>
        </row>
        <row r="653">
          <cell r="A653" t="str">
            <v>VIS 680</v>
          </cell>
          <cell r="C653" t="str">
            <v>Farminhão-Estrada Roda 1</v>
          </cell>
        </row>
        <row r="654">
          <cell r="A654" t="str">
            <v>VIS 681</v>
          </cell>
          <cell r="C654" t="str">
            <v>Farminhão-Estrada Roda 2</v>
          </cell>
        </row>
        <row r="655">
          <cell r="A655" t="str">
            <v>VIS 682</v>
          </cell>
          <cell r="C655" t="str">
            <v>Farminhão-Est Estação</v>
          </cell>
        </row>
        <row r="656">
          <cell r="A656" t="str">
            <v>VIS 683</v>
          </cell>
          <cell r="C656" t="str">
            <v>EN337-Real</v>
          </cell>
        </row>
        <row r="657">
          <cell r="A657" t="str">
            <v>VIS 684</v>
          </cell>
          <cell r="C657" t="str">
            <v>Várzea-Estrada Almas</v>
          </cell>
        </row>
        <row r="658">
          <cell r="A658" t="str">
            <v>VIS 685</v>
          </cell>
          <cell r="C658" t="str">
            <v>Várzea-Centro</v>
          </cell>
        </row>
        <row r="659">
          <cell r="A659" t="str">
            <v>VIS 686</v>
          </cell>
          <cell r="C659" t="str">
            <v>Carqueijal</v>
          </cell>
        </row>
        <row r="660">
          <cell r="A660" t="str">
            <v>VIS 687</v>
          </cell>
          <cell r="C660" t="str">
            <v>Torredeita-Cemitério</v>
          </cell>
        </row>
        <row r="661">
          <cell r="A661" t="str">
            <v>VIS 688</v>
          </cell>
          <cell r="C661" t="str">
            <v>Escola D Duarte 2</v>
          </cell>
        </row>
        <row r="662">
          <cell r="A662" t="str">
            <v>Vis 689</v>
          </cell>
          <cell r="B662" t="str">
            <v xml:space="preserve"> 40.658552,  -7.976892</v>
          </cell>
          <cell r="C662" t="str">
            <v>Figueiró-H Lopes Pais 1</v>
          </cell>
          <cell r="D662" t="str">
            <v>14</v>
          </cell>
        </row>
        <row r="663">
          <cell r="A663" t="str">
            <v>Vis 690</v>
          </cell>
          <cell r="B663" t="str">
            <v xml:space="preserve"> 40.658652,  -7.977114</v>
          </cell>
          <cell r="C663" t="str">
            <v>Figueiró-H Lopes Pais 2</v>
          </cell>
          <cell r="D663" t="str">
            <v>14</v>
          </cell>
        </row>
        <row r="664">
          <cell r="A664" t="str">
            <v>Vis 691</v>
          </cell>
          <cell r="B664" t="str">
            <v xml:space="preserve"> 40.700238,  -7.981206</v>
          </cell>
          <cell r="C664" t="str">
            <v>Lobagueira-Av Principal</v>
          </cell>
          <cell r="D664" t="str">
            <v>15</v>
          </cell>
        </row>
        <row r="665">
          <cell r="A665" t="str">
            <v>Vis 692</v>
          </cell>
          <cell r="B665" t="str">
            <v xml:space="preserve"> 40.655305,  -7.882787</v>
          </cell>
          <cell r="C665" t="str">
            <v>Escola Básica do Viso 1</v>
          </cell>
          <cell r="D665" t="str">
            <v>9</v>
          </cell>
        </row>
        <row r="666">
          <cell r="A666" t="str">
            <v>Vis 693</v>
          </cell>
          <cell r="B666" t="str">
            <v xml:space="preserve"> 40.671621,  -7.875442</v>
          </cell>
          <cell r="C666" t="str">
            <v>Travassós-Rua Estádio 1</v>
          </cell>
          <cell r="D666">
            <v>3</v>
          </cell>
        </row>
        <row r="667">
          <cell r="A667" t="str">
            <v>Vis 694</v>
          </cell>
          <cell r="B667" t="str">
            <v xml:space="preserve"> 40.671629,  -7.875654</v>
          </cell>
          <cell r="C667" t="str">
            <v>Travassós-Rua Estádio 2</v>
          </cell>
          <cell r="D667">
            <v>3</v>
          </cell>
        </row>
        <row r="668">
          <cell r="A668" t="str">
            <v>Vis 695</v>
          </cell>
          <cell r="B668" t="str">
            <v xml:space="preserve"> 40.749572,  -7.992771</v>
          </cell>
          <cell r="C668" t="str">
            <v>Casal-Ribafeita</v>
          </cell>
          <cell r="D668" t="str">
            <v>20</v>
          </cell>
        </row>
        <row r="669">
          <cell r="A669" t="str">
            <v>Vis 696</v>
          </cell>
          <cell r="B669" t="str">
            <v xml:space="preserve"> 40.740713,  -7.995341</v>
          </cell>
          <cell r="C669" t="str">
            <v>Casal 1</v>
          </cell>
          <cell r="D669" t="str">
            <v>20</v>
          </cell>
        </row>
        <row r="670">
          <cell r="A670" t="str">
            <v>Vis 697</v>
          </cell>
          <cell r="B670" t="str">
            <v xml:space="preserve"> 40.741300,  -7.938536</v>
          </cell>
          <cell r="C670" t="str">
            <v>Residências Piaget</v>
          </cell>
          <cell r="D670" t="str">
            <v>16</v>
          </cell>
        </row>
        <row r="671">
          <cell r="A671" t="str">
            <v>Vis 698</v>
          </cell>
          <cell r="B671" t="str">
            <v xml:space="preserve"> 40.702278,  -7.968482</v>
          </cell>
          <cell r="C671" t="str">
            <v>Póvoa Bodiosa</v>
          </cell>
          <cell r="D671" t="str">
            <v>15</v>
          </cell>
        </row>
        <row r="672">
          <cell r="A672" t="str">
            <v>Vis 699</v>
          </cell>
          <cell r="B672" t="str">
            <v xml:space="preserve"> 40.654252,  -7.955294</v>
          </cell>
          <cell r="C672" t="str">
            <v>Tondelinha-R Esquitange</v>
          </cell>
          <cell r="D672" t="str">
            <v>14</v>
          </cell>
        </row>
        <row r="673">
          <cell r="A673" t="str">
            <v>Vis 700</v>
          </cell>
          <cell r="B673" t="str">
            <v xml:space="preserve"> 40.654041,  -7.927774</v>
          </cell>
          <cell r="C673" t="str">
            <v>José Maria Escrivá 2</v>
          </cell>
          <cell r="D673" t="str">
            <v>2;C1</v>
          </cell>
        </row>
        <row r="674">
          <cell r="A674" t="str">
            <v>Vis 740</v>
          </cell>
          <cell r="B674" t="str">
            <v xml:space="preserve"> 40.607947,  -7.905816</v>
          </cell>
          <cell r="C674" t="str">
            <v>Gândara</v>
          </cell>
          <cell r="D674" t="str">
            <v>12</v>
          </cell>
        </row>
        <row r="675">
          <cell r="A675" t="str">
            <v>Vis 741</v>
          </cell>
          <cell r="B675" t="str">
            <v xml:space="preserve"> 40.597271,  -7.901850</v>
          </cell>
          <cell r="C675" t="str">
            <v>Póvoa de Muscoso</v>
          </cell>
          <cell r="D675" t="str">
            <v>12</v>
          </cell>
        </row>
        <row r="676">
          <cell r="A676" t="str">
            <v>Vis 742</v>
          </cell>
          <cell r="B676" t="str">
            <v xml:space="preserve"> 40.596935,  -7.930202</v>
          </cell>
          <cell r="C676" t="str">
            <v>Oliv Barreiros-Escola</v>
          </cell>
          <cell r="D676" t="str">
            <v>21</v>
          </cell>
        </row>
        <row r="677">
          <cell r="A677" t="str">
            <v>Vis 743</v>
          </cell>
          <cell r="B677" t="str">
            <v xml:space="preserve"> 40.590786,  -7.928769</v>
          </cell>
          <cell r="C677" t="str">
            <v>Oliv Barreiros-Longra 1</v>
          </cell>
          <cell r="D677" t="str">
            <v>21</v>
          </cell>
        </row>
        <row r="678">
          <cell r="A678" t="str">
            <v>Vis 744</v>
          </cell>
          <cell r="B678" t="str">
            <v xml:space="preserve"> 40.579161,  -7.941983</v>
          </cell>
          <cell r="C678" t="str">
            <v>Escola D Luís Loureiro</v>
          </cell>
          <cell r="D678" t="str">
            <v>21</v>
          </cell>
        </row>
        <row r="679">
          <cell r="A679" t="str">
            <v>Vis 745</v>
          </cell>
          <cell r="B679" t="str">
            <v xml:space="preserve"> 40.564021,  -7.956635</v>
          </cell>
          <cell r="C679" t="str">
            <v>Silgueiros-Largo Feira 1</v>
          </cell>
          <cell r="D679" t="str">
            <v>21</v>
          </cell>
        </row>
        <row r="680">
          <cell r="A680" t="str">
            <v>Vis 749</v>
          </cell>
          <cell r="B680" t="str">
            <v xml:space="preserve"> 40.554724,  -7.975997</v>
          </cell>
          <cell r="C680" t="str">
            <v>Lages-Estrada Principal</v>
          </cell>
          <cell r="D680" t="str">
            <v>21</v>
          </cell>
        </row>
        <row r="681">
          <cell r="A681" t="str">
            <v>Vis 750</v>
          </cell>
          <cell r="B681" t="str">
            <v xml:space="preserve"> 40.558919,  -7.974276</v>
          </cell>
          <cell r="C681" t="str">
            <v>Lages 1</v>
          </cell>
          <cell r="D681" t="str">
            <v>21</v>
          </cell>
        </row>
        <row r="682">
          <cell r="A682" t="str">
            <v>Vis 752</v>
          </cell>
          <cell r="B682" t="str">
            <v xml:space="preserve"> 40.559224,  -7.962500</v>
          </cell>
          <cell r="C682" t="str">
            <v>Silgueiros-Bela Vista 3</v>
          </cell>
          <cell r="D682" t="str">
            <v>21</v>
          </cell>
        </row>
        <row r="683">
          <cell r="A683" t="str">
            <v>Vis 754</v>
          </cell>
          <cell r="B683" t="str">
            <v xml:space="preserve"> 40.751023, -8.021514</v>
          </cell>
          <cell r="C683" t="str">
            <v>Praça de Lufinha</v>
          </cell>
          <cell r="D683" t="str">
            <v>20</v>
          </cell>
        </row>
        <row r="684">
          <cell r="A684" t="str">
            <v>Vis 790</v>
          </cell>
          <cell r="B684" t="str">
            <v xml:space="preserve"> 40.577858,  -7.942900</v>
          </cell>
          <cell r="C684" t="str">
            <v>Pindelo-D Luís Loureiro</v>
          </cell>
          <cell r="D684" t="str">
            <v>21</v>
          </cell>
        </row>
        <row r="685">
          <cell r="A685" t="str">
            <v>Vis 800</v>
          </cell>
          <cell r="B685" t="str">
            <v xml:space="preserve"> 40.640825,  -7.936920</v>
          </cell>
          <cell r="C685" t="str">
            <v>Bairro de Paradinha</v>
          </cell>
          <cell r="D685" t="str">
            <v>13;19</v>
          </cell>
        </row>
        <row r="686">
          <cell r="A686" t="str">
            <v>Vis 805</v>
          </cell>
          <cell r="B686" t="str">
            <v xml:space="preserve"> 40.687830,  -7.931764</v>
          </cell>
          <cell r="C686" t="str">
            <v>Pascoal-N S Fátima 1</v>
          </cell>
          <cell r="D686" t="str">
            <v>15;16;18</v>
          </cell>
        </row>
        <row r="687">
          <cell r="A687" t="str">
            <v>Vis 806</v>
          </cell>
          <cell r="B687" t="str">
            <v xml:space="preserve"> 40.689207,  -7.932252</v>
          </cell>
          <cell r="C687" t="str">
            <v>Pascoal-Largo Capela 1</v>
          </cell>
          <cell r="D687" t="str">
            <v>15;16;18</v>
          </cell>
        </row>
        <row r="688">
          <cell r="A688" t="str">
            <v>Vis 807</v>
          </cell>
          <cell r="B688" t="str">
            <v xml:space="preserve"> 40.694112,  -7.932446</v>
          </cell>
          <cell r="C688" t="str">
            <v>Pascoal-Passadouro 1</v>
          </cell>
          <cell r="D688" t="str">
            <v>15;16;18</v>
          </cell>
        </row>
        <row r="689">
          <cell r="A689" t="str">
            <v>Vis 811</v>
          </cell>
          <cell r="B689" t="str">
            <v xml:space="preserve"> 40.660303,  -7.908154</v>
          </cell>
          <cell r="C689" t="str">
            <v>Mouzinho de Albuquerque</v>
          </cell>
          <cell r="D689" t="str">
            <v>3;5;6;7;17;C1</v>
          </cell>
        </row>
        <row r="690">
          <cell r="A690" t="str">
            <v>Vis 812</v>
          </cell>
          <cell r="B690" t="str">
            <v xml:space="preserve"> 40.644209,  -7.965966</v>
          </cell>
          <cell r="C690" t="str">
            <v>Casal Mau-Escola 2</v>
          </cell>
          <cell r="D690" t="str">
            <v>14</v>
          </cell>
        </row>
        <row r="691">
          <cell r="A691" t="str">
            <v>Vis 818</v>
          </cell>
          <cell r="B691" t="str">
            <v xml:space="preserve"> 40.558214, -7.979153</v>
          </cell>
          <cell r="C691" t="str">
            <v>Casal Meão</v>
          </cell>
        </row>
        <row r="692">
          <cell r="A692" t="str">
            <v>Vis 819</v>
          </cell>
          <cell r="B692" t="str">
            <v xml:space="preserve"> 40.554705,  -7.981608</v>
          </cell>
          <cell r="C692" t="str">
            <v>Silvares</v>
          </cell>
        </row>
        <row r="693">
          <cell r="A693" t="str">
            <v>Vis 820</v>
          </cell>
          <cell r="B693" t="str">
            <v xml:space="preserve"> 40.557211,  -7.960109</v>
          </cell>
          <cell r="C693" t="str">
            <v>Silgueiros-Rua Bica 1</v>
          </cell>
          <cell r="D693" t="str">
            <v>21</v>
          </cell>
        </row>
        <row r="694">
          <cell r="A694" t="str">
            <v>Vis 821</v>
          </cell>
          <cell r="B694" t="str">
            <v xml:space="preserve"> 40.556608,  -7.966363</v>
          </cell>
          <cell r="C694" t="str">
            <v>Silgueiros-Bela Vista 1</v>
          </cell>
          <cell r="D694" t="str">
            <v>21</v>
          </cell>
        </row>
        <row r="695">
          <cell r="A695" t="str">
            <v>Vis 822</v>
          </cell>
          <cell r="B695" t="str">
            <v xml:space="preserve"> 40.573447,  -7.946922</v>
          </cell>
          <cell r="C695" t="str">
            <v>Adega Coop Silgueiros 1</v>
          </cell>
          <cell r="D695" t="str">
            <v>21</v>
          </cell>
        </row>
        <row r="696">
          <cell r="A696" t="str">
            <v>Vis 823</v>
          </cell>
          <cell r="B696" t="str">
            <v xml:space="preserve"> 40.573455,  -7.947029</v>
          </cell>
          <cell r="C696" t="str">
            <v>Adega Coop Silgueiros 2</v>
          </cell>
          <cell r="D696" t="str">
            <v>21</v>
          </cell>
        </row>
        <row r="697">
          <cell r="A697" t="str">
            <v>Vis 834</v>
          </cell>
          <cell r="B697" t="str">
            <v xml:space="preserve"> 40.644382,  -7.904094</v>
          </cell>
          <cell r="C697" t="str">
            <v>Ranhados-M Seixas 2</v>
          </cell>
          <cell r="D697" t="str">
            <v>8</v>
          </cell>
        </row>
        <row r="698">
          <cell r="A698" t="str">
            <v>Vis 835</v>
          </cell>
          <cell r="B698" t="str">
            <v xml:space="preserve"> 40.705957,  -7.977540</v>
          </cell>
          <cell r="C698" t="str">
            <v>Queirela-Sta Cristina 3</v>
          </cell>
          <cell r="D698" t="str">
            <v>15</v>
          </cell>
        </row>
        <row r="699">
          <cell r="A699" t="str">
            <v>Vis 836</v>
          </cell>
          <cell r="B699" t="str">
            <v xml:space="preserve"> 40.638918,  -7.934570</v>
          </cell>
          <cell r="C699" t="str">
            <v>Paradinha-Largo Rossio</v>
          </cell>
          <cell r="D699" t="str">
            <v>13;19</v>
          </cell>
        </row>
        <row r="700">
          <cell r="A700" t="str">
            <v>Vis 837</v>
          </cell>
          <cell r="B700" t="str">
            <v xml:space="preserve"> 40.638281,  -7.933902</v>
          </cell>
          <cell r="C700" t="str">
            <v>Paradinha-Igreja</v>
          </cell>
          <cell r="D700" t="str">
            <v>13;19</v>
          </cell>
        </row>
        <row r="701">
          <cell r="A701" t="str">
            <v>Vis 838</v>
          </cell>
          <cell r="B701" t="str">
            <v xml:space="preserve"> 40.638632,  -7.932472</v>
          </cell>
          <cell r="C701" t="str">
            <v>Paradinha-Escola 1</v>
          </cell>
          <cell r="D701" t="str">
            <v>13;19</v>
          </cell>
        </row>
        <row r="702">
          <cell r="A702" t="str">
            <v>Vis 839</v>
          </cell>
          <cell r="B702" t="str">
            <v xml:space="preserve"> 40.638625,  -7.932699</v>
          </cell>
          <cell r="C702" t="str">
            <v xml:space="preserve"> Paradinha-Escola 2</v>
          </cell>
          <cell r="D702" t="str">
            <v>13;19</v>
          </cell>
        </row>
        <row r="703">
          <cell r="A703" t="str">
            <v>Vis 840</v>
          </cell>
          <cell r="B703" t="str">
            <v xml:space="preserve"> 40.638306,  -7.931532</v>
          </cell>
          <cell r="C703" t="str">
            <v>Paradinha-R Principal 1</v>
          </cell>
          <cell r="D703" t="str">
            <v>13;19</v>
          </cell>
        </row>
        <row r="704">
          <cell r="A704" t="str">
            <v>Vis 841</v>
          </cell>
          <cell r="B704" t="str">
            <v xml:space="preserve"> 40.638076,  -7.929845</v>
          </cell>
          <cell r="C704" t="str">
            <v>Paradinha-R Principal 2</v>
          </cell>
          <cell r="D704" t="str">
            <v>13;19</v>
          </cell>
        </row>
        <row r="705">
          <cell r="A705" t="str">
            <v>Vis 842</v>
          </cell>
          <cell r="B705" t="str">
            <v xml:space="preserve"> 40.638097,  -7.930763</v>
          </cell>
          <cell r="C705" t="str">
            <v>Paradinha-R Principal 3</v>
          </cell>
          <cell r="D705" t="str">
            <v>13;19</v>
          </cell>
        </row>
        <row r="706">
          <cell r="A706" t="str">
            <v>Vis 843</v>
          </cell>
          <cell r="B706" t="str">
            <v xml:space="preserve"> 40.655914,  -7.884917</v>
          </cell>
          <cell r="C706" t="str">
            <v>Viso Norte-A L Pereira 1</v>
          </cell>
          <cell r="D706" t="str">
            <v>9</v>
          </cell>
        </row>
        <row r="707">
          <cell r="A707" t="str">
            <v>Vis 844</v>
          </cell>
          <cell r="B707" t="str">
            <v xml:space="preserve"> 40.655788,  -7.885497</v>
          </cell>
          <cell r="C707" t="str">
            <v>Viso Norte-A L Pereira 2</v>
          </cell>
          <cell r="D707" t="str">
            <v>9</v>
          </cell>
        </row>
        <row r="708">
          <cell r="A708" t="str">
            <v>Vis 845</v>
          </cell>
          <cell r="B708" t="str">
            <v xml:space="preserve"> 40.688812,  -7.927114</v>
          </cell>
          <cell r="C708" t="str">
            <v>EN16-Pascoal 2</v>
          </cell>
          <cell r="D708" t="str">
            <v>16;20</v>
          </cell>
        </row>
        <row r="709">
          <cell r="A709" t="str">
            <v>Vis 846</v>
          </cell>
          <cell r="B709" t="str">
            <v xml:space="preserve"> 40.694639,  -7.898985</v>
          </cell>
          <cell r="C709" t="str">
            <v>Estrada Campo Aviação 3</v>
          </cell>
          <cell r="D709">
            <v>6</v>
          </cell>
        </row>
        <row r="710">
          <cell r="A710" t="str">
            <v>Vis 847</v>
          </cell>
          <cell r="B710" t="str">
            <v xml:space="preserve"> 40.685006,  -7.927302</v>
          </cell>
          <cell r="C710" t="str">
            <v>Pascoal-Manuel Loureiro</v>
          </cell>
          <cell r="D710" t="str">
            <v>15;16;18;20</v>
          </cell>
        </row>
        <row r="711">
          <cell r="A711" t="str">
            <v>Vis 848</v>
          </cell>
          <cell r="B711" t="str">
            <v xml:space="preserve"> 40.668258,  -7.942704</v>
          </cell>
          <cell r="C711" t="str">
            <v>S Martinho-R Principal 1</v>
          </cell>
          <cell r="D711">
            <v>4</v>
          </cell>
        </row>
        <row r="712">
          <cell r="A712" t="str">
            <v>Vis 849</v>
          </cell>
          <cell r="B712" t="str">
            <v xml:space="preserve"> 40.669434,  -7.944761</v>
          </cell>
          <cell r="C712" t="str">
            <v>S Martinho-R Loureiro 2</v>
          </cell>
          <cell r="D712">
            <v>4</v>
          </cell>
        </row>
        <row r="713">
          <cell r="A713" t="str">
            <v>Vis 850</v>
          </cell>
          <cell r="B713" t="str">
            <v xml:space="preserve"> 40.667355,  -7.942802</v>
          </cell>
          <cell r="C713" t="str">
            <v>S Martinho-R Principal 2</v>
          </cell>
          <cell r="D713">
            <v>4</v>
          </cell>
        </row>
        <row r="714">
          <cell r="A714" t="str">
            <v>Vis 851</v>
          </cell>
          <cell r="B714" t="str">
            <v xml:space="preserve"> 40.666706,  -7.941109</v>
          </cell>
          <cell r="C714" t="str">
            <v>Orgens-Junta Freguesia 2</v>
          </cell>
          <cell r="D714">
            <v>4</v>
          </cell>
        </row>
        <row r="715">
          <cell r="A715" t="str">
            <v>Vis 857</v>
          </cell>
          <cell r="B715" t="str">
            <v xml:space="preserve"> 40.751064,  -8.015228</v>
          </cell>
          <cell r="C715" t="str">
            <v>Lufinha-Estr Municipal</v>
          </cell>
          <cell r="D715" t="str">
            <v>20</v>
          </cell>
        </row>
        <row r="716">
          <cell r="A716" t="str">
            <v>Vis 858</v>
          </cell>
          <cell r="B716" t="str">
            <v xml:space="preserve"> 40.748121,  -8.004487</v>
          </cell>
          <cell r="C716" t="str">
            <v>Gumiei-Estrada Lufinha 1</v>
          </cell>
          <cell r="D716" t="str">
            <v>20</v>
          </cell>
        </row>
        <row r="717">
          <cell r="A717" t="str">
            <v>Vis 859</v>
          </cell>
          <cell r="B717" t="str">
            <v xml:space="preserve"> 40.747960,  -8.004356</v>
          </cell>
          <cell r="C717" t="str">
            <v>Gumiei-Estrada Lufinha 2</v>
          </cell>
          <cell r="D717" t="str">
            <v>20</v>
          </cell>
        </row>
        <row r="718">
          <cell r="A718" t="str">
            <v>Vis 860</v>
          </cell>
          <cell r="B718" t="str">
            <v xml:space="preserve"> 40.694598,  -7.911359</v>
          </cell>
          <cell r="C718" t="str">
            <v>Moure Madalena 2</v>
          </cell>
          <cell r="D718" t="str">
            <v>17</v>
          </cell>
        </row>
        <row r="719">
          <cell r="A719" t="str">
            <v>Vis 861</v>
          </cell>
          <cell r="B719" t="str">
            <v xml:space="preserve"> 40.658410,  -7.930225</v>
          </cell>
          <cell r="C719" t="str">
            <v>Capitão Almeida Moreira</v>
          </cell>
          <cell r="D719">
            <v>2</v>
          </cell>
        </row>
        <row r="720">
          <cell r="A720" t="str">
            <v>Vis 862</v>
          </cell>
          <cell r="B720" t="str">
            <v xml:space="preserve"> 40.671363,  -7.914471</v>
          </cell>
          <cell r="C720" t="str">
            <v>Estrada Velha Abraveses</v>
          </cell>
          <cell r="D720" t="str">
            <v>C1</v>
          </cell>
        </row>
        <row r="721">
          <cell r="A721" t="str">
            <v>Vis 863</v>
          </cell>
          <cell r="B721" t="str">
            <v xml:space="preserve"> 40.653755,  -7.918905</v>
          </cell>
          <cell r="C721" t="str">
            <v>Praça de Goa</v>
          </cell>
          <cell r="D721" t="str">
            <v>C2</v>
          </cell>
        </row>
        <row r="722">
          <cell r="A722" t="str">
            <v>Vis 867</v>
          </cell>
          <cell r="B722" t="str">
            <v xml:space="preserve"> 40.636162,  -7.866510</v>
          </cell>
          <cell r="C722" t="str">
            <v>Estrada Alcafache 3</v>
          </cell>
          <cell r="D722" t="str">
            <v>9</v>
          </cell>
        </row>
        <row r="723">
          <cell r="A723" t="str">
            <v>Vis 868</v>
          </cell>
          <cell r="B723" t="str">
            <v xml:space="preserve"> 40.632392,  -7.865648</v>
          </cell>
          <cell r="C723" t="str">
            <v>Estrada Alcafache 4</v>
          </cell>
          <cell r="D723" t="str">
            <v>9</v>
          </cell>
        </row>
        <row r="724">
          <cell r="A724" t="str">
            <v>Vis 869</v>
          </cell>
          <cell r="B724" t="str">
            <v xml:space="preserve"> 40.654212,  -7.887745</v>
          </cell>
          <cell r="C724" t="str">
            <v>Viso Norte-A L Pereira 3</v>
          </cell>
          <cell r="D724" t="str">
            <v>9</v>
          </cell>
        </row>
        <row r="725">
          <cell r="A725" t="str">
            <v>Vis 870</v>
          </cell>
          <cell r="B725" t="str">
            <v xml:space="preserve"> 40.653731,  -7.888022</v>
          </cell>
          <cell r="C725" t="str">
            <v>Viso Norte-A L Pereira 4</v>
          </cell>
          <cell r="D725" t="str">
            <v>9</v>
          </cell>
        </row>
        <row r="726">
          <cell r="A726" t="str">
            <v>Vis 871</v>
          </cell>
          <cell r="B726" t="str">
            <v xml:space="preserve"> 40.670068,  -7.882269</v>
          </cell>
          <cell r="C726" t="str">
            <v>Travassós-Fundadores 2</v>
          </cell>
          <cell r="D726">
            <v>3</v>
          </cell>
        </row>
        <row r="727">
          <cell r="A727" t="str">
            <v>Vis 872</v>
          </cell>
          <cell r="B727" t="str">
            <v xml:space="preserve"> 40.668232,  -7.880006</v>
          </cell>
          <cell r="C727" t="str">
            <v>Rio Loba-Escola Básica</v>
          </cell>
          <cell r="D727">
            <v>3</v>
          </cell>
        </row>
        <row r="728">
          <cell r="A728" t="str">
            <v>Vis 873</v>
          </cell>
          <cell r="B728" t="str">
            <v xml:space="preserve"> 40.712433,  -8.011523</v>
          </cell>
          <cell r="C728" t="str">
            <v>Silgueiros Bodiosa 1</v>
          </cell>
          <cell r="D728" t="str">
            <v>20</v>
          </cell>
        </row>
        <row r="729">
          <cell r="A729" t="str">
            <v>Vis 874</v>
          </cell>
          <cell r="B729" t="str">
            <v xml:space="preserve"> 40.713017,  -8.010835</v>
          </cell>
          <cell r="C729" t="str">
            <v>Silgueiros Bodiosa 2</v>
          </cell>
          <cell r="D729" t="str">
            <v>20</v>
          </cell>
        </row>
        <row r="730">
          <cell r="A730" t="str">
            <v>Vis 875</v>
          </cell>
          <cell r="B730" t="str">
            <v xml:space="preserve"> 40.710065,  -7.836904</v>
          </cell>
          <cell r="C730" t="str">
            <v>Cavernães-Capela 2</v>
          </cell>
          <cell r="D730">
            <v>7</v>
          </cell>
        </row>
        <row r="731">
          <cell r="A731" t="str">
            <v>Vis 876</v>
          </cell>
          <cell r="B731" t="str">
            <v xml:space="preserve"> 40.700953,  -7.860826</v>
          </cell>
          <cell r="C731" t="str">
            <v>Mundão-Escola EB2/3 1</v>
          </cell>
          <cell r="D731">
            <v>7</v>
          </cell>
        </row>
        <row r="732">
          <cell r="A732" t="str">
            <v>Vis 877</v>
          </cell>
          <cell r="B732" t="str">
            <v xml:space="preserve"> 40.701026,  -7.860920</v>
          </cell>
          <cell r="C732" t="str">
            <v>Mundão-Escola EB2/3 2</v>
          </cell>
          <cell r="D732">
            <v>7</v>
          </cell>
        </row>
        <row r="733">
          <cell r="A733" t="str">
            <v>Vis 878</v>
          </cell>
          <cell r="B733" t="str">
            <v xml:space="preserve"> 40.694734,  -7.866810</v>
          </cell>
          <cell r="C733" t="str">
            <v>Mundão-Centro 2</v>
          </cell>
          <cell r="D733">
            <v>7</v>
          </cell>
        </row>
        <row r="734">
          <cell r="A734" t="str">
            <v>Vis 879</v>
          </cell>
          <cell r="B734" t="str">
            <v xml:space="preserve"> 40.697376,  -7.869499</v>
          </cell>
          <cell r="C734" t="str">
            <v>Mundão-Rua Principal 2</v>
          </cell>
          <cell r="D734">
            <v>7</v>
          </cell>
        </row>
        <row r="735">
          <cell r="A735" t="str">
            <v>Vis 880</v>
          </cell>
          <cell r="B735" t="str">
            <v xml:space="preserve"> 40.630639,  -7.864328</v>
          </cell>
          <cell r="C735" t="str">
            <v>Fragosela-Av Liberdade 1</v>
          </cell>
          <cell r="D735" t="str">
            <v>9</v>
          </cell>
        </row>
        <row r="736">
          <cell r="A736" t="str">
            <v>Vis 881</v>
          </cell>
          <cell r="B736" t="str">
            <v xml:space="preserve"> 40.654664,  -7.883594</v>
          </cell>
          <cell r="C736" t="str">
            <v>Escola Básica do Viso 2</v>
          </cell>
          <cell r="D736" t="str">
            <v>9</v>
          </cell>
        </row>
        <row r="737">
          <cell r="A737" t="str">
            <v>VIS 882</v>
          </cell>
          <cell r="B737" t="str">
            <v xml:space="preserve"> 40.648793,  -7.875548</v>
          </cell>
          <cell r="C737" t="str">
            <v>Povoa de Sobrinhos 1</v>
          </cell>
          <cell r="D737" t="str">
            <v>9</v>
          </cell>
        </row>
        <row r="738">
          <cell r="A738" t="str">
            <v>VIS 883</v>
          </cell>
          <cell r="B738" t="str">
            <v xml:space="preserve"> 40.628906,  -7.874197</v>
          </cell>
          <cell r="C738" t="str">
            <v>PIC-Rua G 1</v>
          </cell>
          <cell r="D738" t="str">
            <v>11</v>
          </cell>
        </row>
        <row r="739">
          <cell r="A739" t="str">
            <v>VIS 884</v>
          </cell>
          <cell r="B739" t="str">
            <v xml:space="preserve"> 40.628014,  -7.870956</v>
          </cell>
          <cell r="C739" t="str">
            <v>Estrada PIC 5</v>
          </cell>
          <cell r="D739" t="str">
            <v>11</v>
          </cell>
        </row>
        <row r="740">
          <cell r="A740" t="str">
            <v>VIS 885</v>
          </cell>
          <cell r="B740" t="str">
            <v xml:space="preserve"> 40.628318,  -7.870375</v>
          </cell>
          <cell r="C740" t="str">
            <v>PIC - Rua G 2</v>
          </cell>
          <cell r="D740" t="str">
            <v>11</v>
          </cell>
        </row>
        <row r="741">
          <cell r="A741" t="str">
            <v>VIS 886</v>
          </cell>
          <cell r="B741" t="str">
            <v xml:space="preserve"> 40.628143,  -7.940052</v>
          </cell>
          <cell r="C741" t="str">
            <v>Av Luís Martins- Galp 2</v>
          </cell>
          <cell r="D741" t="str">
            <v>13;19</v>
          </cell>
        </row>
        <row r="742">
          <cell r="A742" t="str">
            <v>VIS 887</v>
          </cell>
          <cell r="B742" t="str">
            <v xml:space="preserve"> 40.611462,  -7.951702</v>
          </cell>
          <cell r="C742" t="str">
            <v>Vila Chã Sá-Igreja 2</v>
          </cell>
          <cell r="D742" t="str">
            <v>13</v>
          </cell>
        </row>
        <row r="743">
          <cell r="A743" t="str">
            <v>VIS 888</v>
          </cell>
          <cell r="B743" t="str">
            <v xml:space="preserve"> 40.698122,  -7.911046</v>
          </cell>
          <cell r="C743" t="str">
            <v>Expocenter 2</v>
          </cell>
          <cell r="D743" t="str">
            <v>17</v>
          </cell>
        </row>
        <row r="744">
          <cell r="A744" t="str">
            <v>VIS 889</v>
          </cell>
          <cell r="B744" t="str">
            <v xml:space="preserve"> 40.698348,  -7.905862</v>
          </cell>
          <cell r="C744" t="str">
            <v>Moure Madalena-Capela 2</v>
          </cell>
          <cell r="D744" t="str">
            <v>5;17</v>
          </cell>
        </row>
        <row r="745">
          <cell r="A745" t="str">
            <v>VIS 890</v>
          </cell>
          <cell r="B745" t="str">
            <v xml:space="preserve"> 40.646127,  -7.954380</v>
          </cell>
          <cell r="C745" t="str">
            <v>Cruz. Tondelinha 1</v>
          </cell>
          <cell r="D745">
            <v>2</v>
          </cell>
        </row>
        <row r="746">
          <cell r="A746" t="str">
            <v>VIS 891</v>
          </cell>
          <cell r="B746" t="str">
            <v xml:space="preserve"> 40.639578,  -7.962559</v>
          </cell>
          <cell r="C746" t="str">
            <v>Golos 1</v>
          </cell>
          <cell r="D746">
            <v>2</v>
          </cell>
        </row>
        <row r="747">
          <cell r="A747" t="str">
            <v>VIS 892</v>
          </cell>
          <cell r="B747" t="str">
            <v xml:space="preserve"> 40.658383,  -7.929931</v>
          </cell>
          <cell r="C747" t="str">
            <v>Capitão Almei. Moreira 2</v>
          </cell>
          <cell r="D747">
            <v>2</v>
          </cell>
        </row>
        <row r="748">
          <cell r="A748" t="str">
            <v>VIS 893</v>
          </cell>
          <cell r="B748" t="str">
            <v xml:space="preserve"> 40.658987,  -7.928315</v>
          </cell>
          <cell r="C748" t="str">
            <v>Trambelos 2</v>
          </cell>
          <cell r="D748">
            <v>2</v>
          </cell>
        </row>
        <row r="749">
          <cell r="A749" t="str">
            <v>VIS 894</v>
          </cell>
          <cell r="B749" t="str">
            <v xml:space="preserve"> 40.659259,  -7.921607</v>
          </cell>
          <cell r="C749" t="str">
            <v>TEVISIL 2</v>
          </cell>
          <cell r="D749" t="str">
            <v>2;4;14</v>
          </cell>
        </row>
        <row r="750">
          <cell r="A750" t="str">
            <v>VIS 895</v>
          </cell>
          <cell r="B750" t="str">
            <v xml:space="preserve"> 40.639750,  -7.984611</v>
          </cell>
          <cell r="C750" t="str">
            <v>Ferrocinto-Alto Corgas 2</v>
          </cell>
          <cell r="D750">
            <v>2</v>
          </cell>
        </row>
        <row r="751">
          <cell r="A751" t="str">
            <v>VIS 896</v>
          </cell>
          <cell r="B751" t="str">
            <v xml:space="preserve"> 40.672063,  -7.904895</v>
          </cell>
          <cell r="C751" t="str">
            <v>Av Nova Santiago 3</v>
          </cell>
          <cell r="D751">
            <v>3</v>
          </cell>
        </row>
        <row r="752">
          <cell r="A752" t="str">
            <v>VIS 897</v>
          </cell>
          <cell r="B752" t="str">
            <v xml:space="preserve"> 40.673754,  -7.913658</v>
          </cell>
          <cell r="C752" t="str">
            <v>Av. Mário Soares</v>
          </cell>
          <cell r="D752" t="str">
            <v>6;15;16;18;20</v>
          </cell>
        </row>
        <row r="753">
          <cell r="A753" t="str">
            <v>VIS 898</v>
          </cell>
          <cell r="B753" t="str">
            <v xml:space="preserve"> 40.612720,  -7.905709</v>
          </cell>
          <cell r="C753" t="str">
            <v>S João Lourosa-Centro 2</v>
          </cell>
          <cell r="D753" t="str">
            <v>12</v>
          </cell>
        </row>
        <row r="754">
          <cell r="A754" t="str">
            <v>VIS 899</v>
          </cell>
          <cell r="B754" t="str">
            <v xml:space="preserve"> 40.623609,  -7.895949</v>
          </cell>
          <cell r="C754" t="str">
            <v>Estrada PIC 7</v>
          </cell>
          <cell r="D754" t="str">
            <v>11</v>
          </cell>
        </row>
        <row r="755">
          <cell r="A755" t="str">
            <v>VIS 900</v>
          </cell>
          <cell r="B755" t="str">
            <v xml:space="preserve"> 40.628333,  -7.940106</v>
          </cell>
          <cell r="C755" t="str">
            <v>Av Luís Martins- Galp 1</v>
          </cell>
          <cell r="D755" t="str">
            <v>13;19</v>
          </cell>
        </row>
        <row r="756">
          <cell r="A756" t="str">
            <v>VIS 901</v>
          </cell>
          <cell r="B756" t="str">
            <v xml:space="preserve"> 40.671609,  -7.879445</v>
          </cell>
          <cell r="C756" t="str">
            <v>Travassós-Maj Loureiro 2</v>
          </cell>
          <cell r="D756">
            <v>3</v>
          </cell>
        </row>
        <row r="757">
          <cell r="A757" t="str">
            <v>VIS 902</v>
          </cell>
          <cell r="B757" t="str">
            <v xml:space="preserve"> 40.639959,  -7.961228</v>
          </cell>
          <cell r="C757" t="str">
            <v>Golos 2</v>
          </cell>
          <cell r="D757">
            <v>2</v>
          </cell>
        </row>
        <row r="758">
          <cell r="A758" t="str">
            <v>VIS 903</v>
          </cell>
          <cell r="B758" t="str">
            <v xml:space="preserve"> 40.645933,  -7.954532</v>
          </cell>
          <cell r="C758" t="str">
            <v>Cruz. Tondelinha 2</v>
          </cell>
          <cell r="D758">
            <v>2</v>
          </cell>
        </row>
        <row r="759">
          <cell r="A759" t="str">
            <v>VIS 904</v>
          </cell>
          <cell r="B759" t="str">
            <v xml:space="preserve"> 40.671234,  -7.943686</v>
          </cell>
          <cell r="C759" t="str">
            <v>S Martinho-R Loureiro 3</v>
          </cell>
          <cell r="D759">
            <v>4</v>
          </cell>
        </row>
        <row r="760">
          <cell r="A760" t="str">
            <v>VIS 905</v>
          </cell>
          <cell r="B760" t="str">
            <v xml:space="preserve"> 40.669385,  -7.938786</v>
          </cell>
          <cell r="C760" t="str">
            <v>Orgens-Lrg S Francisco 2</v>
          </cell>
          <cell r="D760">
            <v>4</v>
          </cell>
        </row>
        <row r="761">
          <cell r="A761" t="str">
            <v>VIS 906</v>
          </cell>
          <cell r="B761" t="str">
            <v xml:space="preserve"> 40.675264,  -7.939575</v>
          </cell>
          <cell r="C761" t="str">
            <v>Quintela-Rua Mial 2</v>
          </cell>
          <cell r="D761">
            <v>4</v>
          </cell>
        </row>
        <row r="762">
          <cell r="A762" t="str">
            <v>VIS 907</v>
          </cell>
          <cell r="B762" t="str">
            <v xml:space="preserve"> 40.671332,  -7.943822</v>
          </cell>
          <cell r="C762" t="str">
            <v>S Martinho-R Loureiro 4</v>
          </cell>
          <cell r="D762">
            <v>4</v>
          </cell>
        </row>
        <row r="763">
          <cell r="A763" t="str">
            <v>VIS 908</v>
          </cell>
          <cell r="B763" t="str">
            <v xml:space="preserve"> 40.674823,  -7.999411</v>
          </cell>
          <cell r="C763" t="str">
            <v>Couto Cima-Av 1318 1</v>
          </cell>
          <cell r="D763" t="str">
            <v>14</v>
          </cell>
        </row>
        <row r="764">
          <cell r="A764" t="str">
            <v>VIS 909</v>
          </cell>
          <cell r="B764" t="str">
            <v xml:space="preserve"> 40.674893,  -7.999271</v>
          </cell>
          <cell r="C764" t="str">
            <v>Couto Cima-Av 1318 2</v>
          </cell>
          <cell r="D764" t="str">
            <v>14</v>
          </cell>
        </row>
        <row r="765">
          <cell r="A765" t="str">
            <v>VIS 910</v>
          </cell>
          <cell r="B765" t="str">
            <v xml:space="preserve"> 40.676336,  -7.998530</v>
          </cell>
          <cell r="C765" t="str">
            <v>Couto Cima-Av 1318 3</v>
          </cell>
          <cell r="D765" t="str">
            <v>14</v>
          </cell>
        </row>
        <row r="766">
          <cell r="A766" t="str">
            <v>VIS 911</v>
          </cell>
          <cell r="B766" t="str">
            <v xml:space="preserve"> 40.676201,  -7.998409</v>
          </cell>
          <cell r="C766" t="str">
            <v>Couto Cima-Av 1318 4</v>
          </cell>
          <cell r="D766" t="str">
            <v>14</v>
          </cell>
        </row>
        <row r="767">
          <cell r="A767" t="str">
            <v>VIS 912</v>
          </cell>
          <cell r="B767" t="str">
            <v xml:space="preserve"> 40.678389,  -7.998030</v>
          </cell>
          <cell r="C767" t="str">
            <v>B Mata-Principal 1318 -2</v>
          </cell>
          <cell r="D767" t="str">
            <v>14</v>
          </cell>
        </row>
        <row r="768">
          <cell r="A768" t="str">
            <v>VIS 913</v>
          </cell>
          <cell r="B768" t="str">
            <v xml:space="preserve"> 40.645484,  -7.967048</v>
          </cell>
          <cell r="C768" t="str">
            <v>Casal Mau 1</v>
          </cell>
          <cell r="D768" t="str">
            <v>14</v>
          </cell>
        </row>
        <row r="769">
          <cell r="A769" t="str">
            <v>VIS 914</v>
          </cell>
          <cell r="B769" t="str">
            <v xml:space="preserve"> 40.645604,  -7.962600</v>
          </cell>
          <cell r="C769" t="str">
            <v>Chãos-Centro 2</v>
          </cell>
          <cell r="D769" t="str">
            <v>14</v>
          </cell>
        </row>
        <row r="770">
          <cell r="A770" t="str">
            <v>VIS 915</v>
          </cell>
          <cell r="B770" t="str">
            <v xml:space="preserve"> 40.671387,  -7.989456</v>
          </cell>
          <cell r="C770" t="str">
            <v>Sampaio-Rua Laginhas 2</v>
          </cell>
          <cell r="D770" t="str">
            <v>14</v>
          </cell>
        </row>
        <row r="771">
          <cell r="A771" t="str">
            <v>VIS 916</v>
          </cell>
          <cell r="B771" t="str">
            <v xml:space="preserve"> 40.678068,  -7.988908</v>
          </cell>
          <cell r="C771" t="str">
            <v>Masgalos-Rua Figueiras 2</v>
          </cell>
          <cell r="D771" t="str">
            <v>14</v>
          </cell>
        </row>
        <row r="772">
          <cell r="A772" t="str">
            <v>VIS 917</v>
          </cell>
          <cell r="B772" t="str">
            <v xml:space="preserve"> 40.680398,  -7.989213</v>
          </cell>
          <cell r="C772" t="str">
            <v>Masgalos-Av Principal 2</v>
          </cell>
          <cell r="D772" t="str">
            <v>14</v>
          </cell>
        </row>
        <row r="773">
          <cell r="A773" t="str">
            <v>VIS 918</v>
          </cell>
          <cell r="B773" t="str">
            <v xml:space="preserve"> 40.681838,  -7.991211</v>
          </cell>
          <cell r="C773" t="str">
            <v>Masgalos-Largo Capela 2</v>
          </cell>
          <cell r="D773" t="str">
            <v>14</v>
          </cell>
        </row>
        <row r="774">
          <cell r="A774" t="str">
            <v>VIS 919</v>
          </cell>
          <cell r="B774" t="str">
            <v xml:space="preserve"> 40.651370,  -7.971231</v>
          </cell>
          <cell r="C774" t="str">
            <v>Pirodiz-Rua Nova 2</v>
          </cell>
          <cell r="D774" t="str">
            <v>14</v>
          </cell>
        </row>
        <row r="775">
          <cell r="A775" t="str">
            <v>VIS 920</v>
          </cell>
          <cell r="B775" t="str">
            <v xml:space="preserve"> 40.653073,  -7.972537</v>
          </cell>
          <cell r="C775" t="str">
            <v>Figueiró-Recta da Mata 2</v>
          </cell>
          <cell r="D775" t="str">
            <v>14</v>
          </cell>
        </row>
        <row r="776">
          <cell r="A776" t="str">
            <v>VIS 921</v>
          </cell>
          <cell r="B776" t="str">
            <v xml:space="preserve"> 40.657398,  -7.974532</v>
          </cell>
          <cell r="C776" t="str">
            <v>Figueiró-N S Conceição 2</v>
          </cell>
          <cell r="D776" t="str">
            <v>14</v>
          </cell>
        </row>
        <row r="777">
          <cell r="A777" t="str">
            <v>VIS 922</v>
          </cell>
          <cell r="B777" t="str">
            <v xml:space="preserve"> 40.687876,  -7.931707</v>
          </cell>
          <cell r="C777" t="str">
            <v>Pascoal-N S Fátima 2</v>
          </cell>
          <cell r="D777" t="str">
            <v>15;16;18</v>
          </cell>
        </row>
        <row r="778">
          <cell r="A778" t="str">
            <v>VIS 923</v>
          </cell>
          <cell r="B778" t="str">
            <v xml:space="preserve"> 40.689443,  -7.932131</v>
          </cell>
          <cell r="C778" t="str">
            <v>Pascoal-Largo Capela 2</v>
          </cell>
          <cell r="D778" t="str">
            <v>15;16;18</v>
          </cell>
        </row>
        <row r="779">
          <cell r="A779" t="str">
            <v>VIS 924</v>
          </cell>
          <cell r="B779" t="str">
            <v xml:space="preserve"> 40.694160,  -7.932310</v>
          </cell>
          <cell r="C779" t="str">
            <v>Pascoal-Passadouro 2</v>
          </cell>
          <cell r="D779" t="str">
            <v>15;16;18</v>
          </cell>
        </row>
        <row r="780">
          <cell r="A780" t="str">
            <v>VIS 925</v>
          </cell>
          <cell r="B780" t="str">
            <v xml:space="preserve"> 40.686047,  -7.928208</v>
          </cell>
          <cell r="C780" t="str">
            <v>Av. Manuel Loureiro 1</v>
          </cell>
          <cell r="D780" t="str">
            <v>15;16;18</v>
          </cell>
        </row>
        <row r="781">
          <cell r="A781" t="str">
            <v>VIS 926</v>
          </cell>
          <cell r="B781" t="str">
            <v xml:space="preserve"> 40.707182,  -7.915516</v>
          </cell>
          <cell r="C781" t="str">
            <v>Campo-Fonte da Igreja 2</v>
          </cell>
          <cell r="D781" t="str">
            <v>16</v>
          </cell>
        </row>
        <row r="782">
          <cell r="A782" t="str">
            <v>VIS 927</v>
          </cell>
          <cell r="B782" t="str">
            <v xml:space="preserve"> 40.697508,  -7.942003</v>
          </cell>
          <cell r="C782" t="str">
            <v>Moselos-Centro 2</v>
          </cell>
          <cell r="D782" t="str">
            <v>15;18;20</v>
          </cell>
        </row>
        <row r="783">
          <cell r="A783" t="str">
            <v>VIS 928</v>
          </cell>
          <cell r="B783" t="str">
            <v xml:space="preserve"> 40.724086,  -7.972548</v>
          </cell>
          <cell r="C783" t="str">
            <v>Oliv Cima-N S Candeias 2</v>
          </cell>
          <cell r="D783" t="str">
            <v>18</v>
          </cell>
        </row>
        <row r="784">
          <cell r="A784" t="str">
            <v>VIS 929</v>
          </cell>
          <cell r="B784" t="str">
            <v xml:space="preserve"> 40.557232,  -7.960220</v>
          </cell>
          <cell r="C784" t="str">
            <v>Silgueiros-Rua Bica 2</v>
          </cell>
          <cell r="D784" t="str">
            <v>21</v>
          </cell>
        </row>
        <row r="785">
          <cell r="A785" t="str">
            <v>VIS 930</v>
          </cell>
          <cell r="B785" t="str">
            <v xml:space="preserve"> 40.556699,  -7.966405</v>
          </cell>
          <cell r="C785" t="str">
            <v>Silgueiros-Bela Vista 2</v>
          </cell>
          <cell r="D785" t="str">
            <v>21</v>
          </cell>
        </row>
        <row r="786">
          <cell r="A786" t="str">
            <v>VIS 931</v>
          </cell>
          <cell r="B786" t="str">
            <v xml:space="preserve"> 40.558990,  -7.974799</v>
          </cell>
          <cell r="C786" t="str">
            <v>Lages 2</v>
          </cell>
          <cell r="D786" t="str">
            <v>21</v>
          </cell>
        </row>
        <row r="787">
          <cell r="A787" t="str">
            <v>VIS 932</v>
          </cell>
          <cell r="B787" t="str">
            <v xml:space="preserve"> 40.590750,  -7.928888</v>
          </cell>
          <cell r="C787" t="str">
            <v>Oliv Barreiros- Longra 2</v>
          </cell>
          <cell r="D787" t="str">
            <v>21</v>
          </cell>
        </row>
        <row r="788">
          <cell r="A788" t="str">
            <v>VIS 933</v>
          </cell>
          <cell r="B788" t="str">
            <v xml:space="preserve"> 40.564082,  -7.956748</v>
          </cell>
          <cell r="C788" t="str">
            <v>Silgueiros-Largo Feira 2</v>
          </cell>
          <cell r="D788" t="str">
            <v>21</v>
          </cell>
        </row>
        <row r="789">
          <cell r="A789" t="str">
            <v>VIS 934</v>
          </cell>
          <cell r="B789" t="str">
            <v xml:space="preserve"> 40.711988,  -7.913951</v>
          </cell>
          <cell r="C789" t="str">
            <v>EN2 Campo- Rua 1-1</v>
          </cell>
          <cell r="D789" t="str">
            <v>16</v>
          </cell>
        </row>
        <row r="790">
          <cell r="A790" t="str">
            <v>VIS 935</v>
          </cell>
          <cell r="B790" t="str">
            <v xml:space="preserve"> 40.736576,  -7.913664</v>
          </cell>
          <cell r="C790" t="str">
            <v>Paçô-Rua Nova 2</v>
          </cell>
          <cell r="D790" t="str">
            <v>16</v>
          </cell>
        </row>
        <row r="791">
          <cell r="A791" t="str">
            <v>VIS 936</v>
          </cell>
          <cell r="B791" t="str">
            <v xml:space="preserve"> 40.741452,  -7.925594</v>
          </cell>
          <cell r="C791" t="str">
            <v>Galifonge-Paçô 2</v>
          </cell>
          <cell r="D791" t="str">
            <v>16</v>
          </cell>
        </row>
        <row r="792">
          <cell r="A792" t="str">
            <v>VIS 937</v>
          </cell>
          <cell r="B792" t="str">
            <v xml:space="preserve"> 40.744791,  -7.929231</v>
          </cell>
          <cell r="C792" t="str">
            <v>Galifonge 2</v>
          </cell>
          <cell r="D792" t="str">
            <v>16</v>
          </cell>
        </row>
        <row r="793">
          <cell r="A793" t="str">
            <v>VIS 938</v>
          </cell>
          <cell r="B793" t="str">
            <v xml:space="preserve"> 40.745953,  -7.931975</v>
          </cell>
          <cell r="C793" t="str">
            <v>Galifonge-Centro 2</v>
          </cell>
          <cell r="D793" t="str">
            <v>16</v>
          </cell>
        </row>
        <row r="794">
          <cell r="A794" t="str">
            <v>VIS 939</v>
          </cell>
          <cell r="B794" t="str">
            <v xml:space="preserve"> 40.743247,  -7.941620</v>
          </cell>
          <cell r="C794" t="str">
            <v>Lustosa-Galifonge 2</v>
          </cell>
          <cell r="D794" t="str">
            <v>16</v>
          </cell>
        </row>
        <row r="795">
          <cell r="A795" t="str">
            <v>VIS 940</v>
          </cell>
          <cell r="B795" t="str">
            <v xml:space="preserve"> 40.742956,  -7.945989</v>
          </cell>
          <cell r="C795" t="str">
            <v>Lustosa-Polidesportivo 2</v>
          </cell>
          <cell r="D795" t="str">
            <v>16</v>
          </cell>
        </row>
        <row r="796">
          <cell r="A796" t="str">
            <v>VIS 941</v>
          </cell>
          <cell r="B796" t="str">
            <v xml:space="preserve"> 40.741588,  -7.949900</v>
          </cell>
          <cell r="C796" t="str">
            <v>Lustosa-Longra 2</v>
          </cell>
          <cell r="D796" t="str">
            <v>16</v>
          </cell>
        </row>
        <row r="797">
          <cell r="A797" t="str">
            <v>VIS 942</v>
          </cell>
          <cell r="B797" t="str">
            <v xml:space="preserve"> 40.743768,  -7.953713</v>
          </cell>
          <cell r="C797" t="str">
            <v>Lustosa-Escola 2</v>
          </cell>
          <cell r="D797" t="str">
            <v>16</v>
          </cell>
        </row>
        <row r="798">
          <cell r="A798" t="str">
            <v>VIS 943</v>
          </cell>
          <cell r="B798" t="str">
            <v xml:space="preserve"> 40.744946,  -7.956563</v>
          </cell>
          <cell r="C798" t="str">
            <v>Lustosa-Centro 2</v>
          </cell>
          <cell r="D798" t="str">
            <v>16</v>
          </cell>
        </row>
        <row r="799">
          <cell r="A799" t="str">
            <v>VIS 944</v>
          </cell>
          <cell r="B799" t="str">
            <v xml:space="preserve"> 40.749318,  -7.960758</v>
          </cell>
          <cell r="C799" t="str">
            <v>Lustosa-Seganhos 2</v>
          </cell>
          <cell r="D799" t="str">
            <v>16</v>
          </cell>
        </row>
        <row r="800">
          <cell r="A800" t="str">
            <v>VIS 945</v>
          </cell>
          <cell r="B800" t="str">
            <v xml:space="preserve"> 40.711977,  -7.914117</v>
          </cell>
          <cell r="C800" t="str">
            <v>EN2 Campo- Rua 1-2</v>
          </cell>
          <cell r="D800" t="str">
            <v>16;17</v>
          </cell>
        </row>
        <row r="801">
          <cell r="A801" t="str">
            <v>VIS 946</v>
          </cell>
          <cell r="B801" t="str">
            <v xml:space="preserve"> 40.691490,  -7.933671</v>
          </cell>
          <cell r="C801" t="str">
            <v>Outeiro das Canadas 1</v>
          </cell>
          <cell r="D801" t="str">
            <v>15;16;18</v>
          </cell>
        </row>
        <row r="802">
          <cell r="A802" t="str">
            <v>VIS 947</v>
          </cell>
          <cell r="B802" t="str">
            <v xml:space="preserve"> 40.691535,  -7.933540</v>
          </cell>
          <cell r="C802" t="str">
            <v>Outeiro das Canadas 2</v>
          </cell>
          <cell r="D802" t="str">
            <v>15;16;18</v>
          </cell>
        </row>
        <row r="803">
          <cell r="A803" t="str">
            <v>VIS 948</v>
          </cell>
          <cell r="B803" t="str">
            <v xml:space="preserve"> 40.713733,  -7.994120</v>
          </cell>
          <cell r="C803" t="str">
            <v>Pereiras-Av São João 3</v>
          </cell>
          <cell r="D803" t="str">
            <v>20</v>
          </cell>
        </row>
        <row r="804">
          <cell r="A804" t="str">
            <v>VIS 949</v>
          </cell>
          <cell r="B804" t="str">
            <v xml:space="preserve"> 40.714261,  -8.008826</v>
          </cell>
          <cell r="C804" t="str">
            <v>Aval-Capela St Marinha 2</v>
          </cell>
          <cell r="D804" t="str">
            <v>20</v>
          </cell>
        </row>
        <row r="805">
          <cell r="A805" t="str">
            <v>VIS 950</v>
          </cell>
          <cell r="B805" t="str">
            <v xml:space="preserve"> 40.744927,  -8.002018</v>
          </cell>
          <cell r="C805" t="str">
            <v>Gumiei-Centro 2</v>
          </cell>
          <cell r="D805" t="str">
            <v>20</v>
          </cell>
        </row>
        <row r="806">
          <cell r="A806" t="str">
            <v>VIS 951</v>
          </cell>
          <cell r="B806" t="str">
            <v xml:space="preserve"> 40.751804,  -7.984705</v>
          </cell>
          <cell r="C806" t="str">
            <v>Ribafeita-Largo Eirô 2</v>
          </cell>
          <cell r="D806" t="str">
            <v>20</v>
          </cell>
        </row>
        <row r="807">
          <cell r="A807" t="str">
            <v>VIS 952</v>
          </cell>
          <cell r="B807" t="str">
            <v xml:space="preserve"> 40.743375,  -8.001125</v>
          </cell>
          <cell r="C807" t="str">
            <v>Gumiei Sul</v>
          </cell>
          <cell r="D807" t="str">
            <v>20</v>
          </cell>
        </row>
        <row r="808">
          <cell r="A808" t="str">
            <v>VIS 953</v>
          </cell>
          <cell r="B808" t="str">
            <v xml:space="preserve"> 40.743105,  -7.994338</v>
          </cell>
          <cell r="C808" t="str">
            <v>Casal-Centro 2</v>
          </cell>
          <cell r="D808" t="str">
            <v>20</v>
          </cell>
        </row>
        <row r="809">
          <cell r="A809" t="str">
            <v>VIS 954</v>
          </cell>
          <cell r="B809" t="str">
            <v xml:space="preserve"> 40.649004,  -7.895190</v>
          </cell>
          <cell r="C809" t="str">
            <v>Avendia do Povo</v>
          </cell>
          <cell r="D809" t="str">
            <v>8</v>
          </cell>
        </row>
        <row r="810">
          <cell r="A810" t="str">
            <v>VIS 955</v>
          </cell>
          <cell r="B810" t="str">
            <v xml:space="preserve"> 40.616760,  -7.923856</v>
          </cell>
          <cell r="C810" t="str">
            <v>Teivas-Rua S Sebastião 2</v>
          </cell>
          <cell r="D810" t="str">
            <v>10;21</v>
          </cell>
        </row>
        <row r="811">
          <cell r="A811" t="str">
            <v>VIS 957</v>
          </cell>
          <cell r="B811" t="str">
            <v xml:space="preserve"> 40.609925,  -7.951906</v>
          </cell>
          <cell r="C811" t="str">
            <v>Rua Cruzeiros</v>
          </cell>
          <cell r="D811" t="str">
            <v>13</v>
          </cell>
        </row>
        <row r="812">
          <cell r="A812" t="str">
            <v>VIS 958</v>
          </cell>
          <cell r="B812" t="str">
            <v xml:space="preserve"> 40.614693,  -7.960874</v>
          </cell>
          <cell r="C812" t="str">
            <v>V Chã Sá-Qta Maceira 3</v>
          </cell>
          <cell r="D812" t="str">
            <v>19</v>
          </cell>
        </row>
        <row r="813">
          <cell r="A813" t="str">
            <v>VIS 959</v>
          </cell>
          <cell r="B813" t="str">
            <v xml:space="preserve"> 40.614454,  -7.960024</v>
          </cell>
          <cell r="C813" t="str">
            <v>V Chã Sá-Qta Maceira 4</v>
          </cell>
          <cell r="D813" t="str">
            <v>19</v>
          </cell>
        </row>
        <row r="814">
          <cell r="A814" t="str">
            <v>VIS 960</v>
          </cell>
          <cell r="B814" t="str">
            <v xml:space="preserve"> 40.686740,  -7.916070</v>
          </cell>
          <cell r="C814" t="str">
            <v>TCor Silva Simões 3</v>
          </cell>
          <cell r="D814" t="str">
            <v>5;17</v>
          </cell>
        </row>
        <row r="815">
          <cell r="A815" t="str">
            <v>VIS 961</v>
          </cell>
          <cell r="B815" t="str">
            <v xml:space="preserve"> 40.741429,  -8.001582</v>
          </cell>
          <cell r="C815" t="str">
            <v>Gumiei Sul 2</v>
          </cell>
          <cell r="D815" t="str">
            <v>20</v>
          </cell>
        </row>
        <row r="816">
          <cell r="A816" t="str">
            <v>VIS 962</v>
          </cell>
          <cell r="B816" t="str">
            <v xml:space="preserve"> 40.744317,  -8.001388</v>
          </cell>
          <cell r="C816" t="str">
            <v>Gumiei  - Centro 3</v>
          </cell>
          <cell r="D816" t="str">
            <v>20</v>
          </cell>
        </row>
        <row r="817">
          <cell r="A817" t="str">
            <v>VIS 963</v>
          </cell>
          <cell r="B817" t="str">
            <v xml:space="preserve"> 40.559362,  -7.962470</v>
          </cell>
          <cell r="C817" t="str">
            <v>Silgueiros-Bela Vista 4</v>
          </cell>
          <cell r="D817" t="str">
            <v>21</v>
          </cell>
        </row>
        <row r="818">
          <cell r="A818" t="str">
            <v>VIS 964</v>
          </cell>
          <cell r="B818" t="str">
            <v xml:space="preserve"> 40.558060,  -7.970159</v>
          </cell>
          <cell r="C818" t="str">
            <v>Rua Dr. José Rodrigues</v>
          </cell>
          <cell r="D818" t="str">
            <v>21</v>
          </cell>
        </row>
        <row r="819">
          <cell r="A819" t="str">
            <v>VIS 965</v>
          </cell>
          <cell r="B819" t="str">
            <v xml:space="preserve"> 40.718338,  -7.962760</v>
          </cell>
          <cell r="C819" t="str">
            <v>Travanca-Av Principal 2</v>
          </cell>
          <cell r="D819" t="str">
            <v>18</v>
          </cell>
        </row>
        <row r="820">
          <cell r="A820" t="str">
            <v>VIS 966</v>
          </cell>
          <cell r="B820" t="str">
            <v xml:space="preserve"> 40.721794,  -7.979259</v>
          </cell>
          <cell r="C820" t="str">
            <v>Oliveira Baixo - R. Chã</v>
          </cell>
          <cell r="D820" t="str">
            <v>18</v>
          </cell>
        </row>
        <row r="821">
          <cell r="A821" t="str">
            <v>VIS 967</v>
          </cell>
          <cell r="B821" t="str">
            <v xml:space="preserve"> 40.607773,  -7.905897</v>
          </cell>
          <cell r="C821" t="str">
            <v>Gândara 2</v>
          </cell>
          <cell r="D821" t="str">
            <v>12</v>
          </cell>
        </row>
        <row r="822">
          <cell r="A822" t="str">
            <v>VIS 968</v>
          </cell>
          <cell r="B822" t="str">
            <v xml:space="preserve"> 40.604175,  -7.906148</v>
          </cell>
          <cell r="C822" t="str">
            <v>Estr. Povoa Muscoso 1</v>
          </cell>
          <cell r="D822" t="str">
            <v>12</v>
          </cell>
        </row>
        <row r="823">
          <cell r="A823" t="str">
            <v>VIS 969</v>
          </cell>
          <cell r="B823" t="str">
            <v xml:space="preserve"> 40.599951,  -7.902620</v>
          </cell>
          <cell r="C823" t="str">
            <v>Estr. Povoa Muscoso 2</v>
          </cell>
          <cell r="D823" t="str">
            <v>12</v>
          </cell>
        </row>
        <row r="824">
          <cell r="A824" t="str">
            <v>Vis 970</v>
          </cell>
          <cell r="B824" t="str">
            <v xml:space="preserve"> 40.611817,  -7.892597</v>
          </cell>
          <cell r="C824" t="str">
            <v>Quatro caminhos</v>
          </cell>
          <cell r="D824" t="str">
            <v>12</v>
          </cell>
        </row>
        <row r="825">
          <cell r="A825" t="str">
            <v>Vis 971</v>
          </cell>
          <cell r="B825" t="str">
            <v xml:space="preserve"> 40.597186,  -7.922101</v>
          </cell>
          <cell r="C825" t="str">
            <v>Estrada Municipal 1</v>
          </cell>
          <cell r="D825" t="str">
            <v>12</v>
          </cell>
        </row>
        <row r="826">
          <cell r="A826" t="str">
            <v>Vis 972</v>
          </cell>
          <cell r="B826" t="str">
            <v xml:space="preserve"> 40.665173,  -7.895647</v>
          </cell>
          <cell r="C826" t="str">
            <v>Prof Reinaldo Cardoso 4</v>
          </cell>
          <cell r="D826" t="str">
            <v>7</v>
          </cell>
        </row>
        <row r="827">
          <cell r="A827" t="str">
            <v>Vis 973</v>
          </cell>
          <cell r="B827" t="str">
            <v xml:space="preserve"> 40.664425,  -7.908368</v>
          </cell>
          <cell r="C827" t="str">
            <v>Rua Coval 1</v>
          </cell>
          <cell r="D827" t="str">
            <v>7</v>
          </cell>
        </row>
        <row r="828">
          <cell r="A828" t="str">
            <v>VIS 974</v>
          </cell>
          <cell r="B828" t="str">
            <v xml:space="preserve"> 40.597424,  -7.916851</v>
          </cell>
          <cell r="C828" t="str">
            <v>Estrada Municipal 2</v>
          </cell>
          <cell r="D828" t="str">
            <v>12</v>
          </cell>
        </row>
        <row r="829">
          <cell r="A829" t="str">
            <v>VIS 975</v>
          </cell>
          <cell r="B829" t="str">
            <v xml:space="preserve"> 40.598297,  -7.925398</v>
          </cell>
          <cell r="C829" t="str">
            <v>Oliv. Barreiros cruz.</v>
          </cell>
          <cell r="D829" t="str">
            <v>12</v>
          </cell>
        </row>
        <row r="830">
          <cell r="A830" t="str">
            <v>VIS 976</v>
          </cell>
          <cell r="B830" t="str">
            <v xml:space="preserve"> 40.627909,  -7.884514</v>
          </cell>
          <cell r="C830" t="str">
            <v>PIC-Centro Formação</v>
          </cell>
          <cell r="D830" t="str">
            <v>11</v>
          </cell>
        </row>
        <row r="831">
          <cell r="A831" t="str">
            <v>VIS 977</v>
          </cell>
          <cell r="B831" t="str">
            <v xml:space="preserve"> 40.624293,  -7.900968</v>
          </cell>
          <cell r="C831" t="str">
            <v>Quinta Arrancada Sul</v>
          </cell>
          <cell r="D831" t="str">
            <v>12</v>
          </cell>
        </row>
        <row r="832">
          <cell r="A832" t="str">
            <v>VIS 978</v>
          </cell>
          <cell r="B832" t="str">
            <v xml:space="preserve"> 40.626227,  -7.901098</v>
          </cell>
          <cell r="C832" t="str">
            <v>Quinta Arrancada Norte</v>
          </cell>
          <cell r="D832" t="str">
            <v>12</v>
          </cell>
        </row>
        <row r="833">
          <cell r="A833" t="str">
            <v>VIS 979</v>
          </cell>
          <cell r="B833" t="str">
            <v xml:space="preserve"> 40.657201,  -7.915340</v>
          </cell>
          <cell r="C833" t="str">
            <v>Alberto Sampaio 4</v>
          </cell>
          <cell r="D833" t="str">
            <v>2;4;14;C2</v>
          </cell>
        </row>
        <row r="834">
          <cell r="A834" t="str">
            <v>VIS 980</v>
          </cell>
          <cell r="B834" t="str">
            <v xml:space="preserve"> 40.663458,  -7.891009</v>
          </cell>
          <cell r="C834" t="str">
            <v>Rua Escola Nova 2</v>
          </cell>
          <cell r="D834">
            <v>1</v>
          </cell>
        </row>
        <row r="835">
          <cell r="A835" t="str">
            <v>VIS 981</v>
          </cell>
          <cell r="B835" t="str">
            <v>40.715083, -7.971004</v>
          </cell>
          <cell r="C835" t="str">
            <v>EN16-Queirela 3</v>
          </cell>
          <cell r="D835" t="str">
            <v>20</v>
          </cell>
        </row>
        <row r="836">
          <cell r="A836" t="str">
            <v>VIS 982</v>
          </cell>
          <cell r="B836" t="str">
            <v xml:space="preserve"> 40.716649,  -7.992956</v>
          </cell>
          <cell r="C836" t="str">
            <v>Rua Estação 3</v>
          </cell>
          <cell r="D836" t="str">
            <v>20</v>
          </cell>
        </row>
        <row r="837">
          <cell r="A837" t="str">
            <v>VIS 983</v>
          </cell>
          <cell r="B837" t="str">
            <v xml:space="preserve"> 40.716611,  -7.993256</v>
          </cell>
          <cell r="C837" t="str">
            <v>Av São João 3</v>
          </cell>
          <cell r="D837" t="str">
            <v>20</v>
          </cell>
        </row>
        <row r="838">
          <cell r="A838" t="str">
            <v>VIS 984</v>
          </cell>
          <cell r="B838" t="str">
            <v xml:space="preserve"> 40.716991,  -7.992869</v>
          </cell>
          <cell r="C838" t="str">
            <v>Rua Padre Mendonça 1</v>
          </cell>
          <cell r="D838" t="str">
            <v>20</v>
          </cell>
        </row>
        <row r="839">
          <cell r="A839" t="str">
            <v>VIS 985</v>
          </cell>
          <cell r="B839" t="str">
            <v xml:space="preserve"> 40.717048,  -7.992924</v>
          </cell>
          <cell r="C839" t="str">
            <v>Rua Padre Mendonça 2</v>
          </cell>
          <cell r="D839" t="str">
            <v>20</v>
          </cell>
        </row>
        <row r="840">
          <cell r="A840" t="str">
            <v>VIS 986</v>
          </cell>
          <cell r="B840" t="str">
            <v xml:space="preserve"> 40.749931,  -7.996587</v>
          </cell>
          <cell r="C840" t="str">
            <v>Gumiei-Ribafeita 2</v>
          </cell>
          <cell r="D840" t="str">
            <v>20</v>
          </cell>
        </row>
        <row r="841">
          <cell r="A841" t="str">
            <v>VIS 987</v>
          </cell>
          <cell r="B841" t="str">
            <v xml:space="preserve"> 40.749229,  -8.000345</v>
          </cell>
          <cell r="C841" t="str">
            <v>Gumiei-Rua Lajes 2</v>
          </cell>
          <cell r="D841" t="str">
            <v>20</v>
          </cell>
        </row>
        <row r="842">
          <cell r="A842" t="str">
            <v>VIS 988</v>
          </cell>
          <cell r="B842" t="str">
            <v xml:space="preserve"> 40.747243,  -8.002432</v>
          </cell>
          <cell r="C842" t="str">
            <v>Gumiei-Capela St António 2</v>
          </cell>
          <cell r="D842" t="str">
            <v>20</v>
          </cell>
        </row>
        <row r="843">
          <cell r="A843" t="str">
            <v>VIS 989</v>
          </cell>
          <cell r="B843" t="str">
            <v xml:space="preserve"> 40.747992,  -7.993711</v>
          </cell>
          <cell r="C843" t="str">
            <v>Casal 3</v>
          </cell>
          <cell r="D843" t="str">
            <v>20</v>
          </cell>
        </row>
        <row r="844">
          <cell r="A844" t="str">
            <v>VIS 990</v>
          </cell>
          <cell r="B844" t="str">
            <v xml:space="preserve"> 40.749428,  -7.992704</v>
          </cell>
          <cell r="C844" t="str">
            <v>Casal-Ribafeita 2</v>
          </cell>
          <cell r="D844" t="str">
            <v>20</v>
          </cell>
        </row>
        <row r="845">
          <cell r="A845" t="str">
            <v>VIS 991</v>
          </cell>
          <cell r="B845" t="str">
            <v xml:space="preserve"> 40.739024,  -7.919552</v>
          </cell>
          <cell r="C845" t="str">
            <v>Paçô- Pontão</v>
          </cell>
          <cell r="D845" t="str">
            <v>16</v>
          </cell>
        </row>
        <row r="846">
          <cell r="A846" t="str">
            <v>VIS 992</v>
          </cell>
          <cell r="B846" t="str">
            <v xml:space="preserve"> 40.742693,  -7.903640</v>
          </cell>
          <cell r="C846" t="str">
            <v>Lordosa-Igreja 2</v>
          </cell>
          <cell r="D846" t="str">
            <v>17</v>
          </cell>
        </row>
        <row r="847">
          <cell r="A847" t="str">
            <v>VIS 993</v>
          </cell>
          <cell r="B847" t="str">
            <v xml:space="preserve"> 40.660399,  -7.935557</v>
          </cell>
          <cell r="C847" t="str">
            <v xml:space="preserve">Orgens - Via Jardim 1 </v>
          </cell>
          <cell r="D847">
            <v>4</v>
          </cell>
        </row>
        <row r="848">
          <cell r="A848" t="str">
            <v>VIS 994</v>
          </cell>
          <cell r="B848" t="str">
            <v xml:space="preserve"> 40.660243,  -7.935568</v>
          </cell>
          <cell r="C848" t="str">
            <v>Orgens - Via Jardim 2</v>
          </cell>
          <cell r="D848" t="str">
            <v>4</v>
          </cell>
        </row>
        <row r="849">
          <cell r="A849" t="str">
            <v>VIS 995</v>
          </cell>
          <cell r="B849" t="str">
            <v xml:space="preserve"> 40.714573,  -7.971346</v>
          </cell>
          <cell r="C849" t="str">
            <v>Queirela-N16 (X)</v>
          </cell>
          <cell r="D849" t="str">
            <v>15</v>
          </cell>
        </row>
        <row r="850">
          <cell r="A850" t="str">
            <v>VIS 996</v>
          </cell>
          <cell r="B850" t="str">
            <v xml:space="preserve"> 40.738941,  -7.918660</v>
          </cell>
          <cell r="C850" t="str">
            <v>Paçô-Centro 2</v>
          </cell>
          <cell r="D850" t="str">
            <v>16</v>
          </cell>
        </row>
        <row r="851">
          <cell r="A851" t="str">
            <v>VIS 997</v>
          </cell>
          <cell r="B851" t="str">
            <v xml:space="preserve"> 40.622918,  -7.899946</v>
          </cell>
          <cell r="C851" t="str">
            <v>S João Lourosa- Belo Hor</v>
          </cell>
          <cell r="D851" t="str">
            <v>12</v>
          </cell>
        </row>
        <row r="852">
          <cell r="A852" t="str">
            <v>VIS 998</v>
          </cell>
          <cell r="B852" t="str">
            <v xml:space="preserve"> 40.619472,  -7.899146</v>
          </cell>
          <cell r="C852" t="str">
            <v>Lourosa Cima-Centro 2</v>
          </cell>
          <cell r="D852" t="str">
            <v>12</v>
          </cell>
        </row>
        <row r="853">
          <cell r="A853" t="str">
            <v>VIS 999</v>
          </cell>
          <cell r="B853" t="str">
            <v xml:space="preserve"> 40.624877,  -7.867853</v>
          </cell>
          <cell r="C853" t="str">
            <v>Urb. Senhora Guia</v>
          </cell>
          <cell r="D853" t="str">
            <v>9</v>
          </cell>
        </row>
        <row r="854">
          <cell r="A854" t="str">
            <v>VIS 1000</v>
          </cell>
          <cell r="B854" t="str">
            <v xml:space="preserve"> 40.668213,  -7.945155</v>
          </cell>
          <cell r="C854" t="str">
            <v>S Martinho- L. Capela 1</v>
          </cell>
          <cell r="D854" t="str">
            <v>4</v>
          </cell>
        </row>
        <row r="855">
          <cell r="A855" t="str">
            <v>VIS 1001</v>
          </cell>
          <cell r="B855" t="str">
            <v xml:space="preserve"> 40.668284,  -7.945060</v>
          </cell>
          <cell r="C855" t="str">
            <v>S Martinho- L. Capela 2</v>
          </cell>
          <cell r="D855" t="str">
            <v>4</v>
          </cell>
        </row>
        <row r="856">
          <cell r="A856" t="str">
            <v>Vis 1002</v>
          </cell>
          <cell r="B856" t="str">
            <v xml:space="preserve"> 40.699392,  -7.945235</v>
          </cell>
          <cell r="C856" t="str">
            <v>Moselos-Apeadeiro 2</v>
          </cell>
          <cell r="D856" t="str">
            <v>15;18;20</v>
          </cell>
        </row>
        <row r="857">
          <cell r="A857" t="str">
            <v>Vis 1003</v>
          </cell>
          <cell r="B857" t="str">
            <v xml:space="preserve"> 40.698779,  -7.934147</v>
          </cell>
          <cell r="C857" t="str">
            <v>Moselos-Estr. Floresta 2</v>
          </cell>
          <cell r="D857" t="str">
            <v>15;18;20</v>
          </cell>
        </row>
        <row r="858">
          <cell r="A858" t="str">
            <v>Vis 1004</v>
          </cell>
          <cell r="B858" t="str">
            <v xml:space="preserve"> 40.678212,  -7.905141</v>
          </cell>
          <cell r="C858" t="str">
            <v>Póvoa-Heróis Lusitanos 4</v>
          </cell>
          <cell r="D858" t="str">
            <v>6</v>
          </cell>
        </row>
        <row r="859">
          <cell r="A859" t="str">
            <v>Vis 1005</v>
          </cell>
          <cell r="C859" t="str">
            <v>Av Amoreiras 1</v>
          </cell>
        </row>
        <row r="860">
          <cell r="A860" t="str">
            <v>Vis 1006</v>
          </cell>
          <cell r="C860" t="str">
            <v>Pascoal-Manuel Loureiro 2</v>
          </cell>
        </row>
        <row r="861">
          <cell r="A861" t="str">
            <v>VIS 1007</v>
          </cell>
          <cell r="C861" t="str">
            <v>Chãos-Centro 3</v>
          </cell>
        </row>
        <row r="862">
          <cell r="A862" t="str">
            <v>VIS 1008</v>
          </cell>
          <cell r="C862" t="str">
            <v>Chãos-Centro 4</v>
          </cell>
        </row>
        <row r="863">
          <cell r="A863" t="str">
            <v>VIS 1009</v>
          </cell>
          <cell r="C863" t="str">
            <v>Galega - Rua Principal</v>
          </cell>
        </row>
        <row r="864">
          <cell r="A864" t="str">
            <v>VIS 1010</v>
          </cell>
          <cell r="C864" t="str">
            <v>Coimbrões - R. Principal</v>
          </cell>
        </row>
        <row r="865">
          <cell r="A865" t="str">
            <v>VIS 1011</v>
          </cell>
          <cell r="C865" t="str">
            <v>PIC - Rua G4</v>
          </cell>
        </row>
        <row r="866">
          <cell r="A866" t="str">
            <v>VIS 1012</v>
          </cell>
          <cell r="C866" t="str">
            <v>Capitão Leitão</v>
          </cell>
        </row>
        <row r="867">
          <cell r="A867" t="str">
            <v>VIS 1013</v>
          </cell>
          <cell r="C867" t="str">
            <v>Salgueiro</v>
          </cell>
        </row>
        <row r="868">
          <cell r="A868" t="str">
            <v>VIS 1014</v>
          </cell>
          <cell r="C868" t="str">
            <v>Casal 1</v>
          </cell>
        </row>
        <row r="869">
          <cell r="A869" t="str">
            <v>VIS 1015</v>
          </cell>
          <cell r="C869" t="str">
            <v xml:space="preserve">R. Principal (x) - Silvares </v>
          </cell>
        </row>
        <row r="870">
          <cell r="A870" t="str">
            <v>VIS 1016</v>
          </cell>
          <cell r="C870" t="str">
            <v>R. Carris - Vendas da Moita</v>
          </cell>
        </row>
        <row r="871">
          <cell r="A871" t="str">
            <v>VIS 1017</v>
          </cell>
          <cell r="C871" t="str">
            <v xml:space="preserve"> Quinta da Ribeira</v>
          </cell>
        </row>
        <row r="872">
          <cell r="A872" t="str">
            <v>VIS 1018</v>
          </cell>
          <cell r="C872" t="str">
            <v>CM 1353 - Pisão</v>
          </cell>
        </row>
        <row r="873">
          <cell r="A873" t="str">
            <v>VIS 1019</v>
          </cell>
          <cell r="C873" t="str">
            <v>R. Pedregal - Passos</v>
          </cell>
        </row>
        <row r="874">
          <cell r="A874" t="str">
            <v>VIS 1020</v>
          </cell>
          <cell r="C874" t="str">
            <v>R. Principal - Passos</v>
          </cell>
        </row>
        <row r="875">
          <cell r="A875" t="str">
            <v>VIS 1021</v>
          </cell>
          <cell r="C875" t="str">
            <v>R. Principal (Capela) - Ermida</v>
          </cell>
        </row>
        <row r="876">
          <cell r="A876" t="str">
            <v>VIS 1022</v>
          </cell>
          <cell r="C876" t="str">
            <v>Largo Eira - Junçal</v>
          </cell>
        </row>
        <row r="877">
          <cell r="A877" t="str">
            <v>VIS 1023</v>
          </cell>
          <cell r="C877" t="str">
            <v>R. Principal - Nogueiredo</v>
          </cell>
        </row>
        <row r="878">
          <cell r="A878" t="str">
            <v>VIS 1024</v>
          </cell>
          <cell r="C878" t="str">
            <v>R. Principal - Cavernães</v>
          </cell>
        </row>
        <row r="879">
          <cell r="A879" t="str">
            <v>VIS 1025</v>
          </cell>
          <cell r="C879" t="str">
            <v>R. Encertos - Corredoura</v>
          </cell>
        </row>
        <row r="880">
          <cell r="A880" t="str">
            <v>VIS 1026</v>
          </cell>
          <cell r="C880" t="str">
            <v xml:space="preserve"> R. Principal - Cavada</v>
          </cell>
        </row>
        <row r="881">
          <cell r="A881" t="str">
            <v>VIS 1027</v>
          </cell>
          <cell r="C881" t="str">
            <v>Largo Fonte - Casal</v>
          </cell>
        </row>
        <row r="882">
          <cell r="A882" t="str">
            <v>VIS 1028</v>
          </cell>
          <cell r="C882" t="str">
            <v>R. da Piedade - Casainho</v>
          </cell>
        </row>
        <row r="883">
          <cell r="A883" t="str">
            <v>VIS 1029</v>
          </cell>
          <cell r="C883" t="str">
            <v>R. Principal - Balisque</v>
          </cell>
        </row>
        <row r="884">
          <cell r="A884" t="str">
            <v>VIS 1030</v>
          </cell>
          <cell r="C884" t="str">
            <v>R. Principal - Casaldeiro</v>
          </cell>
        </row>
        <row r="885">
          <cell r="A885" t="str">
            <v>VIS 1031</v>
          </cell>
          <cell r="C885" t="str">
            <v>EM.580 - Bassim</v>
          </cell>
        </row>
        <row r="886">
          <cell r="A886" t="str">
            <v>VIS 1032</v>
          </cell>
          <cell r="C886" t="str">
            <v>EN 229 - Barraca</v>
          </cell>
        </row>
        <row r="887">
          <cell r="A887" t="str">
            <v>VIS 1033</v>
          </cell>
          <cell r="C887" t="str">
            <v>R. Principal - Covelo</v>
          </cell>
        </row>
        <row r="888">
          <cell r="A888" t="str">
            <v>VIS 1034</v>
          </cell>
          <cell r="C888" t="str">
            <v>R. Cantoneiro - Carvalhal</v>
          </cell>
        </row>
        <row r="889">
          <cell r="A889" t="str">
            <v>VIS 1035</v>
          </cell>
          <cell r="C889" t="str">
            <v>EM 585 - Casal Esporão</v>
          </cell>
        </row>
        <row r="890">
          <cell r="A890" t="str">
            <v>VIS 1036</v>
          </cell>
          <cell r="C890" t="str">
            <v>CM 1336 - Figueiredo</v>
          </cell>
        </row>
        <row r="891">
          <cell r="A891" t="str">
            <v>VIS 1037</v>
          </cell>
          <cell r="C891" t="str">
            <v>Sanguinhedo Norte 1</v>
          </cell>
        </row>
        <row r="892">
          <cell r="A892" t="str">
            <v>VIS 1038</v>
          </cell>
          <cell r="C892" t="str">
            <v>Sanguinhedo Norte 2</v>
          </cell>
        </row>
        <row r="893">
          <cell r="A893" t="str">
            <v>VIS 1039</v>
          </cell>
          <cell r="C893" t="str">
            <v>Vouguinha sul 1</v>
          </cell>
        </row>
        <row r="894">
          <cell r="A894" t="str">
            <v>VIS 1040</v>
          </cell>
          <cell r="C894" t="str">
            <v>Vouguinha sul 2</v>
          </cell>
        </row>
        <row r="895">
          <cell r="A895" t="str">
            <v>VIS 1041</v>
          </cell>
          <cell r="C895" t="str">
            <v>Igreja - Sanguinhedo de Côta</v>
          </cell>
        </row>
        <row r="896">
          <cell r="A896" t="str">
            <v>VIS 1042</v>
          </cell>
          <cell r="C896" t="str">
            <v xml:space="preserve">Largo da Carvalha - Nogueira </v>
          </cell>
        </row>
        <row r="897">
          <cell r="A897" t="str">
            <v>VIS 1043</v>
          </cell>
          <cell r="C897" t="str">
            <v>Bairro de Santa Justa - Nogueira</v>
          </cell>
        </row>
        <row r="898">
          <cell r="A898" t="str">
            <v>VIS 1044</v>
          </cell>
          <cell r="C898" t="str">
            <v>Vouguinha</v>
          </cell>
        </row>
        <row r="899">
          <cell r="A899" t="str">
            <v>VIS 1045</v>
          </cell>
          <cell r="C899" t="str">
            <v xml:space="preserve">Silvares </v>
          </cell>
        </row>
        <row r="900">
          <cell r="A900" t="str">
            <v>VIS 1046</v>
          </cell>
          <cell r="C900" t="str">
            <v>Taparrego</v>
          </cell>
        </row>
        <row r="901">
          <cell r="A901" t="str">
            <v>VIS 1047</v>
          </cell>
          <cell r="C901" t="str">
            <v>Macieira</v>
          </cell>
        </row>
        <row r="902">
          <cell r="A902" t="str">
            <v>VIS 1048</v>
          </cell>
          <cell r="C902" t="str">
            <v>Zonho - R. Largo Paciência</v>
          </cell>
        </row>
        <row r="903">
          <cell r="A903" t="str">
            <v>VIS 1049</v>
          </cell>
          <cell r="C903" t="str">
            <v>Quintãs</v>
          </cell>
        </row>
        <row r="904">
          <cell r="A904" t="str">
            <v>VIS 1050</v>
          </cell>
          <cell r="C904" t="str">
            <v>Rossio - Sanguinhedo de Côta</v>
          </cell>
        </row>
        <row r="905">
          <cell r="A905" t="str">
            <v>VIS 1051</v>
          </cell>
          <cell r="C905" t="str">
            <v>Pontão - Zonho</v>
          </cell>
        </row>
        <row r="906">
          <cell r="A906" t="str">
            <v>VIS 1052</v>
          </cell>
          <cell r="C906" t="str">
            <v>Av. Abelhinhas - Vila de um Santo</v>
          </cell>
        </row>
        <row r="907">
          <cell r="A907" t="str">
            <v>VIS 1053</v>
          </cell>
          <cell r="C907" t="str">
            <v>S. Miguel - Vila de um Santo</v>
          </cell>
        </row>
        <row r="908">
          <cell r="A908" t="str">
            <v>VIS 1054</v>
          </cell>
          <cell r="C908" t="str">
            <v>Largo do Cedro - Almargem</v>
          </cell>
        </row>
        <row r="909">
          <cell r="A909" t="str">
            <v>VIS 1055</v>
          </cell>
          <cell r="C909" t="str">
            <v>Av. Boavista - Almargem</v>
          </cell>
        </row>
        <row r="910">
          <cell r="A910" t="str">
            <v>VIS 1056</v>
          </cell>
          <cell r="C910" t="str">
            <v>R. Valentim das Barbas - Calde</v>
          </cell>
        </row>
        <row r="911">
          <cell r="A911" t="str">
            <v>VIS 1057</v>
          </cell>
          <cell r="C911" t="str">
            <v>Av. Amoreiras -Bombas</v>
          </cell>
        </row>
        <row r="912">
          <cell r="A912" t="str">
            <v>VIS 1058</v>
          </cell>
          <cell r="C912" t="str">
            <v>Av. Salgueiros - Paraduça</v>
          </cell>
        </row>
        <row r="913">
          <cell r="A913" t="str">
            <v>VIS 1059</v>
          </cell>
          <cell r="C913" t="str">
            <v xml:space="preserve">Av. República - Paraduça </v>
          </cell>
        </row>
        <row r="914">
          <cell r="A914" t="str">
            <v>VIS 1060</v>
          </cell>
          <cell r="C914" t="str">
            <v>Sede JF - Póvoa de Calde</v>
          </cell>
        </row>
        <row r="915">
          <cell r="A915" t="str">
            <v>VIS 1061</v>
          </cell>
          <cell r="C915" t="str">
            <v>Largo de St. António - Póvoa de Calde</v>
          </cell>
        </row>
        <row r="916">
          <cell r="A916" t="str">
            <v>VIS 1062</v>
          </cell>
          <cell r="C916" t="str">
            <v>Largo S. Francisco - Várzea de Calde</v>
          </cell>
        </row>
        <row r="917">
          <cell r="A917" t="str">
            <v>VIS 1063</v>
          </cell>
          <cell r="C917" t="str">
            <v>Largo do Cruzeiro  - Várzea de Calde</v>
          </cell>
        </row>
        <row r="918">
          <cell r="A918" t="str">
            <v>VIS 1064</v>
          </cell>
          <cell r="C918" t="str">
            <v>Rua da Escola - Vilar do Monte</v>
          </cell>
        </row>
        <row r="919">
          <cell r="A919" t="str">
            <v>VIS 1065</v>
          </cell>
          <cell r="C919" t="str">
            <v>Av. Emigrantes - Vilar do Monte</v>
          </cell>
        </row>
        <row r="920">
          <cell r="A920" t="str">
            <v>VIS 1066</v>
          </cell>
          <cell r="C920" t="str">
            <v>R. Igreja - Travasso</v>
          </cell>
        </row>
        <row r="921">
          <cell r="A921" t="str">
            <v>VIS 1067</v>
          </cell>
          <cell r="C921" t="str">
            <v>R. Moita - Vila Nova</v>
          </cell>
        </row>
        <row r="922">
          <cell r="A922" t="str">
            <v>VIS 1068</v>
          </cell>
          <cell r="C922" t="str">
            <v>R. da Paz - Casal</v>
          </cell>
        </row>
        <row r="923">
          <cell r="A923" t="str">
            <v>VIS 1069</v>
          </cell>
          <cell r="C923" t="str">
            <v>R. Cabeceiras - Mata</v>
          </cell>
        </row>
        <row r="924">
          <cell r="A924" t="str">
            <v>VIS 1070</v>
          </cell>
          <cell r="C924" t="str">
            <v>VIS 1070 - Estr. Principal - Brufe</v>
          </cell>
        </row>
        <row r="925">
          <cell r="A925" t="str">
            <v>VIS 1071</v>
          </cell>
          <cell r="C925" t="str">
            <v xml:space="preserve">R. Cruzeiro - Cepões </v>
          </cell>
        </row>
        <row r="926">
          <cell r="A926" t="str">
            <v>VIS 1072</v>
          </cell>
          <cell r="C926" t="str">
            <v>R. Santa Bárbara - Igreja</v>
          </cell>
        </row>
        <row r="927">
          <cell r="A927" t="str">
            <v>VIS 1073</v>
          </cell>
          <cell r="C927" t="str">
            <v>Estr. Nogueiras - Nogueira de Baixo</v>
          </cell>
        </row>
        <row r="928">
          <cell r="A928" t="str">
            <v>VIS 1074</v>
          </cell>
          <cell r="C928" t="str">
            <v>Estr. Nogueiras - Nogueira de Cima</v>
          </cell>
        </row>
        <row r="929">
          <cell r="A929" t="str">
            <v>VIS 1075</v>
          </cell>
          <cell r="C929" t="str">
            <v>R. Principal - Canidelo</v>
          </cell>
        </row>
        <row r="930">
          <cell r="A930" t="str">
            <v>VIS 1076</v>
          </cell>
          <cell r="C930" t="str">
            <v>R. São Bernardo - Vila Chã</v>
          </cell>
        </row>
        <row r="931">
          <cell r="A931" t="str">
            <v>VIS 1077</v>
          </cell>
          <cell r="C931" t="str">
            <v>Calçada Carvalha - Aviuges</v>
          </cell>
        </row>
        <row r="932">
          <cell r="A932" t="str">
            <v>VIS 1078</v>
          </cell>
          <cell r="C932" t="str">
            <v>Estr. Santo Amaro - Bertelhe</v>
          </cell>
        </row>
        <row r="933">
          <cell r="A933" t="str">
            <v>VIS 1079</v>
          </cell>
          <cell r="C933" t="str">
            <v xml:space="preserve">R. N. Senhora da Guia (Igreja) - Nelas </v>
          </cell>
        </row>
        <row r="934">
          <cell r="A934" t="str">
            <v>VIS 1080</v>
          </cell>
          <cell r="C934" t="str">
            <v>R. Aeródromo (Escola) - Nelas</v>
          </cell>
        </row>
        <row r="935">
          <cell r="A935" t="str">
            <v>VIS 1081</v>
          </cell>
          <cell r="C935" t="str">
            <v xml:space="preserve">Largo - Covelas </v>
          </cell>
        </row>
        <row r="936">
          <cell r="A936" t="str">
            <v>VIS 1082</v>
          </cell>
          <cell r="C936" t="str">
            <v>Largo Olival - Gumiei</v>
          </cell>
        </row>
        <row r="937">
          <cell r="A937" t="str">
            <v>VIS 1083</v>
          </cell>
          <cell r="C937" t="str">
            <v>Largo Corredoura- Lustosa</v>
          </cell>
        </row>
        <row r="938">
          <cell r="A938" t="str">
            <v>VIS 1084</v>
          </cell>
          <cell r="C938" t="str">
            <v>R. Liberdade - Casal Jusão</v>
          </cell>
        </row>
        <row r="939">
          <cell r="A939" t="str">
            <v>VIS 1085</v>
          </cell>
          <cell r="C939" t="str">
            <v>R. Igreja - Mosteiro</v>
          </cell>
        </row>
        <row r="940">
          <cell r="A940" t="str">
            <v>VIS 1086</v>
          </cell>
          <cell r="C940" t="str">
            <v xml:space="preserve">R. Principal - Lagoínhas </v>
          </cell>
        </row>
        <row r="941">
          <cell r="A941" t="str">
            <v>VIS 1087</v>
          </cell>
          <cell r="C941" t="str">
            <v>R. Principal - Forniçô</v>
          </cell>
        </row>
        <row r="942">
          <cell r="A942" t="str">
            <v>VIS 1088</v>
          </cell>
          <cell r="C942" t="str">
            <v>EM 585 - France (x)</v>
          </cell>
        </row>
        <row r="943">
          <cell r="A943" t="str">
            <v>VIS 1089</v>
          </cell>
          <cell r="C943" t="str">
            <v>R. Principal - Moimenta</v>
          </cell>
        </row>
        <row r="944">
          <cell r="A944" t="str">
            <v>VIS 1090</v>
          </cell>
          <cell r="C944" t="str">
            <v>EM 580 - Lamaçais</v>
          </cell>
        </row>
        <row r="945">
          <cell r="A945" t="str">
            <v>VIS 1091</v>
          </cell>
          <cell r="C945" t="str">
            <v>CM 1341 - Povidal de Cima</v>
          </cell>
        </row>
        <row r="946">
          <cell r="A946" t="str">
            <v>VIS 1092</v>
          </cell>
          <cell r="C946" t="str">
            <v>EM 585 - Outeirinho (x)</v>
          </cell>
        </row>
        <row r="947">
          <cell r="A947" t="str">
            <v>VIS 1093</v>
          </cell>
          <cell r="C947" t="str">
            <v>EM 580 - Quinta Tapada</v>
          </cell>
        </row>
        <row r="948">
          <cell r="A948" t="str">
            <v>VIS 1094</v>
          </cell>
          <cell r="C948" t="str">
            <v>Bairro São Domingos - Guimarães</v>
          </cell>
        </row>
        <row r="949">
          <cell r="A949" t="str">
            <v>VIS 1095</v>
          </cell>
          <cell r="C949" t="str">
            <v>EM580 - Outeiro</v>
          </cell>
        </row>
        <row r="950">
          <cell r="A950" t="str">
            <v>VIS 1096</v>
          </cell>
          <cell r="C950" t="str">
            <v>EM 585 - São Cristóvão</v>
          </cell>
        </row>
        <row r="951">
          <cell r="A951" t="str">
            <v>VIS 1097</v>
          </cell>
          <cell r="C951" t="str">
            <v>EM 585 - Souto do Chão</v>
          </cell>
        </row>
        <row r="952">
          <cell r="A952" t="str">
            <v>VIS 1098</v>
          </cell>
          <cell r="C952" t="str">
            <v>CM 1332 - Travássos</v>
          </cell>
        </row>
        <row r="953">
          <cell r="A953" t="str">
            <v>VIS 1099</v>
          </cell>
          <cell r="C953" t="str">
            <v>R. Principal - Taboadelo</v>
          </cell>
        </row>
        <row r="954">
          <cell r="A954" t="str">
            <v>VIS 2000</v>
          </cell>
          <cell r="C954" t="str">
            <v>R. Direita - Carcavelos</v>
          </cell>
        </row>
        <row r="955">
          <cell r="A955" t="str">
            <v>VIS 2001</v>
          </cell>
          <cell r="C955" t="str">
            <v>R. Principal - Qta. Dos Fortes</v>
          </cell>
        </row>
        <row r="956">
          <cell r="A956" t="str">
            <v>VIS 2002</v>
          </cell>
          <cell r="C956" t="str">
            <v>Estação Funicular 1</v>
          </cell>
        </row>
        <row r="957">
          <cell r="A957" t="str">
            <v>VIS 2003</v>
          </cell>
          <cell r="C957" t="str">
            <v>Estação Funicular 2</v>
          </cell>
        </row>
        <row r="958">
          <cell r="A958" t="str">
            <v>VIS 2004</v>
          </cell>
          <cell r="C958" t="str">
            <v>Mundão-Rua Nascente 2</v>
          </cell>
        </row>
        <row r="959">
          <cell r="A959" t="str">
            <v>VIS 2005</v>
          </cell>
        </row>
        <row r="960">
          <cell r="A960" t="str">
            <v>VIS 2006</v>
          </cell>
          <cell r="C960" t="str">
            <v>Vil de Souto - Mosteirinho 1</v>
          </cell>
        </row>
        <row r="961">
          <cell r="A961" t="str">
            <v>VIS 2007</v>
          </cell>
          <cell r="C961" t="str">
            <v>Vil de Souto - Mosteirinho 2</v>
          </cell>
        </row>
        <row r="962">
          <cell r="A962" t="str">
            <v>VIS 2008</v>
          </cell>
          <cell r="C962" t="str">
            <v>Estação - Torredeita 1</v>
          </cell>
        </row>
        <row r="963">
          <cell r="A963" t="str">
            <v>VIS 2009</v>
          </cell>
          <cell r="C963" t="str">
            <v>Carqueijal Este 1</v>
          </cell>
        </row>
        <row r="964">
          <cell r="A964" t="str">
            <v>VIS 2010</v>
          </cell>
          <cell r="C964" t="str">
            <v>Carqueijal Norte 2</v>
          </cell>
        </row>
        <row r="965">
          <cell r="A965" t="str">
            <v>VIS 2011</v>
          </cell>
          <cell r="C965" t="str">
            <v>Routar Este 1</v>
          </cell>
        </row>
        <row r="966">
          <cell r="A966" t="str">
            <v>VIS 2012</v>
          </cell>
          <cell r="C966" t="str">
            <v>V. Chã do Monte - Routar 2</v>
          </cell>
        </row>
        <row r="967">
          <cell r="A967" t="str">
            <v>VIS 2013</v>
          </cell>
          <cell r="C967" t="str">
            <v>V Chã Monte-Centro 2</v>
          </cell>
        </row>
        <row r="968">
          <cell r="A968" t="str">
            <v>VIS 2014</v>
          </cell>
          <cell r="C968" t="str">
            <v>V Chã Monte-Sul</v>
          </cell>
        </row>
        <row r="969">
          <cell r="A969" t="str">
            <v>VIS 2015</v>
          </cell>
          <cell r="C969" t="str">
            <v>Boa Aldeia-Este</v>
          </cell>
        </row>
        <row r="970">
          <cell r="A970" t="str">
            <v>VIS 2016</v>
          </cell>
          <cell r="C970" t="str">
            <v>Farminhão Centro</v>
          </cell>
        </row>
        <row r="971">
          <cell r="A971" t="str">
            <v>VIS 2017</v>
          </cell>
          <cell r="C971" t="str">
            <v>Farminhão Sul</v>
          </cell>
        </row>
        <row r="972">
          <cell r="A972" t="str">
            <v>VIS 2018</v>
          </cell>
          <cell r="C972" t="str">
            <v>Várzea-Estrada Almas 2</v>
          </cell>
        </row>
        <row r="973">
          <cell r="A973" t="str">
            <v>VIS 2019</v>
          </cell>
          <cell r="C973" t="str">
            <v>Várzea-Centro 2</v>
          </cell>
        </row>
        <row r="974">
          <cell r="A974" t="str">
            <v>VIS 2020</v>
          </cell>
          <cell r="C974" t="str">
            <v>Carqueijal 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GENS CONCELHO"/>
      <sheetName val="Nomes Linhas"/>
      <sheetName val="L1"/>
      <sheetName val="L2"/>
      <sheetName val="L3"/>
      <sheetName val="L4"/>
      <sheetName val="L5"/>
      <sheetName val="L6"/>
      <sheetName val="L7"/>
      <sheetName val="L8"/>
      <sheetName val="L9"/>
      <sheetName val="L10"/>
      <sheetName val="L11"/>
      <sheetName val="L12"/>
      <sheetName val="L13"/>
      <sheetName val="L14"/>
      <sheetName val="L15"/>
      <sheetName val="L16"/>
      <sheetName val="L17"/>
      <sheetName val="L18"/>
      <sheetName val="L19"/>
      <sheetName val="L20"/>
      <sheetName val="L21"/>
      <sheetName val="LC2"/>
    </sheetNames>
    <sheetDataSet>
      <sheetData sheetId="0" refreshError="1">
        <row r="2">
          <cell r="A2" t="str">
            <v>Código</v>
          </cell>
          <cell r="B2" t="str">
            <v xml:space="preserve">COORDENADAS </v>
          </cell>
          <cell r="C2" t="str">
            <v>N.º Paragem (Concelhias/Intermunicipais)</v>
          </cell>
          <cell r="D2" t="str">
            <v>N.º Paragem (Circuitos urbanos)</v>
          </cell>
          <cell r="F2" t="str">
            <v>NOME PARAGEM</v>
          </cell>
          <cell r="G2" t="str">
            <v xml:space="preserve">TIPO DE SERVIÇO </v>
          </cell>
          <cell r="H2" t="str">
            <v>FREGUESIA</v>
          </cell>
          <cell r="I2" t="str">
            <v>Localização</v>
          </cell>
          <cell r="J2" t="str">
            <v>STATUS DA MARCAÇÃO</v>
          </cell>
          <cell r="K2" t="str">
            <v>OBSERVAÇÕES 1</v>
          </cell>
          <cell r="L2" t="str">
            <v>OBSERVAÇÕES 2</v>
          </cell>
          <cell r="O2" t="str">
            <v xml:space="preserve">LINHA MUV </v>
          </cell>
        </row>
        <row r="3">
          <cell r="A3" t="str">
            <v>Vis 001</v>
          </cell>
          <cell r="B3" t="str">
            <v>40.661387,-7.916012</v>
          </cell>
          <cell r="F3" t="str">
            <v>COMV</v>
          </cell>
          <cell r="G3" t="str">
            <v>MUV</v>
          </cell>
          <cell r="H3" t="str">
            <v>viseu</v>
          </cell>
          <cell r="I3" t="str">
            <v>Rua dos Bombeiros Voluntários</v>
          </cell>
          <cell r="N3" t="e">
            <v>#REF!</v>
          </cell>
          <cell r="O3" t="str">
            <v>1,2,3,4,5,6,7,8,9,10,11,12,13,14,17,21</v>
          </cell>
        </row>
        <row r="4">
          <cell r="A4" t="str">
            <v>Vis 002</v>
          </cell>
          <cell r="B4" t="str">
            <v>40.6497,-7.90948</v>
          </cell>
          <cell r="D4" t="str">
            <v>C1.1/C2.1</v>
          </cell>
          <cell r="F4" t="str">
            <v>Interface Hospital</v>
          </cell>
          <cell r="G4" t="str">
            <v>MUV</v>
          </cell>
          <cell r="H4" t="str">
            <v>Viseu</v>
          </cell>
          <cell r="I4" t="str">
            <v>Av. Rei D. Duarte</v>
          </cell>
          <cell r="N4" t="e">
            <v>#REF!</v>
          </cell>
          <cell r="O4" t="str">
            <v>C1;C2;8;19;21</v>
          </cell>
        </row>
        <row r="5">
          <cell r="A5" t="str">
            <v>Vis 003</v>
          </cell>
          <cell r="B5" t="str">
            <v xml:space="preserve"> 40.646408,  -7.909641</v>
          </cell>
          <cell r="D5" t="str">
            <v>C1.3</v>
          </cell>
          <cell r="F5" t="str">
            <v>Quinta D´el Rei</v>
          </cell>
          <cell r="G5" t="str">
            <v>MUV</v>
          </cell>
          <cell r="H5" t="str">
            <v>Ranhados</v>
          </cell>
          <cell r="I5" t="str">
            <v>Rua quinta Dél Rei</v>
          </cell>
          <cell r="N5" t="e">
            <v>#REF!</v>
          </cell>
          <cell r="O5" t="str">
            <v>C1</v>
          </cell>
        </row>
        <row r="6">
          <cell r="A6" t="str">
            <v>Vis 004</v>
          </cell>
          <cell r="B6" t="str">
            <v xml:space="preserve"> 40.647482,  -7.916590</v>
          </cell>
          <cell r="D6" t="str">
            <v>C1.6</v>
          </cell>
          <cell r="F6" t="str">
            <v>Quinta de Jugueiros</v>
          </cell>
          <cell r="G6" t="str">
            <v>MUV</v>
          </cell>
          <cell r="H6" t="str">
            <v>Ranhados</v>
          </cell>
          <cell r="I6" t="str">
            <v>Urbanização Quinta de Jugueiros</v>
          </cell>
          <cell r="N6" t="e">
            <v>#REF!</v>
          </cell>
          <cell r="O6" t="str">
            <v>C1</v>
          </cell>
        </row>
        <row r="7">
          <cell r="A7" t="str">
            <v>Vis 005</v>
          </cell>
          <cell r="B7" t="str">
            <v xml:space="preserve"> 40.645995,  -7.918706</v>
          </cell>
          <cell r="D7" t="str">
            <v>C1.7</v>
          </cell>
          <cell r="F7" t="str">
            <v>Residências IPV</v>
          </cell>
          <cell r="G7" t="str">
            <v>MUV</v>
          </cell>
          <cell r="H7" t="str">
            <v>Viseu</v>
          </cell>
          <cell r="I7" t="str">
            <v>Urbanização Quinta de Jugueiros</v>
          </cell>
          <cell r="N7" t="e">
            <v>#REF!</v>
          </cell>
          <cell r="O7" t="str">
            <v>C1</v>
          </cell>
        </row>
        <row r="8">
          <cell r="A8" t="str">
            <v>Vis 006</v>
          </cell>
          <cell r="B8" t="str">
            <v xml:space="preserve"> 40.641848,  -7.918056</v>
          </cell>
          <cell r="D8" t="str">
            <v>C1.8</v>
          </cell>
          <cell r="F8" t="str">
            <v>Rua Nova</v>
          </cell>
          <cell r="G8" t="str">
            <v>MUV</v>
          </cell>
          <cell r="H8" t="str">
            <v>Viseu</v>
          </cell>
          <cell r="I8" t="str">
            <v>Rua Nova</v>
          </cell>
          <cell r="N8" t="e">
            <v>#REF!</v>
          </cell>
          <cell r="O8" t="str">
            <v>C1</v>
          </cell>
        </row>
        <row r="9">
          <cell r="A9" t="str">
            <v>Vis 007</v>
          </cell>
          <cell r="B9" t="str">
            <v xml:space="preserve"> 40.659123,  -7.918876</v>
          </cell>
          <cell r="C9">
            <v>815</v>
          </cell>
          <cell r="D9" t="str">
            <v>C1.14b</v>
          </cell>
          <cell r="F9" t="str">
            <v xml:space="preserve"> Alberto Sampaio 2</v>
          </cell>
          <cell r="G9" t="str">
            <v>MUV</v>
          </cell>
          <cell r="H9" t="str">
            <v>Viseu</v>
          </cell>
          <cell r="I9" t="str">
            <v>Av. Alberto Sampaio</v>
          </cell>
          <cell r="N9" t="e">
            <v>#REF!</v>
          </cell>
          <cell r="O9" t="str">
            <v>C1;2;4;14</v>
          </cell>
        </row>
        <row r="10">
          <cell r="A10" t="str">
            <v>Vis 008</v>
          </cell>
          <cell r="B10" t="str">
            <v xml:space="preserve"> 40.658200,  -7.920039</v>
          </cell>
          <cell r="D10" t="str">
            <v>C1.15</v>
          </cell>
          <cell r="F10" t="str">
            <v>N. S. Fátima-Igreja</v>
          </cell>
          <cell r="G10" t="str">
            <v>MUV</v>
          </cell>
          <cell r="H10" t="str">
            <v>Viseu</v>
          </cell>
          <cell r="I10" t="str">
            <v>Rua Nossa Senhora de Fátima</v>
          </cell>
          <cell r="N10" t="e">
            <v>#REF!</v>
          </cell>
          <cell r="O10" t="str">
            <v>C1</v>
          </cell>
        </row>
        <row r="11">
          <cell r="A11" t="str">
            <v>Vis 009</v>
          </cell>
          <cell r="B11" t="str">
            <v xml:space="preserve"> 40.656603,  -7.927933</v>
          </cell>
          <cell r="D11" t="str">
            <v>C1.17</v>
          </cell>
          <cell r="F11" t="str">
            <v>Monte Belo-J Infância 1</v>
          </cell>
          <cell r="G11" t="str">
            <v>MUV</v>
          </cell>
          <cell r="H11" t="str">
            <v>Viseu</v>
          </cell>
          <cell r="I11" t="str">
            <v>Rua Montebelo</v>
          </cell>
          <cell r="N11" t="e">
            <v>#REF!</v>
          </cell>
          <cell r="O11" t="str">
            <v>C1</v>
          </cell>
        </row>
        <row r="12">
          <cell r="A12" t="str">
            <v>Vis 010</v>
          </cell>
          <cell r="B12" t="str">
            <v xml:space="preserve"> 40.657811,  -7.927082</v>
          </cell>
          <cell r="D12" t="str">
            <v>C1.18</v>
          </cell>
          <cell r="F12" t="str">
            <v>Monte Belo-Estádio 1</v>
          </cell>
          <cell r="G12" t="str">
            <v>MUV</v>
          </cell>
          <cell r="H12" t="str">
            <v>Viseu</v>
          </cell>
          <cell r="I12" t="str">
            <v>Rua Montebelo</v>
          </cell>
          <cell r="N12" t="e">
            <v>#REF!</v>
          </cell>
          <cell r="O12" t="str">
            <v>C1</v>
          </cell>
        </row>
        <row r="13">
          <cell r="A13" t="str">
            <v>Vis 011</v>
          </cell>
          <cell r="B13" t="str">
            <v xml:space="preserve"> 40.659537,  -7.926582</v>
          </cell>
          <cell r="D13" t="str">
            <v>C1.19</v>
          </cell>
          <cell r="F13" t="str">
            <v>Campo dos Trambelos</v>
          </cell>
          <cell r="G13" t="str">
            <v>MUV</v>
          </cell>
          <cell r="H13" t="str">
            <v>Viseu</v>
          </cell>
          <cell r="I13" t="str">
            <v>Rua Campo de Trambelos</v>
          </cell>
          <cell r="N13" t="e">
            <v>#REF!</v>
          </cell>
          <cell r="O13" t="str">
            <v>C1</v>
          </cell>
        </row>
        <row r="14">
          <cell r="A14" t="str">
            <v>Vis 012</v>
          </cell>
          <cell r="B14" t="str">
            <v xml:space="preserve"> 40.660189,  -7.921028</v>
          </cell>
          <cell r="D14" t="str">
            <v>C1.20</v>
          </cell>
          <cell r="F14" t="str">
            <v>Balsa 1</v>
          </cell>
          <cell r="G14" t="str">
            <v>MUV</v>
          </cell>
          <cell r="H14" t="str">
            <v>Viseu</v>
          </cell>
          <cell r="I14" t="str">
            <v>Rua Nova da Balsa</v>
          </cell>
          <cell r="N14" t="e">
            <v>#REF!</v>
          </cell>
          <cell r="O14" t="str">
            <v>C1</v>
          </cell>
        </row>
        <row r="15">
          <cell r="A15" t="str">
            <v>Vis 013</v>
          </cell>
          <cell r="B15" t="str">
            <v xml:space="preserve"> 40.661687,  -7.920191</v>
          </cell>
          <cell r="D15" t="str">
            <v>C1.21</v>
          </cell>
          <cell r="F15" t="str">
            <v>César Anjo 1</v>
          </cell>
          <cell r="G15" t="str">
            <v>MUV</v>
          </cell>
          <cell r="H15" t="str">
            <v>Viseu</v>
          </cell>
          <cell r="I15" t="str">
            <v>Rua César Anjo</v>
          </cell>
          <cell r="N15" t="e">
            <v>#REF!</v>
          </cell>
          <cell r="O15" t="str">
            <v>C1</v>
          </cell>
        </row>
        <row r="16">
          <cell r="A16" t="str">
            <v>Vis 014</v>
          </cell>
          <cell r="B16" t="str">
            <v xml:space="preserve"> 40.661570,  -7.917603</v>
          </cell>
          <cell r="D16" t="str">
            <v>C1.22</v>
          </cell>
          <cell r="F16" t="str">
            <v>Bombeiros Voluntários</v>
          </cell>
          <cell r="G16" t="str">
            <v>MUV</v>
          </cell>
          <cell r="H16" t="str">
            <v>Viseu</v>
          </cell>
          <cell r="I16" t="str">
            <v>Rua Bombeiros Voluntários</v>
          </cell>
          <cell r="N16" t="e">
            <v>#REF!</v>
          </cell>
          <cell r="O16" t="str">
            <v>C1</v>
          </cell>
        </row>
        <row r="17">
          <cell r="A17" t="str">
            <v>Vis 015</v>
          </cell>
          <cell r="B17" t="str">
            <v xml:space="preserve"> 40.671383,  -7.920214</v>
          </cell>
          <cell r="D17" t="str">
            <v>C1.26</v>
          </cell>
          <cell r="F17" t="str">
            <v>M Ferreira Figueiredo 1</v>
          </cell>
          <cell r="G17" t="str">
            <v>MUV</v>
          </cell>
          <cell r="H17" t="str">
            <v>Viseu</v>
          </cell>
          <cell r="I17" t="str">
            <v>Av. Europa</v>
          </cell>
          <cell r="N17" t="e">
            <v>#REF!</v>
          </cell>
          <cell r="O17" t="str">
            <v>C1</v>
          </cell>
        </row>
        <row r="18">
          <cell r="A18" t="str">
            <v>Vis 016</v>
          </cell>
          <cell r="B18" t="str">
            <v xml:space="preserve"> 40.671972,  -7.917654</v>
          </cell>
          <cell r="D18" t="str">
            <v>C1.27</v>
          </cell>
          <cell r="F18" t="str">
            <v>Pedro Henriques 1</v>
          </cell>
          <cell r="G18" t="str">
            <v>MUV</v>
          </cell>
          <cell r="H18" t="str">
            <v>Viseu</v>
          </cell>
          <cell r="I18" t="str">
            <v>Circular norte</v>
          </cell>
          <cell r="L18" t="str">
            <v>em frente ao continente</v>
          </cell>
          <cell r="N18" t="e">
            <v>#REF!</v>
          </cell>
          <cell r="O18" t="str">
            <v>C1</v>
          </cell>
        </row>
        <row r="19">
          <cell r="A19" t="str">
            <v>Vis 017</v>
          </cell>
          <cell r="B19" t="str">
            <v xml:space="preserve"> 40.671823,  -7.918614</v>
          </cell>
          <cell r="D19" t="str">
            <v>C2.24</v>
          </cell>
          <cell r="F19" t="str">
            <v>Pedro Henriques 2</v>
          </cell>
          <cell r="G19" t="str">
            <v>MUV</v>
          </cell>
          <cell r="H19" t="str">
            <v>Viseu</v>
          </cell>
          <cell r="I19" t="str">
            <v>Circular norte</v>
          </cell>
          <cell r="L19" t="str">
            <v>em frente ao continente</v>
          </cell>
          <cell r="N19" t="e">
            <v>#REF!</v>
          </cell>
          <cell r="O19" t="str">
            <v>C2</v>
          </cell>
        </row>
        <row r="20">
          <cell r="A20" t="str">
            <v>Vis 018</v>
          </cell>
          <cell r="B20" t="str">
            <v xml:space="preserve"> 40.661889,  -7.909377</v>
          </cell>
          <cell r="D20" t="str">
            <v>C1.32</v>
          </cell>
          <cell r="F20" t="str">
            <v>Porta dos Cavaleiros 1</v>
          </cell>
          <cell r="G20" t="str">
            <v>MUV</v>
          </cell>
          <cell r="H20" t="str">
            <v>Viseu</v>
          </cell>
          <cell r="I20" t="str">
            <v>Av. Emidio Navarro</v>
          </cell>
          <cell r="N20" t="e">
            <v>#REF!</v>
          </cell>
          <cell r="O20" t="str">
            <v>C1</v>
          </cell>
        </row>
        <row r="21">
          <cell r="A21" t="str">
            <v>Vis 019</v>
          </cell>
          <cell r="B21" t="str">
            <v xml:space="preserve"> 40.656493,  -7.906679</v>
          </cell>
          <cell r="C21">
            <v>835</v>
          </cell>
          <cell r="D21" t="str">
            <v>C1.36</v>
          </cell>
          <cell r="F21" t="str">
            <v>5 de Outubro 1</v>
          </cell>
          <cell r="G21" t="str">
            <v>MUV</v>
          </cell>
          <cell r="H21" t="str">
            <v>Viseu</v>
          </cell>
          <cell r="I21" t="str">
            <v>Av. 5 de Outubro</v>
          </cell>
          <cell r="N21" t="e">
            <v>#REF!</v>
          </cell>
          <cell r="O21" t="str">
            <v>C1;9</v>
          </cell>
        </row>
        <row r="22">
          <cell r="A22" t="str">
            <v>Vis 020</v>
          </cell>
          <cell r="B22" t="str">
            <v xml:space="preserve"> 40.651317,  -7.920197</v>
          </cell>
          <cell r="D22" t="str">
            <v>C1.42</v>
          </cell>
          <cell r="F22" t="str">
            <v>Nuno Alvares Pereira</v>
          </cell>
          <cell r="G22" t="str">
            <v>MUV</v>
          </cell>
          <cell r="H22" t="str">
            <v>Viseu</v>
          </cell>
          <cell r="I22" t="str">
            <v>Rua Nuno Alvares Pereira</v>
          </cell>
          <cell r="N22" t="e">
            <v>#REF!</v>
          </cell>
          <cell r="O22" t="str">
            <v>C1</v>
          </cell>
        </row>
        <row r="23">
          <cell r="A23" t="str">
            <v>Vis 021</v>
          </cell>
          <cell r="B23" t="str">
            <v xml:space="preserve"> 40.652811,  -7.920005</v>
          </cell>
          <cell r="D23" t="str">
            <v>C1.43</v>
          </cell>
          <cell r="F23" t="str">
            <v>Escola João de Barros 1</v>
          </cell>
          <cell r="G23" t="str">
            <v>MUV</v>
          </cell>
          <cell r="H23" t="str">
            <v>Viseu</v>
          </cell>
          <cell r="I23" t="str">
            <v>Rua Eng. Manuel da Silva Almeida</v>
          </cell>
          <cell r="N23" t="e">
            <v>#REF!</v>
          </cell>
          <cell r="O23" t="str">
            <v>C1</v>
          </cell>
        </row>
        <row r="24">
          <cell r="A24" t="str">
            <v>Vis 022</v>
          </cell>
          <cell r="B24" t="str">
            <v xml:space="preserve"> 40.652883,  -7.922521</v>
          </cell>
          <cell r="D24" t="str">
            <v>C1.44</v>
          </cell>
          <cell r="F24" t="str">
            <v>Manuel Silva Almeida 1</v>
          </cell>
          <cell r="G24" t="str">
            <v>MUV</v>
          </cell>
          <cell r="H24" t="str">
            <v>Viseu</v>
          </cell>
          <cell r="I24" t="str">
            <v>Rua Eng. Manuel da Silva Almeida</v>
          </cell>
          <cell r="N24" t="e">
            <v>#REF!</v>
          </cell>
          <cell r="O24" t="str">
            <v>C1</v>
          </cell>
        </row>
        <row r="25">
          <cell r="A25" t="str">
            <v>Vis 023</v>
          </cell>
          <cell r="B25" t="str">
            <v xml:space="preserve"> 40.652935,  -7.912411</v>
          </cell>
          <cell r="D25" t="str">
            <v>C1.46</v>
          </cell>
          <cell r="F25" t="str">
            <v>10 de Junho-Cemitério 1</v>
          </cell>
          <cell r="G25" t="str">
            <v>MUV</v>
          </cell>
          <cell r="H25" t="str">
            <v>Viseu</v>
          </cell>
          <cell r="I25" t="str">
            <v>Av. 10 de Junho</v>
          </cell>
          <cell r="N25" t="e">
            <v>#REF!</v>
          </cell>
          <cell r="O25" t="str">
            <v>C1</v>
          </cell>
        </row>
        <row r="26">
          <cell r="A26" t="str">
            <v>Vis 024</v>
          </cell>
          <cell r="B26" t="str">
            <v xml:space="preserve"> 40.652969,  -7.911517</v>
          </cell>
          <cell r="D26" t="str">
            <v>C2.3a</v>
          </cell>
          <cell r="F26" t="str">
            <v>10 de Junho-Cemitério 2</v>
          </cell>
          <cell r="G26" t="str">
            <v>MUV</v>
          </cell>
          <cell r="H26" t="str">
            <v>Viseu</v>
          </cell>
          <cell r="I26" t="str">
            <v>Av. 10 de Junho</v>
          </cell>
          <cell r="N26" t="e">
            <v>#REF!</v>
          </cell>
          <cell r="O26" t="str">
            <v>C2</v>
          </cell>
        </row>
        <row r="27">
          <cell r="A27" t="str">
            <v>Vis 025</v>
          </cell>
          <cell r="B27" t="str">
            <v xml:space="preserve"> 40.652610,  -7.922827</v>
          </cell>
          <cell r="D27" t="str">
            <v>C2.6</v>
          </cell>
          <cell r="F27" t="str">
            <v>Manuel Silva Almeida 2</v>
          </cell>
          <cell r="G27" t="str">
            <v>MUV</v>
          </cell>
          <cell r="H27" t="str">
            <v>Viseu</v>
          </cell>
          <cell r="I27" t="str">
            <v>Rua Eng. Manuel da Silva Almeida</v>
          </cell>
          <cell r="N27" t="e">
            <v>#REF!</v>
          </cell>
          <cell r="O27" t="str">
            <v>C2</v>
          </cell>
        </row>
        <row r="28">
          <cell r="A28" t="str">
            <v>Vis 026</v>
          </cell>
          <cell r="B28" t="str">
            <v xml:space="preserve"> 40.652833,  -7.920289</v>
          </cell>
          <cell r="D28" t="str">
            <v>C2.7</v>
          </cell>
          <cell r="F28" t="str">
            <v>Escola João de Barros 2</v>
          </cell>
          <cell r="G28" t="str">
            <v>MUV</v>
          </cell>
          <cell r="H28" t="str">
            <v>Viseu</v>
          </cell>
          <cell r="I28" t="str">
            <v>Rua Eng. Manuel da Silva Almeida</v>
          </cell>
          <cell r="N28" t="e">
            <v>#REF!</v>
          </cell>
          <cell r="O28" t="str">
            <v>C2</v>
          </cell>
        </row>
        <row r="29">
          <cell r="A29" t="str">
            <v>Vis 027</v>
          </cell>
          <cell r="B29" t="str">
            <v xml:space="preserve"> 40.653214,  -7.917621</v>
          </cell>
          <cell r="D29" t="str">
            <v>C2.8</v>
          </cell>
          <cell r="F29" t="str">
            <v>António Esteves Correia</v>
          </cell>
          <cell r="G29" t="str">
            <v>MUV</v>
          </cell>
          <cell r="H29" t="str">
            <v>Viseu</v>
          </cell>
          <cell r="I29" t="str">
            <v>Rua Dr. António Esteves Correia</v>
          </cell>
          <cell r="N29" t="e">
            <v>#REF!</v>
          </cell>
          <cell r="O29" t="str">
            <v>C2</v>
          </cell>
        </row>
        <row r="30">
          <cell r="A30" t="str">
            <v>Vis 028</v>
          </cell>
          <cell r="B30" t="str">
            <v xml:space="preserve"> 40.655672,  -7.909891</v>
          </cell>
          <cell r="D30" t="str">
            <v>C2.12</v>
          </cell>
          <cell r="F30" t="str">
            <v>Dr Azeredo Perdigão 2</v>
          </cell>
          <cell r="G30" t="str">
            <v>MUV</v>
          </cell>
          <cell r="H30" t="str">
            <v>Viseu</v>
          </cell>
          <cell r="I30" t="str">
            <v>Rua Dr. Azeredo Perdigão</v>
          </cell>
          <cell r="N30" t="e">
            <v>#REF!</v>
          </cell>
          <cell r="O30" t="str">
            <v>C2</v>
          </cell>
        </row>
        <row r="31">
          <cell r="A31" t="str">
            <v>Vis 029</v>
          </cell>
          <cell r="B31" t="str">
            <v xml:space="preserve"> 40.653387,  -7.908449</v>
          </cell>
          <cell r="D31" t="str">
            <v>C2.13</v>
          </cell>
          <cell r="F31" t="str">
            <v>Monsenhor Celso T Silva</v>
          </cell>
          <cell r="G31" t="str">
            <v>MUV</v>
          </cell>
          <cell r="H31" t="str">
            <v>Viseu</v>
          </cell>
          <cell r="I31" t="str">
            <v>Rua Dr. Azeredo Perdigão</v>
          </cell>
          <cell r="N31" t="e">
            <v>#REF!</v>
          </cell>
          <cell r="O31" t="str">
            <v>C2</v>
          </cell>
        </row>
        <row r="32">
          <cell r="A32" t="str">
            <v>Vis 030</v>
          </cell>
          <cell r="B32" t="str">
            <v xml:space="preserve"> 40.653144,  -7.906838</v>
          </cell>
          <cell r="D32" t="str">
            <v>C2.14</v>
          </cell>
          <cell r="F32" t="str">
            <v>Universidade Católica</v>
          </cell>
          <cell r="G32" t="str">
            <v>MUV</v>
          </cell>
          <cell r="H32" t="str">
            <v>Viseu</v>
          </cell>
          <cell r="I32" t="str">
            <v>Rua Dr. Luis Nava</v>
          </cell>
          <cell r="N32" t="e">
            <v>#REF!</v>
          </cell>
          <cell r="O32" t="str">
            <v>C2</v>
          </cell>
        </row>
        <row r="33">
          <cell r="A33" t="str">
            <v>Vis 031</v>
          </cell>
          <cell r="B33" t="str">
            <v xml:space="preserve"> 40.656745,  -7.907953</v>
          </cell>
          <cell r="D33" t="str">
            <v>C2.15</v>
          </cell>
          <cell r="F33" t="str">
            <v>5 de Outubro 2</v>
          </cell>
          <cell r="G33" t="str">
            <v>MUV</v>
          </cell>
          <cell r="H33" t="str">
            <v>Viseu</v>
          </cell>
          <cell r="I33" t="str">
            <v>Av. 5 de Outubro</v>
          </cell>
          <cell r="N33" t="e">
            <v>#REF!</v>
          </cell>
          <cell r="O33" t="str">
            <v>C2</v>
          </cell>
        </row>
        <row r="34">
          <cell r="A34" t="str">
            <v>Vis 032</v>
          </cell>
          <cell r="B34" t="str">
            <v xml:space="preserve"> 40.662438,  -7.909709</v>
          </cell>
          <cell r="D34" t="str">
            <v>C2.19</v>
          </cell>
          <cell r="F34" t="str">
            <v>Porta dos Cavaleiros 2</v>
          </cell>
          <cell r="G34" t="str">
            <v>MUV</v>
          </cell>
          <cell r="H34" t="str">
            <v>Viseu</v>
          </cell>
          <cell r="I34" t="str">
            <v>Av. Emidio Navarro</v>
          </cell>
          <cell r="N34" t="e">
            <v>#REF!</v>
          </cell>
          <cell r="O34" t="str">
            <v>C2</v>
          </cell>
        </row>
        <row r="35">
          <cell r="A35" t="str">
            <v>Vis 033</v>
          </cell>
          <cell r="B35" t="str">
            <v xml:space="preserve"> 40.663687,  -7.910889</v>
          </cell>
          <cell r="D35" t="str">
            <v>C2.20</v>
          </cell>
          <cell r="F35" t="str">
            <v>Feira de S Mateus 1</v>
          </cell>
          <cell r="G35" t="str">
            <v>MUV</v>
          </cell>
          <cell r="H35" t="str">
            <v>Viseu</v>
          </cell>
          <cell r="I35" t="str">
            <v>Av. Emidio Navarro</v>
          </cell>
          <cell r="N35" t="e">
            <v>#REF!</v>
          </cell>
          <cell r="O35" t="str">
            <v>C2</v>
          </cell>
        </row>
        <row r="36">
          <cell r="A36" t="str">
            <v>Vis 034</v>
          </cell>
          <cell r="B36" t="str">
            <v xml:space="preserve"> 40.671568,  -7.920095</v>
          </cell>
          <cell r="D36" t="str">
            <v>C2.25</v>
          </cell>
          <cell r="F36" t="str">
            <v>M Ferreira Figueiredo 2</v>
          </cell>
          <cell r="G36" t="str">
            <v>MUV</v>
          </cell>
          <cell r="H36" t="str">
            <v>Viseu</v>
          </cell>
          <cell r="I36" t="str">
            <v>Av. europa</v>
          </cell>
          <cell r="L36" t="str">
            <v>em frente a farmácia</v>
          </cell>
          <cell r="N36" t="e">
            <v>#REF!</v>
          </cell>
          <cell r="O36" t="str">
            <v>C2</v>
          </cell>
        </row>
        <row r="37">
          <cell r="A37" t="str">
            <v>Vis 035</v>
          </cell>
          <cell r="B37" t="str">
            <v xml:space="preserve"> 40.668655,  -7.919090</v>
          </cell>
          <cell r="D37" t="str">
            <v>C2.26</v>
          </cell>
          <cell r="F37" t="str">
            <v>Avenida Europa</v>
          </cell>
          <cell r="G37" t="str">
            <v>MUV</v>
          </cell>
          <cell r="H37" t="str">
            <v>Viseu</v>
          </cell>
          <cell r="I37" t="str">
            <v>Av. europa</v>
          </cell>
          <cell r="N37" t="e">
            <v>#REF!</v>
          </cell>
          <cell r="O37" t="str">
            <v>C2</v>
          </cell>
        </row>
        <row r="38">
          <cell r="A38" t="str">
            <v>Vis 036</v>
          </cell>
          <cell r="B38" t="str">
            <v xml:space="preserve"> 40.661509,  -7.920691</v>
          </cell>
          <cell r="D38" t="str">
            <v>C2.30</v>
          </cell>
          <cell r="F38" t="str">
            <v>César Anjo 2</v>
          </cell>
          <cell r="G38" t="str">
            <v>MUV</v>
          </cell>
          <cell r="H38" t="str">
            <v>Viseu</v>
          </cell>
          <cell r="I38" t="str">
            <v>Rua César Anjo</v>
          </cell>
          <cell r="N38" t="e">
            <v>#REF!</v>
          </cell>
          <cell r="O38" t="str">
            <v>C2</v>
          </cell>
        </row>
        <row r="39">
          <cell r="A39" t="str">
            <v>Vis 037</v>
          </cell>
          <cell r="B39" t="str">
            <v xml:space="preserve"> 40.660332,  -7.921032</v>
          </cell>
          <cell r="D39" t="str">
            <v>C2.31</v>
          </cell>
          <cell r="F39" t="str">
            <v>Balsa 2</v>
          </cell>
          <cell r="G39" t="str">
            <v>MUV</v>
          </cell>
          <cell r="H39" t="str">
            <v>Viseu</v>
          </cell>
          <cell r="I39" t="str">
            <v>Rua Nova da Balsa</v>
          </cell>
          <cell r="N39" t="e">
            <v>#REF!</v>
          </cell>
          <cell r="O39" t="str">
            <v>C2</v>
          </cell>
        </row>
        <row r="40">
          <cell r="A40" t="str">
            <v>Vis 038</v>
          </cell>
          <cell r="B40" t="str">
            <v xml:space="preserve"> 40.659890,  -7.926082</v>
          </cell>
          <cell r="D40" t="str">
            <v>C2.32</v>
          </cell>
          <cell r="F40" t="str">
            <v xml:space="preserve"> Cidade Aveiro</v>
          </cell>
          <cell r="G40" t="str">
            <v>MUV</v>
          </cell>
          <cell r="H40" t="str">
            <v>Viseu</v>
          </cell>
          <cell r="I40" t="str">
            <v>Av. Cidade de Aveiro</v>
          </cell>
          <cell r="N40" t="e">
            <v>#REF!</v>
          </cell>
          <cell r="O40" t="str">
            <v>C2</v>
          </cell>
        </row>
        <row r="41">
          <cell r="A41" t="str">
            <v>Vis 039</v>
          </cell>
          <cell r="B41" t="str">
            <v xml:space="preserve"> 40.657914,  -7.927199</v>
          </cell>
          <cell r="D41" t="str">
            <v>C2.33</v>
          </cell>
          <cell r="F41" t="str">
            <v>Monte Belo-Estádio 2</v>
          </cell>
          <cell r="G41" t="str">
            <v>MUV</v>
          </cell>
          <cell r="H41" t="str">
            <v>Viseu</v>
          </cell>
          <cell r="I41" t="str">
            <v>Rua Montebelo</v>
          </cell>
          <cell r="N41" t="e">
            <v>#REF!</v>
          </cell>
          <cell r="O41" t="str">
            <v>C2</v>
          </cell>
        </row>
        <row r="42">
          <cell r="A42" t="str">
            <v>Vis 040</v>
          </cell>
          <cell r="B42" t="str">
            <v xml:space="preserve"> 40.656585,  -7.928116</v>
          </cell>
          <cell r="D42" t="str">
            <v>C2.34</v>
          </cell>
          <cell r="F42" t="str">
            <v>Monte Belo-J Infância 2</v>
          </cell>
          <cell r="G42" t="str">
            <v>MUV</v>
          </cell>
          <cell r="H42" t="str">
            <v>Viseu</v>
          </cell>
          <cell r="I42" t="str">
            <v>Rua Montebelo</v>
          </cell>
          <cell r="N42" t="e">
            <v>#REF!</v>
          </cell>
          <cell r="O42" t="str">
            <v>C2</v>
          </cell>
        </row>
        <row r="43">
          <cell r="A43" t="str">
            <v>Vis 041</v>
          </cell>
          <cell r="B43" t="str">
            <v xml:space="preserve"> 40.656571,  -7.920538</v>
          </cell>
          <cell r="D43" t="str">
            <v>C2.36</v>
          </cell>
          <cell r="F43" t="str">
            <v>Engrácia Carrilho-Igreja</v>
          </cell>
          <cell r="G43" t="str">
            <v>MUV</v>
          </cell>
          <cell r="H43" t="str">
            <v>Viseu</v>
          </cell>
          <cell r="I43" t="str">
            <v>Av. Eng. Engrácia Carrilho</v>
          </cell>
          <cell r="N43" t="e">
            <v>#REF!</v>
          </cell>
          <cell r="O43" t="str">
            <v>C2</v>
          </cell>
        </row>
        <row r="44">
          <cell r="A44" t="str">
            <v>Vis 042</v>
          </cell>
          <cell r="B44" t="str">
            <v xml:space="preserve"> 40.658180,  -7.920048</v>
          </cell>
          <cell r="D44" t="str">
            <v>C2.37</v>
          </cell>
          <cell r="F44" t="str">
            <v>Colégio Imac Conceição</v>
          </cell>
          <cell r="G44" t="str">
            <v>MUV</v>
          </cell>
          <cell r="H44" t="str">
            <v>Viseu</v>
          </cell>
          <cell r="I44" t="str">
            <v>Rua Nossa Senhora de Fátima</v>
          </cell>
          <cell r="N44" t="e">
            <v>#REF!</v>
          </cell>
          <cell r="O44" t="str">
            <v>C2</v>
          </cell>
        </row>
        <row r="45">
          <cell r="A45" t="str">
            <v>Vis 043</v>
          </cell>
          <cell r="B45" t="str">
            <v xml:space="preserve"> 40.644670,  -7.923472</v>
          </cell>
          <cell r="D45" t="str">
            <v>C2.42</v>
          </cell>
          <cell r="F45" t="str">
            <v>Reg Infantaria-IPV 3</v>
          </cell>
          <cell r="G45" t="str">
            <v>MUV</v>
          </cell>
          <cell r="H45" t="str">
            <v>Viseu</v>
          </cell>
          <cell r="I45" t="str">
            <v>Av. Regimento infantaria n.º 14</v>
          </cell>
          <cell r="N45" t="e">
            <v>#REF!</v>
          </cell>
          <cell r="O45" t="str">
            <v>C2</v>
          </cell>
        </row>
        <row r="46">
          <cell r="A46" t="str">
            <v>Vis 044</v>
          </cell>
          <cell r="B46" t="str">
            <v xml:space="preserve"> 40.646680,  -7.912509</v>
          </cell>
          <cell r="D46" t="str">
            <v>C2.46a</v>
          </cell>
          <cell r="F46" t="str">
            <v>Quinta da Alagoa</v>
          </cell>
          <cell r="G46" t="str">
            <v>MUV</v>
          </cell>
          <cell r="H46" t="str">
            <v>Ranhados</v>
          </cell>
          <cell r="I46" t="str">
            <v>Rua Quinta da Alagoa</v>
          </cell>
          <cell r="N46" t="e">
            <v>#REF!</v>
          </cell>
          <cell r="O46" t="str">
            <v>C2</v>
          </cell>
        </row>
        <row r="47">
          <cell r="A47" t="str">
            <v>Vis 045</v>
          </cell>
          <cell r="B47" t="str">
            <v xml:space="preserve"> 40.644217,  -7.913063</v>
          </cell>
          <cell r="D47" t="str">
            <v>C2.46b</v>
          </cell>
          <cell r="F47" t="str">
            <v>Q Alagoa-C Comercial</v>
          </cell>
          <cell r="G47" t="str">
            <v>MUV</v>
          </cell>
          <cell r="H47" t="str">
            <v>Ranhados</v>
          </cell>
          <cell r="I47" t="str">
            <v>Rua Quinta da Alagoa (Palácio do Gelo)</v>
          </cell>
          <cell r="N47" t="e">
            <v>#REF!</v>
          </cell>
          <cell r="O47" t="str">
            <v>C2</v>
          </cell>
        </row>
        <row r="48">
          <cell r="A48" t="str">
            <v>Vis 046</v>
          </cell>
          <cell r="B48" t="str">
            <v xml:space="preserve"> 40.645744,  -7.909010</v>
          </cell>
          <cell r="D48" t="str">
            <v>C2.47</v>
          </cell>
          <cell r="F48" t="str">
            <v>Escola Aquilino Ribeiro</v>
          </cell>
          <cell r="G48" t="str">
            <v>MUV</v>
          </cell>
          <cell r="H48" t="str">
            <v>Ranhados</v>
          </cell>
          <cell r="I48" t="str">
            <v>Rua quinta Dél Rei</v>
          </cell>
          <cell r="L48" t="str">
            <v>em frente à escola Aquilino Ribeiro</v>
          </cell>
          <cell r="N48" t="e">
            <v>#REF!</v>
          </cell>
          <cell r="O48" t="str">
            <v>C2</v>
          </cell>
        </row>
        <row r="49">
          <cell r="A49" t="str">
            <v>Vis 047</v>
          </cell>
          <cell r="B49" t="str">
            <v xml:space="preserve"> 40.656213,  -7.914239</v>
          </cell>
          <cell r="C49">
            <v>1</v>
          </cell>
          <cell r="D49" t="str">
            <v>C1.40/C2.39</v>
          </cell>
          <cell r="F49" t="str">
            <v>Rossio 1</v>
          </cell>
          <cell r="G49" t="str">
            <v>MUV</v>
          </cell>
          <cell r="H49" t="str">
            <v>Viseu</v>
          </cell>
          <cell r="I49" t="str">
            <v>Av. 25 de Abril (Rossio)</v>
          </cell>
          <cell r="N49" t="e">
            <v>#REF!</v>
          </cell>
          <cell r="O49" t="str">
            <v>C1;C2;6;7;8;9;10;11;12;13;15;16;18;19;20;21</v>
          </cell>
        </row>
        <row r="50">
          <cell r="A50" t="str">
            <v>Vis 048</v>
          </cell>
          <cell r="B50" t="str">
            <v xml:space="preserve"> 40.656145,  -7.914081</v>
          </cell>
          <cell r="C50">
            <v>2</v>
          </cell>
          <cell r="D50" t="str">
            <v>C1.13/C2.10</v>
          </cell>
          <cell r="F50" t="str">
            <v>Rossio 2</v>
          </cell>
          <cell r="G50" t="str">
            <v>MUV</v>
          </cell>
          <cell r="H50" t="str">
            <v>Viseu</v>
          </cell>
          <cell r="I50" t="str">
            <v>Av. 25 de Abril (Rossio)</v>
          </cell>
          <cell r="N50" t="e">
            <v>#REF!</v>
          </cell>
          <cell r="O50" t="str">
            <v>C1;C2;1;3;5;6;8;10;11;12;13;15;16;17;18;19;20;21</v>
          </cell>
        </row>
        <row r="51">
          <cell r="A51" t="str">
            <v>Vis 049</v>
          </cell>
          <cell r="B51" t="str">
            <v xml:space="preserve"> 40.655985,  -7.912575</v>
          </cell>
          <cell r="C51">
            <v>3</v>
          </cell>
          <cell r="D51" t="str">
            <v>C2.11</v>
          </cell>
          <cell r="F51" t="str">
            <v>Alves Martins</v>
          </cell>
          <cell r="G51" t="str">
            <v>MUV</v>
          </cell>
          <cell r="H51" t="str">
            <v>Viseu</v>
          </cell>
          <cell r="I51" t="str">
            <v>Rua D. Antonio Alves  Martins</v>
          </cell>
          <cell r="N51" t="e">
            <v>#REF!</v>
          </cell>
          <cell r="O51" t="str">
            <v>C2;1,3,5,6,7,9,17</v>
          </cell>
        </row>
        <row r="52">
          <cell r="A52" t="str">
            <v>Vis 050</v>
          </cell>
          <cell r="B52" t="str">
            <v xml:space="preserve"> 40.656632,  -7.912392</v>
          </cell>
          <cell r="C52">
            <v>4</v>
          </cell>
          <cell r="D52" t="str">
            <v>C1.39</v>
          </cell>
          <cell r="F52" t="str">
            <v>General Humberto Delgado</v>
          </cell>
          <cell r="G52" t="str">
            <v>MUV</v>
          </cell>
          <cell r="H52" t="str">
            <v>Viseu</v>
          </cell>
          <cell r="I52" t="str">
            <v>Rua Alexandre Lobo - Correios</v>
          </cell>
          <cell r="N52" t="e">
            <v>#REF!</v>
          </cell>
          <cell r="O52" t="str">
            <v>C1,1,3,5,6,7,9,17</v>
          </cell>
        </row>
        <row r="53">
          <cell r="A53" t="str">
            <v>Vis 051</v>
          </cell>
          <cell r="B53" t="str">
            <v xml:space="preserve"> 40.656385,  -7.909579</v>
          </cell>
          <cell r="C53">
            <v>5</v>
          </cell>
          <cell r="F53" t="str">
            <v>D António A Martins 1</v>
          </cell>
          <cell r="G53" t="str">
            <v>MUV</v>
          </cell>
          <cell r="H53" t="str">
            <v>Viseu</v>
          </cell>
          <cell r="I53" t="str">
            <v>Sta. Cristina - Seminário</v>
          </cell>
          <cell r="N53" t="e">
            <v>#REF!</v>
          </cell>
          <cell r="O53">
            <v>6.9</v>
          </cell>
        </row>
        <row r="54">
          <cell r="A54" t="str">
            <v>Vis 052</v>
          </cell>
          <cell r="B54" t="str">
            <v xml:space="preserve"> 40.657660,  -7.909950</v>
          </cell>
          <cell r="C54">
            <v>6</v>
          </cell>
          <cell r="D54" t="str">
            <v>C2.16</v>
          </cell>
          <cell r="F54" t="str">
            <v>S Cristina-Cap S Pereira</v>
          </cell>
          <cell r="G54" t="str">
            <v>MUV</v>
          </cell>
          <cell r="H54" t="str">
            <v>Viseu</v>
          </cell>
          <cell r="I54" t="str">
            <v>Av. Capitão Silva Pereira</v>
          </cell>
          <cell r="N54" t="e">
            <v>#REF!</v>
          </cell>
          <cell r="O54" t="str">
            <v>C2;1,3,5,6,7,17</v>
          </cell>
        </row>
        <row r="55">
          <cell r="A55" t="str">
            <v>Vis 053</v>
          </cell>
          <cell r="B55" t="str">
            <v xml:space="preserve"> 40.657736,  -7.910015</v>
          </cell>
          <cell r="C55">
            <v>7</v>
          </cell>
          <cell r="D55" t="str">
            <v>C1.35</v>
          </cell>
          <cell r="F55" t="str">
            <v>Cap S Pereira-S Cristina</v>
          </cell>
          <cell r="G55" t="str">
            <v>MUV</v>
          </cell>
          <cell r="H55" t="str">
            <v>Viseu</v>
          </cell>
          <cell r="I55" t="str">
            <v>Av. Capitão Silva Pereira</v>
          </cell>
          <cell r="N55" t="e">
            <v>#REF!</v>
          </cell>
          <cell r="O55" t="str">
            <v>C1;1,3,5,6,7,17</v>
          </cell>
        </row>
        <row r="56">
          <cell r="A56" t="str">
            <v>Vis 054</v>
          </cell>
          <cell r="B56" t="str">
            <v xml:space="preserve"> 40.659405,  -7.907466</v>
          </cell>
          <cell r="C56">
            <v>8</v>
          </cell>
          <cell r="D56" t="str">
            <v>C2.17</v>
          </cell>
          <cell r="F56" t="str">
            <v>Cap S Pereira-Fontelo</v>
          </cell>
          <cell r="G56" t="str">
            <v>MUV</v>
          </cell>
          <cell r="H56" t="str">
            <v>Viseu</v>
          </cell>
          <cell r="I56" t="str">
            <v>Av. Capitão Silva Pereira</v>
          </cell>
          <cell r="N56" t="e">
            <v>#REF!</v>
          </cell>
          <cell r="O56" t="str">
            <v>C2;1,3,5,6,7,17</v>
          </cell>
        </row>
        <row r="57">
          <cell r="A57" t="str">
            <v>Vis 055</v>
          </cell>
          <cell r="B57" t="str">
            <v xml:space="preserve"> 40.659035,  -7.908139</v>
          </cell>
          <cell r="C57">
            <v>9</v>
          </cell>
          <cell r="D57" t="str">
            <v>C1.34</v>
          </cell>
          <cell r="F57" t="str">
            <v>Capitão Silva Pereira</v>
          </cell>
          <cell r="G57" t="str">
            <v>MUV</v>
          </cell>
          <cell r="H57" t="str">
            <v>Viseu</v>
          </cell>
          <cell r="I57" t="str">
            <v>Av. Capitão Silva Pereira</v>
          </cell>
          <cell r="N57" t="e">
            <v>#REF!</v>
          </cell>
          <cell r="O57" t="str">
            <v>C1;1,3,5,6,7,17</v>
          </cell>
        </row>
        <row r="58">
          <cell r="A58" t="str">
            <v>Vis 056</v>
          </cell>
          <cell r="B58" t="str">
            <v xml:space="preserve"> 40.660617,  -7.908127</v>
          </cell>
          <cell r="C58">
            <v>10</v>
          </cell>
          <cell r="D58" t="str">
            <v>C2.18</v>
          </cell>
          <cell r="F58" t="str">
            <v>Largo Santo António</v>
          </cell>
          <cell r="G58" t="str">
            <v>MUV</v>
          </cell>
          <cell r="H58" t="str">
            <v>Viseu</v>
          </cell>
          <cell r="I58" t="str">
            <v>Largo Mouzinho de Albuquerque</v>
          </cell>
          <cell r="L58" t="str">
            <v>PARAGEM EXISTE, NO ENTANTO, APENAS ESTÁ MARACADA POR LINHA M14</v>
          </cell>
          <cell r="N58" t="e">
            <v>#REF!</v>
          </cell>
          <cell r="O58" t="str">
            <v>C2;3,6,5,17</v>
          </cell>
        </row>
        <row r="59">
          <cell r="A59" t="str">
            <v>Vis 057</v>
          </cell>
          <cell r="C59">
            <v>11</v>
          </cell>
          <cell r="H59" t="str">
            <v>Viseu</v>
          </cell>
          <cell r="I59" t="str">
            <v>Largo Mouzinho de Albuquerque</v>
          </cell>
          <cell r="N59" t="e">
            <v>#REF!</v>
          </cell>
        </row>
        <row r="60">
          <cell r="A60" t="str">
            <v>Vis 058</v>
          </cell>
          <cell r="B60" t="str">
            <v xml:space="preserve"> 40.663248,  -7.910430</v>
          </cell>
          <cell r="C60">
            <v>12</v>
          </cell>
          <cell r="F60" t="str">
            <v>Casa da Ribeira</v>
          </cell>
          <cell r="G60" t="str">
            <v>MUV</v>
          </cell>
          <cell r="H60" t="str">
            <v>Viseu</v>
          </cell>
          <cell r="I60" t="str">
            <v>Avenida Emidio Navarro</v>
          </cell>
          <cell r="N60" t="e">
            <v>#REF!</v>
          </cell>
          <cell r="O60" t="str">
            <v>3,6,5,17</v>
          </cell>
        </row>
        <row r="61">
          <cell r="A61" t="str">
            <v>Vis 059</v>
          </cell>
          <cell r="B61" t="str">
            <v xml:space="preserve"> 40.663212,  -7.910552</v>
          </cell>
          <cell r="C61">
            <v>13</v>
          </cell>
          <cell r="D61" t="str">
            <v>C1.31</v>
          </cell>
          <cell r="F61" t="str">
            <v>Feira de S. Mateus 2</v>
          </cell>
          <cell r="G61" t="str">
            <v>MUV</v>
          </cell>
          <cell r="H61" t="str">
            <v>Viseu</v>
          </cell>
          <cell r="I61" t="str">
            <v>Avenida Emidio Navarro</v>
          </cell>
          <cell r="N61" t="e">
            <v>#REF!</v>
          </cell>
          <cell r="O61" t="str">
            <v>C1;3,5,6,7,17</v>
          </cell>
        </row>
        <row r="62">
          <cell r="A62" t="str">
            <v>Vis 060</v>
          </cell>
          <cell r="B62" t="str">
            <v xml:space="preserve"> 40.666018,  -7.913206</v>
          </cell>
          <cell r="C62">
            <v>14</v>
          </cell>
          <cell r="D62" t="str">
            <v>C2.21</v>
          </cell>
          <cell r="F62" t="str">
            <v>Cava de Viriato 1</v>
          </cell>
          <cell r="G62" t="str">
            <v>MUV</v>
          </cell>
          <cell r="H62" t="str">
            <v>Viseu</v>
          </cell>
          <cell r="I62" t="str">
            <v>Av. Da Bélgica</v>
          </cell>
          <cell r="N62" t="e">
            <v>#REF!</v>
          </cell>
          <cell r="O62" t="str">
            <v>C2;4,5,6,15,16,17,18,20</v>
          </cell>
        </row>
        <row r="63">
          <cell r="A63" t="str">
            <v>Vis 061</v>
          </cell>
          <cell r="B63" t="str">
            <v xml:space="preserve"> 40.665889,  -7.913368</v>
          </cell>
          <cell r="C63">
            <v>15</v>
          </cell>
          <cell r="D63" t="str">
            <v>C1.30</v>
          </cell>
          <cell r="F63" t="str">
            <v>Cava de Viriato 2</v>
          </cell>
          <cell r="G63" t="str">
            <v>MUV</v>
          </cell>
          <cell r="H63" t="str">
            <v>Viseu</v>
          </cell>
          <cell r="I63" t="str">
            <v>Av. Da Bélgica</v>
          </cell>
          <cell r="N63" t="e">
            <v>#REF!</v>
          </cell>
          <cell r="O63" t="str">
            <v>C1;4,5,6,15,16,17,18,20</v>
          </cell>
        </row>
        <row r="64">
          <cell r="A64" t="str">
            <v>Vis 062</v>
          </cell>
          <cell r="B64" t="str">
            <v xml:space="preserve"> 40.668229,  -7.915667</v>
          </cell>
          <cell r="C64">
            <v>16</v>
          </cell>
          <cell r="D64" t="str">
            <v>C2.22</v>
          </cell>
          <cell r="F64" t="str">
            <v>Av Bélgica-Alf Miguel 1</v>
          </cell>
          <cell r="G64" t="str">
            <v>MUV</v>
          </cell>
          <cell r="H64" t="str">
            <v>Viseu</v>
          </cell>
          <cell r="I64" t="str">
            <v>Av. Da Bélgica</v>
          </cell>
          <cell r="N64" t="e">
            <v>#REF!</v>
          </cell>
          <cell r="O64" t="str">
            <v>C2;4,5,15,16,17,18,20</v>
          </cell>
        </row>
        <row r="65">
          <cell r="A65" t="str">
            <v>Vis 063</v>
          </cell>
          <cell r="B65" t="str">
            <v xml:space="preserve"> 40.668452,  -7.916073</v>
          </cell>
          <cell r="C65">
            <v>17</v>
          </cell>
          <cell r="F65" t="str">
            <v>Av Bélgica-Alf Miguel 2</v>
          </cell>
          <cell r="G65" t="str">
            <v>MUV</v>
          </cell>
          <cell r="H65" t="str">
            <v>Viseu</v>
          </cell>
          <cell r="I65" t="str">
            <v>Av. Da Bélgica</v>
          </cell>
          <cell r="N65" t="e">
            <v>#REF!</v>
          </cell>
          <cell r="O65" t="str">
            <v>4,5,15,16,17,18,20</v>
          </cell>
        </row>
        <row r="66">
          <cell r="A66" t="str">
            <v>Vis 064</v>
          </cell>
          <cell r="B66" t="str">
            <v xml:space="preserve"> 40.670291,  -7.918028</v>
          </cell>
          <cell r="C66">
            <v>18</v>
          </cell>
          <cell r="F66" t="str">
            <v>Avenida Bélgica 1</v>
          </cell>
          <cell r="G66" t="str">
            <v>MUV</v>
          </cell>
          <cell r="H66" t="str">
            <v>Viseu</v>
          </cell>
          <cell r="I66" t="str">
            <v>Av. Da Bélgica</v>
          </cell>
          <cell r="N66" t="e">
            <v>#REF!</v>
          </cell>
          <cell r="O66" t="str">
            <v>4,5,15,16,17,18,20</v>
          </cell>
        </row>
        <row r="67">
          <cell r="A67" t="str">
            <v>Vis 065</v>
          </cell>
          <cell r="B67" t="str">
            <v xml:space="preserve"> 40.670403,  -7.917955</v>
          </cell>
          <cell r="C67">
            <v>19</v>
          </cell>
          <cell r="D67" t="str">
            <v>C2.23</v>
          </cell>
          <cell r="F67" t="str">
            <v>Avenida Bélgica 2</v>
          </cell>
          <cell r="G67" t="str">
            <v>MUV</v>
          </cell>
          <cell r="H67" t="str">
            <v>Viseu</v>
          </cell>
          <cell r="I67" t="str">
            <v>Av. Da Bélgica</v>
          </cell>
          <cell r="L67" t="str">
            <v>não tem linha M14</v>
          </cell>
          <cell r="N67" t="e">
            <v>#REF!</v>
          </cell>
          <cell r="O67" t="str">
            <v>C2;4,5,15,16,17,18,20</v>
          </cell>
        </row>
        <row r="68">
          <cell r="A68" t="str">
            <v>Vis 066</v>
          </cell>
          <cell r="B68" t="str">
            <v xml:space="preserve"> 40.672560,  -7.920169</v>
          </cell>
          <cell r="C68">
            <v>20</v>
          </cell>
          <cell r="F68" t="str">
            <v>Avenida Bélgica 3</v>
          </cell>
          <cell r="G68" t="str">
            <v>MUV</v>
          </cell>
          <cell r="H68" t="str">
            <v>Viseu</v>
          </cell>
          <cell r="I68" t="str">
            <v>Av. Da Bélgica</v>
          </cell>
          <cell r="L68" t="str">
            <v>sem linha M14</v>
          </cell>
          <cell r="N68" t="e">
            <v>#REF!</v>
          </cell>
          <cell r="O68" t="str">
            <v>4,5,15,16,17,18,20</v>
          </cell>
        </row>
        <row r="69">
          <cell r="A69" t="str">
            <v>Vis 067</v>
          </cell>
          <cell r="B69" t="str">
            <v xml:space="preserve"> 40.672628,  -7.920566</v>
          </cell>
          <cell r="C69">
            <v>21</v>
          </cell>
          <cell r="F69" t="str">
            <v>Avenida Bélgica 4</v>
          </cell>
          <cell r="G69" t="str">
            <v>MUV</v>
          </cell>
          <cell r="H69" t="str">
            <v>Viseu</v>
          </cell>
          <cell r="I69" t="str">
            <v>Av. Da Bélgica</v>
          </cell>
          <cell r="K69" t="str">
            <v>ANTECIPAR PARAGEM PARA A FRENTE DAS BOMBAS - MESMO DESENHO DE PORMENOR QUE A PARAGEM 20</v>
          </cell>
          <cell r="N69" t="e">
            <v>#REF!</v>
          </cell>
          <cell r="O69" t="str">
            <v>4,5,15,16,17,18,20</v>
          </cell>
        </row>
        <row r="70">
          <cell r="A70" t="str">
            <v>Vis 068</v>
          </cell>
          <cell r="B70" t="str">
            <v xml:space="preserve"> 40.674470,  -7.922646</v>
          </cell>
          <cell r="C70">
            <v>22</v>
          </cell>
          <cell r="F70" t="str">
            <v>Av Bélgica-Sta Amélia 1</v>
          </cell>
          <cell r="G70" t="str">
            <v>MUV</v>
          </cell>
          <cell r="H70" t="str">
            <v>Viseu</v>
          </cell>
          <cell r="I70" t="str">
            <v>Av. Da Bélgica</v>
          </cell>
          <cell r="N70" t="e">
            <v>#REF!</v>
          </cell>
          <cell r="O70" t="str">
            <v>4,5,15,16,17,18,20</v>
          </cell>
        </row>
        <row r="71">
          <cell r="A71" t="str">
            <v>Vis 069</v>
          </cell>
          <cell r="B71" t="str">
            <v xml:space="preserve"> 40.674666,  -7.922428</v>
          </cell>
          <cell r="C71">
            <v>23</v>
          </cell>
          <cell r="F71" t="str">
            <v>Av Bélgica-Sta Amélia 2</v>
          </cell>
          <cell r="G71" t="str">
            <v>MUV</v>
          </cell>
          <cell r="H71" t="str">
            <v>Viseu</v>
          </cell>
          <cell r="I71" t="str">
            <v>Av. Da Bélgica</v>
          </cell>
          <cell r="N71" t="e">
            <v>#REF!</v>
          </cell>
          <cell r="O71" t="str">
            <v>4,5,15,16,17,18,20</v>
          </cell>
        </row>
        <row r="72">
          <cell r="A72" t="str">
            <v>Vis 070</v>
          </cell>
          <cell r="B72" t="str">
            <v xml:space="preserve"> 40.677933,  -7.921903</v>
          </cell>
          <cell r="C72">
            <v>24</v>
          </cell>
          <cell r="F72" t="str">
            <v>Abraveses-Igreja 1</v>
          </cell>
          <cell r="G72" t="str">
            <v>MUV</v>
          </cell>
          <cell r="H72" t="str">
            <v>Abraveses</v>
          </cell>
          <cell r="I72" t="str">
            <v>R. Aquilino Ribeiro</v>
          </cell>
          <cell r="K72" t="str">
            <v>s/ intervenções - antecipar paragem para zona de passeio</v>
          </cell>
          <cell r="N72" t="e">
            <v>#REF!</v>
          </cell>
          <cell r="O72" t="str">
            <v>15,16,17,20</v>
          </cell>
        </row>
        <row r="73">
          <cell r="A73" t="str">
            <v>Vis 071</v>
          </cell>
          <cell r="B73" t="str">
            <v xml:space="preserve"> 40.678020,  -7.921627</v>
          </cell>
          <cell r="C73">
            <v>25</v>
          </cell>
          <cell r="F73" t="str">
            <v>Abraveses-Igreja 2</v>
          </cell>
          <cell r="G73" t="str">
            <v>MUV</v>
          </cell>
          <cell r="H73" t="str">
            <v>Abraveses</v>
          </cell>
          <cell r="I73" t="str">
            <v>R. Aquilino Ribeiro</v>
          </cell>
          <cell r="N73" t="e">
            <v>#REF!</v>
          </cell>
          <cell r="O73" t="str">
            <v>5,15,16,17,20</v>
          </cell>
        </row>
        <row r="74">
          <cell r="A74" t="str">
            <v>Vis 072</v>
          </cell>
          <cell r="B74" t="str">
            <v xml:space="preserve"> 40.679807,  -7.920631</v>
          </cell>
          <cell r="C74">
            <v>26</v>
          </cell>
          <cell r="F74" t="str">
            <v>Abraveses-Correios 2</v>
          </cell>
          <cell r="G74" t="str">
            <v>MUV</v>
          </cell>
          <cell r="H74" t="str">
            <v>Abraveses</v>
          </cell>
          <cell r="I74" t="str">
            <v>R. Aquilino Ribeiro - correios</v>
          </cell>
          <cell r="N74" t="e">
            <v>#REF!</v>
          </cell>
          <cell r="O74" t="str">
            <v>5,15,16,17,18,20</v>
          </cell>
        </row>
        <row r="75">
          <cell r="A75" t="str">
            <v>Vis 073</v>
          </cell>
          <cell r="B75" t="str">
            <v xml:space="preserve"> 40.680050,  -7.920085</v>
          </cell>
          <cell r="C75">
            <v>27</v>
          </cell>
          <cell r="F75" t="str">
            <v>Abraveses-Correios 1</v>
          </cell>
          <cell r="G75" t="str">
            <v>MUV</v>
          </cell>
          <cell r="H75" t="str">
            <v>Abraveses</v>
          </cell>
          <cell r="I75" t="str">
            <v>R. Aquilino Ribeiro</v>
          </cell>
          <cell r="N75" t="e">
            <v>#REF!</v>
          </cell>
          <cell r="O75" t="str">
            <v>5,15,16,17,20</v>
          </cell>
        </row>
        <row r="76">
          <cell r="A76" t="str">
            <v>Vis 074</v>
          </cell>
          <cell r="B76" t="str">
            <v xml:space="preserve"> 40.682148,  -7.918799</v>
          </cell>
          <cell r="C76">
            <v>28</v>
          </cell>
          <cell r="F76" t="str">
            <v>Abraveses-Hospital 1</v>
          </cell>
          <cell r="G76" t="str">
            <v>MUV</v>
          </cell>
          <cell r="H76" t="str">
            <v>Abraveses</v>
          </cell>
          <cell r="I76" t="str">
            <v>R. Aquilino Ribeiro</v>
          </cell>
          <cell r="N76" t="e">
            <v>#REF!</v>
          </cell>
          <cell r="O76" t="str">
            <v>5,15,16,17,20</v>
          </cell>
        </row>
        <row r="77">
          <cell r="A77" t="str">
            <v>Vis 075</v>
          </cell>
          <cell r="B77" t="str">
            <v xml:space="preserve"> 40.682436,  -7.918777</v>
          </cell>
          <cell r="C77">
            <v>29</v>
          </cell>
          <cell r="F77" t="str">
            <v>Abraveses-Hospital 2</v>
          </cell>
          <cell r="G77" t="str">
            <v>MUV</v>
          </cell>
          <cell r="H77" t="str">
            <v>Abraveses</v>
          </cell>
          <cell r="I77" t="str">
            <v>R. Aquilino Ribeiro</v>
          </cell>
          <cell r="N77" t="e">
            <v>#REF!</v>
          </cell>
          <cell r="O77" t="str">
            <v>5,15,16,17,18,20</v>
          </cell>
        </row>
        <row r="78">
          <cell r="A78" t="str">
            <v>Vis 076</v>
          </cell>
          <cell r="B78" t="str">
            <v xml:space="preserve"> 40.684861,  -7.917432</v>
          </cell>
          <cell r="C78">
            <v>30</v>
          </cell>
          <cell r="F78" t="str">
            <v>TCor Silva Simões 1</v>
          </cell>
          <cell r="G78" t="str">
            <v>MUV</v>
          </cell>
          <cell r="H78" t="str">
            <v>Abraveses</v>
          </cell>
          <cell r="I78" t="str">
            <v>Av. Tenente coronel Silva Simões</v>
          </cell>
          <cell r="K78" t="str">
            <v>s/ intervenções - antecipar paragem está em zona de estacionamento e tirar estacionamento não parece viável</v>
          </cell>
          <cell r="N78" t="e">
            <v>#REF!</v>
          </cell>
          <cell r="O78">
            <v>5.17</v>
          </cell>
        </row>
        <row r="79">
          <cell r="A79" t="str">
            <v>Vis 077</v>
          </cell>
          <cell r="B79" t="str">
            <v xml:space="preserve"> 40.684896,  -7.917198</v>
          </cell>
          <cell r="C79">
            <v>31</v>
          </cell>
          <cell r="F79" t="str">
            <v>TCor Silva Simões 2</v>
          </cell>
          <cell r="G79" t="str">
            <v>MUV</v>
          </cell>
          <cell r="H79" t="str">
            <v>Abraveses</v>
          </cell>
          <cell r="I79" t="str">
            <v>Av. Tenente coronel Silva Simões</v>
          </cell>
          <cell r="N79" t="e">
            <v>#REF!</v>
          </cell>
          <cell r="O79">
            <v>5.17</v>
          </cell>
        </row>
        <row r="80">
          <cell r="A80" t="str">
            <v>Vis 078</v>
          </cell>
          <cell r="B80" t="str">
            <v xml:space="preserve"> 40.686577,  -7.916363</v>
          </cell>
          <cell r="C80">
            <v>32</v>
          </cell>
          <cell r="F80" t="str">
            <v>Tcor S Simões-Barrosa</v>
          </cell>
          <cell r="G80" t="str">
            <v>MUV</v>
          </cell>
          <cell r="H80" t="str">
            <v>Abraveses</v>
          </cell>
          <cell r="I80" t="str">
            <v>Av. Tenente coronel Silva Simões</v>
          </cell>
          <cell r="K80" t="str">
            <v>paragem na rotunda - alterar posição</v>
          </cell>
          <cell r="L80" t="str">
            <v>antecipar paragem para antes da rotunda</v>
          </cell>
          <cell r="N80" t="e">
            <v>#REF!</v>
          </cell>
          <cell r="O80">
            <v>5.17</v>
          </cell>
        </row>
        <row r="81">
          <cell r="A81" t="str">
            <v>Vis 079</v>
          </cell>
          <cell r="B81" t="str">
            <v xml:space="preserve"> 40.688334,  -7.915316</v>
          </cell>
          <cell r="C81">
            <v>33</v>
          </cell>
          <cell r="F81" t="str">
            <v>Tcor S Simões-Cumieira 1</v>
          </cell>
          <cell r="G81" t="str">
            <v>MUV</v>
          </cell>
          <cell r="H81" t="str">
            <v>Campo</v>
          </cell>
          <cell r="I81" t="str">
            <v>Av. Tenente coronel Silva Simões</v>
          </cell>
          <cell r="N81" t="e">
            <v>#REF!</v>
          </cell>
          <cell r="O81">
            <v>5.17</v>
          </cell>
        </row>
        <row r="82">
          <cell r="A82" t="str">
            <v>Vis 080</v>
          </cell>
          <cell r="B82" t="str">
            <v>40.68829, -7.91518</v>
          </cell>
          <cell r="C82">
            <v>34</v>
          </cell>
          <cell r="F82" t="str">
            <v>Tcor S Simões-Cumieira 2</v>
          </cell>
          <cell r="G82" t="str">
            <v>MUV</v>
          </cell>
          <cell r="H82" t="str">
            <v>Campo</v>
          </cell>
          <cell r="I82" t="str">
            <v>Av. Tenente coronel Silva Simões</v>
          </cell>
          <cell r="N82" t="e">
            <v>#REF!</v>
          </cell>
          <cell r="O82">
            <v>5.17</v>
          </cell>
        </row>
        <row r="83">
          <cell r="A83" t="str">
            <v>Vis 081</v>
          </cell>
          <cell r="B83" t="str">
            <v>40.69023, -7.91405</v>
          </cell>
          <cell r="C83">
            <v>35</v>
          </cell>
          <cell r="F83" t="str">
            <v>Tcor S Simões-Cimalha 1</v>
          </cell>
          <cell r="G83" t="str">
            <v>MUV</v>
          </cell>
          <cell r="H83" t="str">
            <v>Campo</v>
          </cell>
          <cell r="I83" t="str">
            <v>Av. Tenente coronel Silva Simões</v>
          </cell>
          <cell r="N83" t="e">
            <v>#REF!</v>
          </cell>
          <cell r="O83">
            <v>5.17</v>
          </cell>
        </row>
        <row r="84">
          <cell r="A84" t="str">
            <v>Vis 082</v>
          </cell>
          <cell r="B84" t="str">
            <v xml:space="preserve"> 40.690807,  -7.913847</v>
          </cell>
          <cell r="C84">
            <v>36</v>
          </cell>
          <cell r="F84" t="str">
            <v>Tcor S Simões-Cimalha 2</v>
          </cell>
          <cell r="G84" t="str">
            <v>MUV</v>
          </cell>
          <cell r="H84" t="str">
            <v>Campo</v>
          </cell>
          <cell r="I84" t="str">
            <v>Av. Tenente coronel Silva Simões</v>
          </cell>
          <cell r="K84" t="str">
            <v>Antecipar paragem - situa-se em cima de passadeira</v>
          </cell>
          <cell r="N84" t="e">
            <v>#REF!</v>
          </cell>
          <cell r="O84">
            <v>5.17</v>
          </cell>
        </row>
        <row r="85">
          <cell r="A85" t="str">
            <v>Vis 083</v>
          </cell>
          <cell r="B85" t="str">
            <v xml:space="preserve"> 40.694259,  -7.911845</v>
          </cell>
          <cell r="C85">
            <v>37</v>
          </cell>
          <cell r="F85" t="str">
            <v>EN2-IP5</v>
          </cell>
          <cell r="G85" t="str">
            <v>MUV</v>
          </cell>
          <cell r="H85" t="str">
            <v>Campo</v>
          </cell>
          <cell r="I85" t="str">
            <v>N2 - Av. Tenente coronel Silva Simões</v>
          </cell>
          <cell r="N85" t="e">
            <v>#REF!</v>
          </cell>
          <cell r="O85">
            <v>5.17</v>
          </cell>
        </row>
        <row r="86">
          <cell r="A86" t="str">
            <v>Vis 084</v>
          </cell>
          <cell r="B86" t="str">
            <v xml:space="preserve"> 40.694251,  -7.911401</v>
          </cell>
          <cell r="C86">
            <v>38</v>
          </cell>
          <cell r="F86" t="str">
            <v>EN2-Moure Madalena</v>
          </cell>
          <cell r="G86" t="str">
            <v>MUV</v>
          </cell>
          <cell r="H86" t="str">
            <v>Campo</v>
          </cell>
          <cell r="I86" t="str">
            <v>Rua Principal</v>
          </cell>
          <cell r="N86" t="e">
            <v>#REF!</v>
          </cell>
          <cell r="O86" t="str">
            <v>5;17</v>
          </cell>
        </row>
        <row r="87">
          <cell r="A87" t="str">
            <v>Vis 085</v>
          </cell>
          <cell r="B87" t="str">
            <v xml:space="preserve"> 40.697950,  -7.911158</v>
          </cell>
          <cell r="C87">
            <v>39</v>
          </cell>
          <cell r="F87" t="str">
            <v>Expocenter</v>
          </cell>
          <cell r="G87" t="str">
            <v>MUV</v>
          </cell>
          <cell r="H87" t="str">
            <v>Campo</v>
          </cell>
          <cell r="I87" t="str">
            <v>N2 - Av. Tenente coronel Silva Simões</v>
          </cell>
          <cell r="N87" t="e">
            <v>#REF!</v>
          </cell>
          <cell r="O87">
            <v>17</v>
          </cell>
        </row>
        <row r="88">
          <cell r="A88" t="str">
            <v>Vis 086</v>
          </cell>
          <cell r="B88" t="str">
            <v xml:space="preserve"> 40.700558,  -7.911387</v>
          </cell>
          <cell r="C88">
            <v>40</v>
          </cell>
          <cell r="F88" t="str">
            <v>EN2-Campo 1</v>
          </cell>
          <cell r="G88" t="str">
            <v>MUV</v>
          </cell>
          <cell r="H88" t="str">
            <v>Campo</v>
          </cell>
          <cell r="I88" t="str">
            <v>N2 - Av. Tenente coronel Silva Simões</v>
          </cell>
          <cell r="L88" t="str">
            <v>SEM ACESSO A PMC</v>
          </cell>
          <cell r="N88" t="e">
            <v>#REF!</v>
          </cell>
          <cell r="O88">
            <v>17</v>
          </cell>
        </row>
        <row r="89">
          <cell r="A89" t="str">
            <v>Vis 087</v>
          </cell>
          <cell r="B89" t="str">
            <v xml:space="preserve"> 40.700617,  -7.911245</v>
          </cell>
          <cell r="C89">
            <v>41</v>
          </cell>
          <cell r="F89" t="str">
            <v>EN2-Campo 2</v>
          </cell>
          <cell r="G89" t="str">
            <v>MUV</v>
          </cell>
          <cell r="H89" t="str">
            <v>Campo</v>
          </cell>
          <cell r="I89" t="str">
            <v>N2 - Av. Tenente coronel Silva Simões</v>
          </cell>
          <cell r="N89" t="e">
            <v>#REF!</v>
          </cell>
          <cell r="O89">
            <v>17</v>
          </cell>
        </row>
        <row r="90">
          <cell r="A90" t="str">
            <v>Vis 088</v>
          </cell>
          <cell r="B90" t="str">
            <v xml:space="preserve"> 40.702974,  -7.911569</v>
          </cell>
          <cell r="C90">
            <v>42</v>
          </cell>
          <cell r="F90" t="str">
            <v>EN2-Rua Bouça 1</v>
          </cell>
          <cell r="G90" t="str">
            <v>MUV</v>
          </cell>
          <cell r="H90" t="str">
            <v>Campo</v>
          </cell>
          <cell r="I90" t="str">
            <v>N2 - Av. Tenente coronel Silva Simões</v>
          </cell>
          <cell r="N90" t="e">
            <v>#REF!</v>
          </cell>
          <cell r="O90">
            <v>17</v>
          </cell>
        </row>
        <row r="91">
          <cell r="A91" t="str">
            <v>Vis 089</v>
          </cell>
          <cell r="B91" t="str">
            <v xml:space="preserve"> 40.703653,  -7.911239</v>
          </cell>
          <cell r="C91">
            <v>43</v>
          </cell>
          <cell r="F91" t="str">
            <v>EN2-Rua Bouça 2</v>
          </cell>
          <cell r="G91" t="str">
            <v>MUV</v>
          </cell>
          <cell r="H91" t="str">
            <v>Campo</v>
          </cell>
          <cell r="I91" t="str">
            <v>N2 - Av. Tenente coronel Silva Simões</v>
          </cell>
          <cell r="N91" t="e">
            <v>#REF!</v>
          </cell>
          <cell r="O91">
            <v>16.170000000000002</v>
          </cell>
        </row>
        <row r="92">
          <cell r="A92" t="str">
            <v>Vis 090</v>
          </cell>
          <cell r="B92" t="str">
            <v xml:space="preserve"> 40.706065,  -7.910699</v>
          </cell>
          <cell r="C92">
            <v>44</v>
          </cell>
          <cell r="F92" t="str">
            <v>EN2-Bassar 1</v>
          </cell>
          <cell r="G92" t="str">
            <v>MUV</v>
          </cell>
          <cell r="H92" t="str">
            <v>Campo</v>
          </cell>
          <cell r="I92" t="str">
            <v>N2 - Av. Tenente coronel Silva Simões</v>
          </cell>
          <cell r="N92" t="e">
            <v>#REF!</v>
          </cell>
          <cell r="O92">
            <v>17</v>
          </cell>
        </row>
        <row r="93">
          <cell r="A93" t="str">
            <v>Vis 091</v>
          </cell>
          <cell r="B93" t="str">
            <v xml:space="preserve"> 40.706237,  -7.910594</v>
          </cell>
          <cell r="C93">
            <v>45</v>
          </cell>
          <cell r="F93" t="str">
            <v>EN2-Bassar 2</v>
          </cell>
          <cell r="G93" t="str">
            <v>MUV</v>
          </cell>
          <cell r="H93" t="str">
            <v>Campo</v>
          </cell>
          <cell r="I93" t="str">
            <v>N2 - Av. Tenente coronel Silva Simões</v>
          </cell>
          <cell r="N93" t="e">
            <v>#REF!</v>
          </cell>
          <cell r="O93">
            <v>16.170000000000002</v>
          </cell>
        </row>
        <row r="94">
          <cell r="A94" t="str">
            <v>Vis 092</v>
          </cell>
          <cell r="B94" t="str">
            <v>40.708472,-7.912604</v>
          </cell>
          <cell r="C94">
            <v>46</v>
          </cell>
          <cell r="F94" t="str">
            <v>EN2-Aeródromo</v>
          </cell>
          <cell r="G94" t="str">
            <v>MUV</v>
          </cell>
          <cell r="H94" t="str">
            <v>Campo</v>
          </cell>
          <cell r="I94" t="str">
            <v>N2 -  Av. Tenente coronel Silva Simões - cruzamento campo aviação</v>
          </cell>
          <cell r="N94" t="e">
            <v>#REF!</v>
          </cell>
          <cell r="O94">
            <v>16.170000000000002</v>
          </cell>
        </row>
        <row r="95">
          <cell r="A95" t="str">
            <v>Vis 093</v>
          </cell>
          <cell r="B95" t="str">
            <v>40.710796,-7.908851</v>
          </cell>
          <cell r="C95">
            <v>47</v>
          </cell>
          <cell r="F95" t="str">
            <v>Campo-Rua Barbeito 1</v>
          </cell>
          <cell r="G95" t="str">
            <v>MUV</v>
          </cell>
          <cell r="H95" t="str">
            <v>Campo</v>
          </cell>
          <cell r="I95" t="str">
            <v>Rua Barbeito</v>
          </cell>
          <cell r="N95" t="e">
            <v>#REF!</v>
          </cell>
          <cell r="O95">
            <v>17</v>
          </cell>
        </row>
        <row r="96">
          <cell r="A96" t="str">
            <v>Vis 094</v>
          </cell>
          <cell r="B96" t="str">
            <v xml:space="preserve"> 40.710739,  -7.908781</v>
          </cell>
          <cell r="C96">
            <v>48</v>
          </cell>
          <cell r="F96" t="str">
            <v>Campo-Rua Barbeito 2</v>
          </cell>
          <cell r="G96" t="str">
            <v>MUV</v>
          </cell>
          <cell r="H96" t="str">
            <v>Campo</v>
          </cell>
          <cell r="I96" t="str">
            <v>Rua Barbeito</v>
          </cell>
          <cell r="N96" t="e">
            <v>#REF!</v>
          </cell>
          <cell r="O96">
            <v>17</v>
          </cell>
        </row>
        <row r="97">
          <cell r="A97" t="str">
            <v>Vis 095</v>
          </cell>
          <cell r="B97" t="str">
            <v xml:space="preserve"> 40.712600,  -7.906390</v>
          </cell>
          <cell r="C97">
            <v>49</v>
          </cell>
          <cell r="F97" t="str">
            <v>Campo-Bairro Norad</v>
          </cell>
          <cell r="G97" t="str">
            <v>MUV</v>
          </cell>
          <cell r="H97" t="str">
            <v>Campo</v>
          </cell>
          <cell r="I97" t="str">
            <v>Rua Barbeito</v>
          </cell>
          <cell r="N97" t="e">
            <v>#REF!</v>
          </cell>
          <cell r="O97">
            <v>17</v>
          </cell>
        </row>
        <row r="98">
          <cell r="A98" t="str">
            <v>Vis 096</v>
          </cell>
          <cell r="B98" t="str">
            <v>40.712226,-7.904572</v>
          </cell>
          <cell r="C98">
            <v>50</v>
          </cell>
          <cell r="F98" t="str">
            <v>Bairro Norad</v>
          </cell>
          <cell r="G98" t="str">
            <v>MUV</v>
          </cell>
          <cell r="H98" t="str">
            <v>Campo</v>
          </cell>
          <cell r="I98" t="str">
            <v>Bairro Norad</v>
          </cell>
          <cell r="N98" t="e">
            <v>#REF!</v>
          </cell>
          <cell r="O98">
            <v>17</v>
          </cell>
        </row>
        <row r="99">
          <cell r="A99" t="str">
            <v>Vis 097</v>
          </cell>
          <cell r="B99" t="str">
            <v xml:space="preserve"> 40.694377,  -7.908724</v>
          </cell>
          <cell r="C99">
            <v>51</v>
          </cell>
          <cell r="F99" t="str">
            <v>M Madalena-R Principal 1</v>
          </cell>
          <cell r="G99" t="str">
            <v>MUV</v>
          </cell>
          <cell r="H99" t="str">
            <v>Campo</v>
          </cell>
          <cell r="I99" t="str">
            <v>Rua Principal</v>
          </cell>
          <cell r="N99" t="e">
            <v>#REF!</v>
          </cell>
          <cell r="O99" t="str">
            <v>5;17</v>
          </cell>
        </row>
        <row r="100">
          <cell r="A100" t="str">
            <v>Vis 098</v>
          </cell>
          <cell r="B100" t="str">
            <v>40.69444, -7.90866</v>
          </cell>
          <cell r="C100">
            <v>52</v>
          </cell>
          <cell r="F100" t="str">
            <v>M Madalena-R Principal 2</v>
          </cell>
          <cell r="G100" t="str">
            <v>MUV</v>
          </cell>
          <cell r="H100" t="str">
            <v>Campo</v>
          </cell>
          <cell r="I100" t="str">
            <v>Rua Principal</v>
          </cell>
          <cell r="N100" t="e">
            <v>#REF!</v>
          </cell>
          <cell r="O100" t="str">
            <v>5;17</v>
          </cell>
        </row>
        <row r="101">
          <cell r="A101" t="str">
            <v>Vis 099</v>
          </cell>
          <cell r="B101" t="str">
            <v>40.69685, -7.90651</v>
          </cell>
          <cell r="C101">
            <v>53</v>
          </cell>
          <cell r="F101" t="str">
            <v>Moure Madalena-Igreja 1</v>
          </cell>
          <cell r="G101" t="str">
            <v>MUV</v>
          </cell>
          <cell r="H101" t="str">
            <v>Campo</v>
          </cell>
          <cell r="I101" t="str">
            <v>Rua Principal</v>
          </cell>
          <cell r="N101" t="e">
            <v>#REF!</v>
          </cell>
          <cell r="O101" t="str">
            <v>5;17</v>
          </cell>
        </row>
        <row r="102">
          <cell r="A102" t="str">
            <v>Vis 100</v>
          </cell>
          <cell r="B102" t="str">
            <v>40.69681, -7.9066</v>
          </cell>
          <cell r="C102">
            <v>54</v>
          </cell>
          <cell r="F102" t="str">
            <v>Moure Madalena-Igreja 2</v>
          </cell>
          <cell r="G102" t="str">
            <v>MUV</v>
          </cell>
          <cell r="H102" t="str">
            <v>Campo</v>
          </cell>
          <cell r="I102" t="str">
            <v>Rua Principal</v>
          </cell>
          <cell r="N102" t="e">
            <v>#REF!</v>
          </cell>
          <cell r="O102" t="str">
            <v>5;17</v>
          </cell>
        </row>
        <row r="103">
          <cell r="A103" t="str">
            <v>Vis 101</v>
          </cell>
          <cell r="B103" t="str">
            <v xml:space="preserve"> 40.698249,  -7.906183</v>
          </cell>
          <cell r="C103">
            <v>55</v>
          </cell>
          <cell r="F103" t="str">
            <v>Moure Madalena-R Capela</v>
          </cell>
          <cell r="G103" t="str">
            <v>MUV</v>
          </cell>
          <cell r="H103" t="str">
            <v>Campo</v>
          </cell>
          <cell r="I103" t="str">
            <v>Rua Principal</v>
          </cell>
          <cell r="N103" t="e">
            <v>#REF!</v>
          </cell>
          <cell r="O103" t="str">
            <v>5;17</v>
          </cell>
        </row>
        <row r="104">
          <cell r="A104" t="str">
            <v>Vis 102</v>
          </cell>
          <cell r="B104" t="str">
            <v xml:space="preserve"> 40.672645,  -7.914911</v>
          </cell>
          <cell r="C104">
            <v>56</v>
          </cell>
          <cell r="F104" t="str">
            <v>Escola Viriato 1</v>
          </cell>
          <cell r="G104" t="str">
            <v>MUV</v>
          </cell>
          <cell r="H104" t="str">
            <v>Viseu</v>
          </cell>
          <cell r="I104" t="str">
            <v>Estrada Velha de Abraveses - Escola Secundaria Viriato</v>
          </cell>
          <cell r="L104" t="str">
            <v>Não tem sinal H20A OU M14</v>
          </cell>
          <cell r="N104" t="e">
            <v>#REF!</v>
          </cell>
          <cell r="O104" t="str">
            <v>6,15,16,18,20</v>
          </cell>
        </row>
        <row r="105">
          <cell r="A105" t="str">
            <v>Vis 103</v>
          </cell>
          <cell r="B105" t="str">
            <v xml:space="preserve"> 40.672509,  -7.915101</v>
          </cell>
          <cell r="C105">
            <v>57</v>
          </cell>
          <cell r="D105" t="str">
            <v>C1.28</v>
          </cell>
          <cell r="F105" t="str">
            <v>Escola Viriato 2</v>
          </cell>
          <cell r="G105" t="str">
            <v>MUV</v>
          </cell>
          <cell r="H105" t="str">
            <v>Viseu</v>
          </cell>
          <cell r="I105" t="str">
            <v>Estrada Velha de Abraveses - Escola Secundaria Viriato</v>
          </cell>
          <cell r="N105" t="e">
            <v>#REF!</v>
          </cell>
          <cell r="O105" t="str">
            <v>C1,15,6,16,20</v>
          </cell>
        </row>
        <row r="106">
          <cell r="A106" t="str">
            <v>Vis 104</v>
          </cell>
          <cell r="B106" t="str">
            <v xml:space="preserve"> 40.675783,  -7.915438</v>
          </cell>
          <cell r="C106">
            <v>58</v>
          </cell>
          <cell r="F106" t="str">
            <v>Abraveses-Pr Lameiras 1</v>
          </cell>
          <cell r="G106" t="str">
            <v>MUV</v>
          </cell>
          <cell r="H106" t="str">
            <v>Abraveses</v>
          </cell>
          <cell r="I106" t="str">
            <v xml:space="preserve">Estrada Velha de Abraveses </v>
          </cell>
          <cell r="N106" t="e">
            <v>#REF!</v>
          </cell>
          <cell r="O106" t="str">
            <v>6,15,16,18,20</v>
          </cell>
        </row>
        <row r="107">
          <cell r="A107" t="str">
            <v>Vis 105</v>
          </cell>
          <cell r="B107" t="str">
            <v xml:space="preserve"> 40.675713,  -7.915626</v>
          </cell>
          <cell r="C107">
            <v>59</v>
          </cell>
          <cell r="F107" t="str">
            <v>Abraveses-Pr Lameiras 2</v>
          </cell>
          <cell r="G107" t="str">
            <v>MUV</v>
          </cell>
          <cell r="H107" t="str">
            <v>Abraveses</v>
          </cell>
          <cell r="I107" t="str">
            <v xml:space="preserve">Estrada Velha de Abraveses </v>
          </cell>
          <cell r="L107" t="str">
            <v>Sem sinal H20A OU M14</v>
          </cell>
          <cell r="N107" t="e">
            <v>#REF!</v>
          </cell>
          <cell r="O107" t="str">
            <v>6,15,16,20</v>
          </cell>
        </row>
        <row r="108">
          <cell r="A108" t="str">
            <v>Vis 106</v>
          </cell>
          <cell r="B108" t="str">
            <v xml:space="preserve"> 40.677924,  -7.916418</v>
          </cell>
          <cell r="C108">
            <v>60</v>
          </cell>
          <cell r="F108" t="str">
            <v>Abraveses-Rua Eirinha 1</v>
          </cell>
          <cell r="G108" t="str">
            <v>MUV</v>
          </cell>
          <cell r="H108" t="str">
            <v>Abraveses</v>
          </cell>
          <cell r="I108" t="str">
            <v xml:space="preserve">Estrada Velha de Abraveses </v>
          </cell>
          <cell r="N108" t="e">
            <v>#REF!</v>
          </cell>
          <cell r="O108" t="str">
            <v>6,15,16,18,20</v>
          </cell>
        </row>
        <row r="109">
          <cell r="A109" t="str">
            <v>Vis 107</v>
          </cell>
          <cell r="B109" t="str">
            <v xml:space="preserve"> 40.677548,  -7.916197</v>
          </cell>
          <cell r="C109">
            <v>61</v>
          </cell>
          <cell r="F109" t="str">
            <v>Abraveses-Rua Eirinha 2</v>
          </cell>
          <cell r="G109" t="str">
            <v>MUV</v>
          </cell>
          <cell r="H109" t="str">
            <v>Abraveses</v>
          </cell>
          <cell r="I109" t="str">
            <v xml:space="preserve">Estrada Velha de Abraveses </v>
          </cell>
          <cell r="N109" t="e">
            <v>#REF!</v>
          </cell>
          <cell r="O109" t="str">
            <v>6,15,16,20</v>
          </cell>
        </row>
        <row r="110">
          <cell r="A110" t="str">
            <v>Vis 108</v>
          </cell>
          <cell r="B110" t="str">
            <v xml:space="preserve"> 40.679604,  -7.916030</v>
          </cell>
          <cell r="C110">
            <v>62</v>
          </cell>
          <cell r="F110" t="str">
            <v>Estrada V-Esc A Perdigão</v>
          </cell>
          <cell r="G110" t="str">
            <v>MUV</v>
          </cell>
          <cell r="H110" t="str">
            <v>Abraveses</v>
          </cell>
          <cell r="I110" t="str">
            <v xml:space="preserve">Estrada Velha de Abraveses </v>
          </cell>
          <cell r="N110" t="e">
            <v>#REF!</v>
          </cell>
          <cell r="O110">
            <v>6</v>
          </cell>
        </row>
        <row r="111">
          <cell r="A111" t="str">
            <v>Vis 109</v>
          </cell>
          <cell r="B111" t="str">
            <v>igual à VIS 308</v>
          </cell>
          <cell r="C111">
            <v>63</v>
          </cell>
          <cell r="F111" t="str">
            <v>Esc Azeredo Perdigão 1</v>
          </cell>
          <cell r="G111" t="str">
            <v>MUV</v>
          </cell>
          <cell r="H111" t="str">
            <v>Abraveses</v>
          </cell>
          <cell r="I111" t="str">
            <v>Rua escola Preparatória</v>
          </cell>
          <cell r="N111" t="e">
            <v>#REF!</v>
          </cell>
          <cell r="O111" t="str">
            <v>6,15,16,18,20</v>
          </cell>
        </row>
        <row r="112">
          <cell r="A112" t="str">
            <v>Vis 110</v>
          </cell>
          <cell r="B112" t="str">
            <v xml:space="preserve"> 40.679211,  -7.914750</v>
          </cell>
          <cell r="C112">
            <v>64</v>
          </cell>
          <cell r="F112" t="str">
            <v>Esc Azeredo Perdigão 3</v>
          </cell>
          <cell r="G112" t="str">
            <v>MUV</v>
          </cell>
          <cell r="H112" t="str">
            <v>Abraveses</v>
          </cell>
          <cell r="I112" t="str">
            <v>Rua escola Preparatória</v>
          </cell>
          <cell r="N112" t="e">
            <v>#REF!</v>
          </cell>
          <cell r="O112" t="str">
            <v>6,15,16,20</v>
          </cell>
        </row>
        <row r="113">
          <cell r="A113" t="str">
            <v>Vis 111</v>
          </cell>
          <cell r="B113" t="str">
            <v xml:space="preserve"> 40.677648,  -7.909664</v>
          </cell>
          <cell r="C113">
            <v>65</v>
          </cell>
          <cell r="F113" t="str">
            <v>Póvoa Ab-A Jesus Costa 1</v>
          </cell>
          <cell r="G113" t="str">
            <v>MUV</v>
          </cell>
          <cell r="H113" t="str">
            <v>Abraveses</v>
          </cell>
          <cell r="I113" t="str">
            <v>Rua escola Preparatória</v>
          </cell>
          <cell r="L113" t="str">
            <v>abrigo sem banco</v>
          </cell>
          <cell r="N113" t="e">
            <v>#REF!</v>
          </cell>
          <cell r="O113">
            <v>6</v>
          </cell>
        </row>
        <row r="114">
          <cell r="A114" t="str">
            <v>Vis 112</v>
          </cell>
          <cell r="B114" t="str">
            <v xml:space="preserve"> 40.677706,  -7.909833</v>
          </cell>
          <cell r="C114">
            <v>66</v>
          </cell>
          <cell r="F114" t="str">
            <v>Póvoa Ab-A Jesus Costa 2</v>
          </cell>
          <cell r="G114" t="str">
            <v>MUV</v>
          </cell>
          <cell r="H114" t="str">
            <v>Abraveses</v>
          </cell>
          <cell r="I114" t="str">
            <v>Rua escola Preparatória</v>
          </cell>
          <cell r="K114" t="str">
            <v>Paragem em zona de passadeira - mudá la para a seguir à passadeira</v>
          </cell>
          <cell r="N114" t="e">
            <v>#REF!</v>
          </cell>
          <cell r="O114">
            <v>6</v>
          </cell>
        </row>
        <row r="115">
          <cell r="A115" t="str">
            <v>Vis 113</v>
          </cell>
          <cell r="B115" t="str">
            <v xml:space="preserve"> 40.675172,  -7.907317</v>
          </cell>
          <cell r="C115">
            <v>67</v>
          </cell>
          <cell r="F115" t="str">
            <v>Póvoa-Bairro Lusitano 1</v>
          </cell>
          <cell r="G115" t="str">
            <v>MUV</v>
          </cell>
          <cell r="H115" t="str">
            <v>Abraveses</v>
          </cell>
          <cell r="I115" t="str">
            <v>Rua escola Preparatória</v>
          </cell>
          <cell r="N115" t="e">
            <v>#REF!</v>
          </cell>
          <cell r="O115">
            <v>6</v>
          </cell>
        </row>
        <row r="116">
          <cell r="A116" t="str">
            <v>Vis 114</v>
          </cell>
          <cell r="B116" t="str">
            <v xml:space="preserve"> 40.675224,  -7.907219</v>
          </cell>
          <cell r="C116">
            <v>68</v>
          </cell>
          <cell r="F116" t="str">
            <v>Póvoa-Bairro Lusitano 2</v>
          </cell>
          <cell r="G116" t="str">
            <v>MUV</v>
          </cell>
          <cell r="H116" t="str">
            <v>Abraveses</v>
          </cell>
          <cell r="I116" t="str">
            <v>Rua escola Preparatória</v>
          </cell>
          <cell r="N116" t="e">
            <v>#REF!</v>
          </cell>
          <cell r="O116">
            <v>6</v>
          </cell>
        </row>
        <row r="117">
          <cell r="A117" t="str">
            <v>Vis 115</v>
          </cell>
          <cell r="B117" t="str">
            <v xml:space="preserve"> 40.677032,  -7.905627</v>
          </cell>
          <cell r="C117">
            <v>69</v>
          </cell>
          <cell r="F117" t="str">
            <v>Póvoa-Heróis Lusitanos 1</v>
          </cell>
          <cell r="G117" t="str">
            <v>MUV</v>
          </cell>
          <cell r="H117" t="str">
            <v>Abraveses</v>
          </cell>
          <cell r="I117" t="str">
            <v>Rua Herois Lusitanos</v>
          </cell>
          <cell r="N117" t="e">
            <v>#REF!</v>
          </cell>
          <cell r="O117">
            <v>6</v>
          </cell>
        </row>
        <row r="118">
          <cell r="A118" t="str">
            <v>Vis 116</v>
          </cell>
          <cell r="B118" t="str">
            <v xml:space="preserve"> 40.677075,  -7.905713</v>
          </cell>
          <cell r="C118">
            <v>70</v>
          </cell>
          <cell r="F118" t="str">
            <v>Póvoa-Heróis Lusitanos 2</v>
          </cell>
          <cell r="G118" t="str">
            <v>MUV</v>
          </cell>
          <cell r="H118" t="str">
            <v>Abraveses</v>
          </cell>
          <cell r="I118" t="str">
            <v>Rua Herois Lusitanos</v>
          </cell>
          <cell r="N118" t="e">
            <v>#REF!</v>
          </cell>
          <cell r="O118">
            <v>6</v>
          </cell>
        </row>
        <row r="119">
          <cell r="A119" t="str">
            <v>Vis 117</v>
          </cell>
          <cell r="B119" t="str">
            <v xml:space="preserve"> 40.678490,  -7.905148</v>
          </cell>
          <cell r="C119">
            <v>71</v>
          </cell>
          <cell r="F119" t="str">
            <v>Póvoa-Heróis Lusitanos 3</v>
          </cell>
          <cell r="G119" t="str">
            <v>MUV</v>
          </cell>
          <cell r="H119" t="str">
            <v>Abraveses</v>
          </cell>
          <cell r="I119" t="str">
            <v>Rua Herois Lusitanos</v>
          </cell>
          <cell r="N119" t="e">
            <v>#REF!</v>
          </cell>
          <cell r="O119">
            <v>6</v>
          </cell>
        </row>
        <row r="120">
          <cell r="A120" t="str">
            <v>Vis 118</v>
          </cell>
          <cell r="B120" t="str">
            <v xml:space="preserve"> 40.680756,  -7.905154</v>
          </cell>
          <cell r="C120">
            <v>72</v>
          </cell>
          <cell r="F120" t="str">
            <v>Póvoa-Av Pintor 1</v>
          </cell>
          <cell r="G120" t="str">
            <v>MUV</v>
          </cell>
          <cell r="H120" t="str">
            <v>Abraveses</v>
          </cell>
          <cell r="I120" t="str">
            <v>Avenida Pintor</v>
          </cell>
          <cell r="N120" t="e">
            <v>#REF!</v>
          </cell>
          <cell r="O120">
            <v>6</v>
          </cell>
        </row>
        <row r="121">
          <cell r="A121" t="str">
            <v>Vis 119</v>
          </cell>
          <cell r="B121" t="str">
            <v xml:space="preserve"> 40.680726,  -7.905245</v>
          </cell>
          <cell r="C121">
            <v>73</v>
          </cell>
          <cell r="F121" t="str">
            <v>Póvoa-Av Pintor 2</v>
          </cell>
          <cell r="G121" t="str">
            <v>MUV</v>
          </cell>
          <cell r="H121" t="str">
            <v>Abraveses</v>
          </cell>
          <cell r="I121" t="str">
            <v>Avenida Pintor</v>
          </cell>
          <cell r="N121" t="e">
            <v>#REF!</v>
          </cell>
          <cell r="O121">
            <v>6</v>
          </cell>
        </row>
        <row r="122">
          <cell r="A122" t="str">
            <v>Vis 120</v>
          </cell>
          <cell r="B122" t="str">
            <v xml:space="preserve"> 40.684221,  -7.904034</v>
          </cell>
          <cell r="C122">
            <v>74</v>
          </cell>
          <cell r="F122" t="str">
            <v>Travessa do Pintor 1</v>
          </cell>
          <cell r="G122" t="str">
            <v>MUV</v>
          </cell>
          <cell r="H122" t="str">
            <v>Abraveses</v>
          </cell>
          <cell r="I122" t="str">
            <v>Avenida Pintor</v>
          </cell>
          <cell r="N122" t="e">
            <v>#REF!</v>
          </cell>
          <cell r="O122">
            <v>6</v>
          </cell>
        </row>
        <row r="123">
          <cell r="A123" t="str">
            <v>Vis 121</v>
          </cell>
          <cell r="B123" t="str">
            <v xml:space="preserve"> 40.684323,  -7.904071</v>
          </cell>
          <cell r="C123">
            <v>75</v>
          </cell>
          <cell r="F123" t="str">
            <v>Travessa do Pintor 2</v>
          </cell>
          <cell r="G123" t="str">
            <v>MUV</v>
          </cell>
          <cell r="H123" t="str">
            <v>Abraveses</v>
          </cell>
          <cell r="I123" t="str">
            <v>Avenida Pintor</v>
          </cell>
          <cell r="L123" t="str">
            <v>Recuar a paragem (em zona de curva) e executar passadeira</v>
          </cell>
          <cell r="N123" t="e">
            <v>#REF!</v>
          </cell>
          <cell r="O123">
            <v>6</v>
          </cell>
        </row>
        <row r="124">
          <cell r="A124" t="str">
            <v>Vis 122</v>
          </cell>
          <cell r="B124" t="str">
            <v xml:space="preserve"> 40.686230,  -7.903267</v>
          </cell>
          <cell r="C124">
            <v>76</v>
          </cell>
          <cell r="F124" t="str">
            <v>Alto do Pintor 1</v>
          </cell>
          <cell r="G124" t="str">
            <v>MUV</v>
          </cell>
          <cell r="H124" t="str">
            <v>Campo</v>
          </cell>
          <cell r="I124" t="str">
            <v>Avenida Pintor</v>
          </cell>
          <cell r="N124" t="e">
            <v>#REF!</v>
          </cell>
          <cell r="O124">
            <v>6</v>
          </cell>
        </row>
        <row r="125">
          <cell r="A125" t="str">
            <v>Vis 123</v>
          </cell>
          <cell r="B125" t="str">
            <v xml:space="preserve"> 40.686498,  -7.903278</v>
          </cell>
          <cell r="C125">
            <v>77</v>
          </cell>
          <cell r="F125" t="str">
            <v>Alto do Pintor 2</v>
          </cell>
          <cell r="G125" t="str">
            <v>MUV</v>
          </cell>
          <cell r="H125" t="str">
            <v>Campo</v>
          </cell>
          <cell r="I125" t="str">
            <v>Avenida Pintor</v>
          </cell>
          <cell r="N125" t="e">
            <v>#REF!</v>
          </cell>
          <cell r="O125">
            <v>6</v>
          </cell>
        </row>
        <row r="126">
          <cell r="A126" t="str">
            <v>Vis 124</v>
          </cell>
          <cell r="B126" t="str">
            <v xml:space="preserve"> 40.689727,  -7.900030</v>
          </cell>
          <cell r="C126">
            <v>78</v>
          </cell>
          <cell r="F126" t="str">
            <v>Bairro Pereiro 1</v>
          </cell>
          <cell r="G126" t="str">
            <v>MUV</v>
          </cell>
          <cell r="H126" t="str">
            <v>Abraveses</v>
          </cell>
          <cell r="I126" t="str">
            <v>Estrada Campo de Aviação</v>
          </cell>
          <cell r="N126" t="e">
            <v>#REF!</v>
          </cell>
          <cell r="O126">
            <v>6</v>
          </cell>
        </row>
        <row r="127">
          <cell r="A127" t="str">
            <v>Vis 125</v>
          </cell>
          <cell r="B127" t="str">
            <v xml:space="preserve"> 40.689799,  -7.900182</v>
          </cell>
          <cell r="C127">
            <v>79</v>
          </cell>
          <cell r="F127" t="str">
            <v>Bairro Pereiro 2</v>
          </cell>
          <cell r="G127" t="str">
            <v>MUV</v>
          </cell>
          <cell r="H127" t="str">
            <v>Abraveses</v>
          </cell>
          <cell r="I127" t="str">
            <v>Estrada Campo de Aviação</v>
          </cell>
          <cell r="N127" t="e">
            <v>#REF!</v>
          </cell>
          <cell r="O127">
            <v>6</v>
          </cell>
        </row>
        <row r="128">
          <cell r="A128" t="str">
            <v>Vis 126</v>
          </cell>
          <cell r="B128" t="str">
            <v xml:space="preserve"> 40.693378,  -7.899120</v>
          </cell>
          <cell r="C128">
            <v>80</v>
          </cell>
          <cell r="F128" t="str">
            <v>Estrada Campo Aviação 1</v>
          </cell>
          <cell r="G128" t="str">
            <v>MUV</v>
          </cell>
          <cell r="H128" t="str">
            <v>Abraveses</v>
          </cell>
          <cell r="I128" t="str">
            <v>Estrada Campo de Aviação</v>
          </cell>
          <cell r="N128" t="e">
            <v>#REF!</v>
          </cell>
          <cell r="O128">
            <v>6</v>
          </cell>
        </row>
        <row r="129">
          <cell r="A129" t="str">
            <v>Vis 127</v>
          </cell>
          <cell r="B129" t="str">
            <v xml:space="preserve"> 40.693484,  -7.898978</v>
          </cell>
          <cell r="C129">
            <v>81</v>
          </cell>
          <cell r="F129" t="str">
            <v>Estrada Campo Aviação 2</v>
          </cell>
          <cell r="G129" t="str">
            <v>MUV</v>
          </cell>
          <cell r="H129" t="str">
            <v>Abraveses</v>
          </cell>
          <cell r="I129" t="str">
            <v>Estrada Campo de Aviação</v>
          </cell>
          <cell r="N129" t="e">
            <v>#REF!</v>
          </cell>
          <cell r="O129">
            <v>6</v>
          </cell>
        </row>
        <row r="130">
          <cell r="A130" t="str">
            <v>Vis 128</v>
          </cell>
          <cell r="B130" t="str">
            <v xml:space="preserve"> 40.698270,  -7.896322</v>
          </cell>
          <cell r="C130">
            <v>82</v>
          </cell>
          <cell r="F130" t="str">
            <v>Moure Carvalhal 1</v>
          </cell>
          <cell r="G130" t="str">
            <v>MUV</v>
          </cell>
          <cell r="H130" t="str">
            <v>Abraveses</v>
          </cell>
          <cell r="I130" t="str">
            <v>Estrada Campo de Aviação</v>
          </cell>
          <cell r="N130" t="e">
            <v>#REF!</v>
          </cell>
          <cell r="O130">
            <v>6</v>
          </cell>
        </row>
        <row r="131">
          <cell r="A131" t="str">
            <v>Vis 129</v>
          </cell>
          <cell r="B131" t="str">
            <v xml:space="preserve"> 40.698330,  -7.896336</v>
          </cell>
          <cell r="C131">
            <v>83</v>
          </cell>
          <cell r="F131" t="str">
            <v>Moure Carvalhal 2</v>
          </cell>
          <cell r="G131" t="str">
            <v>MUV</v>
          </cell>
          <cell r="H131" t="str">
            <v>Abraveses</v>
          </cell>
          <cell r="I131" t="str">
            <v>Estrada Campo de Aviação</v>
          </cell>
          <cell r="N131" t="e">
            <v>#REF!</v>
          </cell>
          <cell r="O131">
            <v>6</v>
          </cell>
        </row>
        <row r="132">
          <cell r="A132" t="str">
            <v>Vis 130</v>
          </cell>
          <cell r="B132" t="str">
            <v xml:space="preserve"> 40.700857,  -7.894008</v>
          </cell>
          <cell r="C132">
            <v>84</v>
          </cell>
          <cell r="F132" t="str">
            <v>Moure Carvalhal-Centro 1</v>
          </cell>
          <cell r="G132" t="str">
            <v>MUV</v>
          </cell>
          <cell r="H132" t="str">
            <v>Abraveses</v>
          </cell>
          <cell r="I132" t="str">
            <v>Estrada Campo de Aviação</v>
          </cell>
          <cell r="N132" t="e">
            <v>#REF!</v>
          </cell>
          <cell r="O132">
            <v>6</v>
          </cell>
        </row>
        <row r="133">
          <cell r="A133" t="str">
            <v>Vis 131</v>
          </cell>
          <cell r="B133" t="str">
            <v xml:space="preserve"> 40.700975,  -7.894216</v>
          </cell>
          <cell r="C133">
            <v>85</v>
          </cell>
          <cell r="F133" t="str">
            <v>Moure Carvalhal-Centro 2</v>
          </cell>
          <cell r="G133" t="str">
            <v>MUV</v>
          </cell>
          <cell r="H133" t="str">
            <v>Abraveses</v>
          </cell>
          <cell r="I133" t="str">
            <v>Estrada Campo de Aviação</v>
          </cell>
          <cell r="N133" t="e">
            <v>#REF!</v>
          </cell>
          <cell r="O133">
            <v>6</v>
          </cell>
        </row>
        <row r="134">
          <cell r="A134" t="str">
            <v>Vis 132</v>
          </cell>
          <cell r="B134" t="str">
            <v xml:space="preserve"> 40.659281,  -7.914792</v>
          </cell>
          <cell r="C134">
            <v>86</v>
          </cell>
          <cell r="F134" t="str">
            <v>Segurança Social 2</v>
          </cell>
          <cell r="G134" t="str">
            <v>MUV</v>
          </cell>
          <cell r="H134" t="str">
            <v>Viseu</v>
          </cell>
          <cell r="I134" t="str">
            <v>Av. Antonio Jose de Almeida</v>
          </cell>
          <cell r="N134" t="e">
            <v>#REF!</v>
          </cell>
          <cell r="O134" t="str">
            <v>1;2;3;4;5;6;7;8;9;10;11;12;13;14;15;16;17;18;19;20;21</v>
          </cell>
        </row>
        <row r="135">
          <cell r="A135" t="str">
            <v>Vis 133</v>
          </cell>
          <cell r="B135" t="str">
            <v xml:space="preserve"> 40.659058,  -7.914846</v>
          </cell>
          <cell r="C135">
            <v>87</v>
          </cell>
          <cell r="F135" t="str">
            <v>Segurança Social 1</v>
          </cell>
          <cell r="G135" t="str">
            <v>MUV</v>
          </cell>
          <cell r="H135" t="str">
            <v>Viseu</v>
          </cell>
          <cell r="I135" t="str">
            <v>Av. Antonio Jose de Almeida</v>
          </cell>
          <cell r="N135" t="e">
            <v>#REF!</v>
          </cell>
          <cell r="O135" t="str">
            <v>1;2;3;4;5;6;7;8;9;10;11;12;13;14;15;16;17;18;19;20;21</v>
          </cell>
        </row>
        <row r="136">
          <cell r="A136" t="str">
            <v>Vis 134</v>
          </cell>
          <cell r="B136" t="str">
            <v xml:space="preserve"> 40.661562,  -7.915328</v>
          </cell>
          <cell r="C136">
            <v>88</v>
          </cell>
          <cell r="D136" t="str">
            <v>C1.23</v>
          </cell>
          <cell r="F136" t="str">
            <v>COMV 1</v>
          </cell>
          <cell r="G136" t="str">
            <v>MUV</v>
          </cell>
          <cell r="H136" t="str">
            <v>Viseu</v>
          </cell>
          <cell r="I136" t="str">
            <v>Av. Antonio Jose de Almeida</v>
          </cell>
          <cell r="N136" t="e">
            <v>#REF!</v>
          </cell>
          <cell r="O136" t="str">
            <v>C1;4;15;16;18;19;20</v>
          </cell>
        </row>
        <row r="137">
          <cell r="A137" t="str">
            <v>Vis 135</v>
          </cell>
          <cell r="B137" t="str">
            <v xml:space="preserve"> 40.661774,  -7.915571</v>
          </cell>
          <cell r="C137">
            <v>89</v>
          </cell>
          <cell r="D137" t="str">
            <v>C2.29</v>
          </cell>
          <cell r="F137" t="str">
            <v>COMV 2</v>
          </cell>
          <cell r="G137" t="str">
            <v>MUV</v>
          </cell>
          <cell r="H137" t="str">
            <v>Viseu</v>
          </cell>
          <cell r="I137" t="str">
            <v>Av. Antonio Jose de Almeida</v>
          </cell>
          <cell r="N137" t="e">
            <v>#REF!</v>
          </cell>
          <cell r="O137" t="str">
            <v>C2;4;15;16;18;19;20</v>
          </cell>
        </row>
        <row r="138">
          <cell r="A138" t="str">
            <v>Vis 136</v>
          </cell>
          <cell r="B138" t="str">
            <v xml:space="preserve"> 40.664076,  -7.915913</v>
          </cell>
          <cell r="C138">
            <v>90</v>
          </cell>
          <cell r="D138" t="str">
            <v>C2.28</v>
          </cell>
          <cell r="F138" t="str">
            <v>Fonte Cibernética 1</v>
          </cell>
          <cell r="G138" t="str">
            <v>MUV</v>
          </cell>
          <cell r="H138" t="str">
            <v>Viseu</v>
          </cell>
          <cell r="I138" t="str">
            <v>Av. Antonio Jose de Almeida</v>
          </cell>
          <cell r="N138" t="e">
            <v>#REF!</v>
          </cell>
          <cell r="O138" t="str">
            <v>C2;4;15;16;18;19;20</v>
          </cell>
        </row>
        <row r="139">
          <cell r="A139" t="str">
            <v>Vis 137</v>
          </cell>
          <cell r="B139" t="str">
            <v xml:space="preserve"> 40.664151,  -7.915741</v>
          </cell>
          <cell r="C139">
            <v>91</v>
          </cell>
          <cell r="D139" t="str">
            <v>C1.24</v>
          </cell>
          <cell r="F139" t="str">
            <v>Fonte Cibernética 2</v>
          </cell>
          <cell r="G139" t="str">
            <v>MUV</v>
          </cell>
          <cell r="H139" t="str">
            <v>Viseu</v>
          </cell>
          <cell r="I139" t="str">
            <v>Av. Antonio Jose de Almeida</v>
          </cell>
          <cell r="N139" t="e">
            <v>#REF!</v>
          </cell>
          <cell r="O139" t="str">
            <v>C1;4;15;16;18;19;20</v>
          </cell>
        </row>
        <row r="140">
          <cell r="A140" t="str">
            <v>Vis 138</v>
          </cell>
          <cell r="B140" t="str">
            <v xml:space="preserve"> 40.677605,  -7.925474</v>
          </cell>
          <cell r="C140">
            <v>92</v>
          </cell>
          <cell r="F140" t="str">
            <v>Abraveses-GNR 1</v>
          </cell>
          <cell r="G140" t="str">
            <v>MUV</v>
          </cell>
          <cell r="H140" t="str">
            <v>Abraveses</v>
          </cell>
          <cell r="I140" t="str">
            <v>Avenida Alto de Abraveses</v>
          </cell>
          <cell r="N140" t="e">
            <v>#REF!</v>
          </cell>
          <cell r="O140" t="str">
            <v>15;16;18;20</v>
          </cell>
        </row>
        <row r="141">
          <cell r="A141" t="str">
            <v>Vis 139</v>
          </cell>
          <cell r="B141" t="str">
            <v xml:space="preserve"> 40.677638,  -7.925835</v>
          </cell>
          <cell r="C141">
            <v>93</v>
          </cell>
          <cell r="F141" t="str">
            <v>Abraveses-GNR 2</v>
          </cell>
          <cell r="G141" t="str">
            <v>MUV</v>
          </cell>
          <cell r="H141" t="str">
            <v>Abraveses</v>
          </cell>
          <cell r="I141" t="str">
            <v>Avenida Alto de Abraveses</v>
          </cell>
          <cell r="N141" t="e">
            <v>#REF!</v>
          </cell>
          <cell r="O141" t="str">
            <v>15;16;18;20</v>
          </cell>
        </row>
        <row r="142">
          <cell r="A142" t="str">
            <v>Vis 140</v>
          </cell>
          <cell r="B142" t="str">
            <v xml:space="preserve"> 40.682762,  -7.926903</v>
          </cell>
          <cell r="C142">
            <v>94</v>
          </cell>
          <cell r="F142" t="str">
            <v>Abraveses-Ribeira Mide 1</v>
          </cell>
          <cell r="G142" t="str">
            <v>MUV</v>
          </cell>
          <cell r="H142" t="str">
            <v>Abraveses</v>
          </cell>
          <cell r="I142" t="str">
            <v>Avenida Alto de Abraveses</v>
          </cell>
          <cell r="N142" t="e">
            <v>#REF!</v>
          </cell>
          <cell r="O142" t="str">
            <v>15;16;18;20</v>
          </cell>
        </row>
        <row r="143">
          <cell r="A143" t="str">
            <v>Vis 141</v>
          </cell>
          <cell r="B143" t="str">
            <v xml:space="preserve"> 40.682839,  -7.927217</v>
          </cell>
          <cell r="C143">
            <v>95</v>
          </cell>
          <cell r="F143" t="str">
            <v>Abraveses-Ribeira Mide 2</v>
          </cell>
          <cell r="G143" t="str">
            <v>MUV</v>
          </cell>
          <cell r="H143" t="str">
            <v>Abraveses</v>
          </cell>
          <cell r="I143" t="str">
            <v>Avenida Alto de Abraveses</v>
          </cell>
          <cell r="N143" t="e">
            <v>#REF!</v>
          </cell>
          <cell r="O143" t="str">
            <v>15;16;18;20</v>
          </cell>
        </row>
        <row r="144">
          <cell r="A144" t="str">
            <v>Vis 142</v>
          </cell>
          <cell r="B144" t="str">
            <v xml:space="preserve"> 40.688397,  -7.927512</v>
          </cell>
          <cell r="C144">
            <v>96</v>
          </cell>
          <cell r="F144" t="str">
            <v>EN16-Pascoal 1</v>
          </cell>
          <cell r="G144" t="str">
            <v>MUV</v>
          </cell>
          <cell r="H144" t="str">
            <v>Abraveses</v>
          </cell>
          <cell r="I144" t="str">
            <v>Avenida Alto de Abraveses</v>
          </cell>
          <cell r="N144" t="e">
            <v>#REF!</v>
          </cell>
          <cell r="O144" t="str">
            <v>16;20</v>
          </cell>
        </row>
        <row r="145">
          <cell r="A145" t="str">
            <v>Vis 143</v>
          </cell>
          <cell r="B145" t="str">
            <v xml:space="preserve"> 40.691646,  -7.927824</v>
          </cell>
          <cell r="C145">
            <v>97</v>
          </cell>
          <cell r="F145" t="str">
            <v>IP5-Pascoal</v>
          </cell>
          <cell r="G145" t="str">
            <v>MUV</v>
          </cell>
          <cell r="H145" t="str">
            <v>Abraveses</v>
          </cell>
          <cell r="I145" t="str">
            <v>Avenida Alto de Abraveses</v>
          </cell>
          <cell r="N145" t="e">
            <v>#REF!</v>
          </cell>
          <cell r="O145" t="str">
            <v>16;20</v>
          </cell>
        </row>
        <row r="146">
          <cell r="A146" t="str">
            <v>Vis 144</v>
          </cell>
          <cell r="B146" t="str">
            <v xml:space="preserve"> 40.692280,  -7.928207</v>
          </cell>
          <cell r="C146">
            <v>98</v>
          </cell>
          <cell r="F146" t="str">
            <v>Pascoal-IP5</v>
          </cell>
          <cell r="G146" t="str">
            <v>MUV</v>
          </cell>
          <cell r="H146" t="str">
            <v>Abraveses</v>
          </cell>
          <cell r="I146" t="str">
            <v>Avenida Alto de Abraveses</v>
          </cell>
          <cell r="N146" t="e">
            <v>#REF!</v>
          </cell>
          <cell r="O146" t="str">
            <v>16;20</v>
          </cell>
        </row>
        <row r="147">
          <cell r="A147" t="str">
            <v>Vis 145</v>
          </cell>
          <cell r="B147" t="str">
            <v xml:space="preserve"> 40.697545,  -7.932534</v>
          </cell>
          <cell r="C147">
            <v>99</v>
          </cell>
          <cell r="F147" t="str">
            <v>EN16-Campo-Abraveses</v>
          </cell>
          <cell r="G147" t="str">
            <v>MUV</v>
          </cell>
          <cell r="H147" t="str">
            <v>Abraveses</v>
          </cell>
          <cell r="I147" t="str">
            <v>Avenida Alto de Abraveses</v>
          </cell>
          <cell r="N147" t="e">
            <v>#REF!</v>
          </cell>
          <cell r="O147" t="str">
            <v>15;16;18;20</v>
          </cell>
        </row>
        <row r="148">
          <cell r="A148" t="str">
            <v>Vis 146</v>
          </cell>
          <cell r="B148" t="str">
            <v xml:space="preserve"> 40.697939,  -7.932242</v>
          </cell>
          <cell r="C148">
            <v>100</v>
          </cell>
          <cell r="F148" t="str">
            <v>EN16-Abraveses-Campo</v>
          </cell>
          <cell r="G148" t="str">
            <v>MUV</v>
          </cell>
          <cell r="H148" t="str">
            <v>Abraveses</v>
          </cell>
          <cell r="I148" t="str">
            <v>Avenida Alto de Abraveses</v>
          </cell>
          <cell r="N148" t="e">
            <v>#REF!</v>
          </cell>
          <cell r="O148" t="str">
            <v>15;16;18;20</v>
          </cell>
        </row>
        <row r="149">
          <cell r="A149" t="str">
            <v>Vis 147</v>
          </cell>
          <cell r="B149" t="str">
            <v xml:space="preserve"> 40.700016,  -7.931077</v>
          </cell>
          <cell r="C149">
            <v>101</v>
          </cell>
          <cell r="F149" t="str">
            <v>N S Fátima-Liberdade 1</v>
          </cell>
          <cell r="G149" t="str">
            <v>MUV</v>
          </cell>
          <cell r="H149" t="str">
            <v>Campo</v>
          </cell>
          <cell r="I149" t="str">
            <v>Estrada da Liberdade</v>
          </cell>
          <cell r="N149" t="e">
            <v>#REF!</v>
          </cell>
          <cell r="O149" t="str">
            <v>16;18;20</v>
          </cell>
        </row>
        <row r="150">
          <cell r="A150" t="str">
            <v>Vis 148</v>
          </cell>
          <cell r="B150" t="str">
            <v xml:space="preserve"> 40.699934,  -7.930136</v>
          </cell>
          <cell r="C150">
            <v>102</v>
          </cell>
          <cell r="F150" t="str">
            <v>N S Fátima-Esperança 1</v>
          </cell>
          <cell r="G150" t="str">
            <v>MUV</v>
          </cell>
          <cell r="H150" t="str">
            <v>Campo</v>
          </cell>
          <cell r="I150" t="str">
            <v>Rua Esperança</v>
          </cell>
          <cell r="L150" t="str">
            <v>Postalete MUV deve ser colocado 12m atrás do local atual (por causa da passadeira que passa a ser elevada)</v>
          </cell>
          <cell r="N150" t="e">
            <v>#REF!</v>
          </cell>
          <cell r="O150" t="str">
            <v>16;18;20</v>
          </cell>
        </row>
        <row r="151">
          <cell r="A151" t="str">
            <v>Vis 149</v>
          </cell>
          <cell r="B151" t="str">
            <v xml:space="preserve"> 40.701716,  -7.930096</v>
          </cell>
          <cell r="C151">
            <v>103</v>
          </cell>
          <cell r="F151" t="str">
            <v>N S Fátima-Liberdade 2</v>
          </cell>
          <cell r="G151" t="str">
            <v>MUV</v>
          </cell>
          <cell r="H151" t="str">
            <v>Campo</v>
          </cell>
          <cell r="I151" t="str">
            <v>Estrada da Liberdade</v>
          </cell>
          <cell r="N151" t="e">
            <v>#REF!</v>
          </cell>
          <cell r="O151" t="str">
            <v>16;18;20</v>
          </cell>
        </row>
        <row r="152">
          <cell r="A152" t="str">
            <v>Vis 150</v>
          </cell>
          <cell r="B152" t="str">
            <v xml:space="preserve"> 40.701560,  -7.929964</v>
          </cell>
          <cell r="C152">
            <v>104</v>
          </cell>
          <cell r="F152" t="str">
            <v>N S Fátima-Esperança 2</v>
          </cell>
          <cell r="G152" t="str">
            <v>MUV</v>
          </cell>
          <cell r="H152" t="str">
            <v>Campo</v>
          </cell>
          <cell r="I152" t="str">
            <v>Rua Esperança</v>
          </cell>
          <cell r="N152" t="e">
            <v>#REF!</v>
          </cell>
          <cell r="O152" t="str">
            <v>16;18;20</v>
          </cell>
        </row>
        <row r="153">
          <cell r="A153" t="str">
            <v>Vis 151</v>
          </cell>
          <cell r="B153" t="str">
            <v xml:space="preserve"> 40.702749,  -7.926415</v>
          </cell>
          <cell r="C153">
            <v>105</v>
          </cell>
          <cell r="F153" t="str">
            <v>Campo-Est Liberdade 1</v>
          </cell>
          <cell r="G153" t="str">
            <v>MUV</v>
          </cell>
          <cell r="H153" t="str">
            <v>Campo</v>
          </cell>
          <cell r="I153" t="str">
            <v>Estrada da Liberdade</v>
          </cell>
          <cell r="N153" t="e">
            <v>#REF!</v>
          </cell>
          <cell r="O153" t="str">
            <v>16;18;20</v>
          </cell>
        </row>
        <row r="154">
          <cell r="A154" t="str">
            <v>Vis 152</v>
          </cell>
          <cell r="B154" t="str">
            <v xml:space="preserve"> 40.702806,  -7.926807</v>
          </cell>
          <cell r="C154">
            <v>106</v>
          </cell>
          <cell r="F154" t="str">
            <v>Campo-Est Liberdade 2</v>
          </cell>
          <cell r="G154" t="str">
            <v>MUV</v>
          </cell>
          <cell r="H154" t="str">
            <v>Campo</v>
          </cell>
          <cell r="I154" t="str">
            <v>Estrada da Liberdade</v>
          </cell>
          <cell r="N154" t="e">
            <v>#REF!</v>
          </cell>
          <cell r="O154" t="str">
            <v>16;18;20</v>
          </cell>
        </row>
        <row r="155">
          <cell r="A155" t="str">
            <v>Vis 153</v>
          </cell>
          <cell r="B155" t="str">
            <v xml:space="preserve"> 40.703076,  -7.923790</v>
          </cell>
          <cell r="C155">
            <v>107</v>
          </cell>
          <cell r="F155" t="str">
            <v>Escola Jean Piaget</v>
          </cell>
          <cell r="G155" t="str">
            <v>MUV</v>
          </cell>
          <cell r="H155" t="str">
            <v>Campo</v>
          </cell>
          <cell r="I155" t="str">
            <v>Estrada da Liberdade</v>
          </cell>
          <cell r="N155" t="e">
            <v>#REF!</v>
          </cell>
          <cell r="O155" t="str">
            <v>16;18;20</v>
          </cell>
        </row>
        <row r="156">
          <cell r="A156" t="str">
            <v>Vis 154</v>
          </cell>
          <cell r="B156" t="str">
            <v xml:space="preserve"> 40.703679,  -7.922884</v>
          </cell>
          <cell r="C156">
            <v>108</v>
          </cell>
          <cell r="F156" t="str">
            <v>Estab Prisional 1</v>
          </cell>
          <cell r="G156" t="str">
            <v>MUV</v>
          </cell>
          <cell r="H156" t="str">
            <v>Campo</v>
          </cell>
          <cell r="I156" t="str">
            <v>Estrada da Liberdade</v>
          </cell>
          <cell r="N156" t="e">
            <v>#REF!</v>
          </cell>
          <cell r="O156" t="str">
            <v>16;18;20</v>
          </cell>
        </row>
        <row r="157">
          <cell r="A157" t="str">
            <v>Vis 155</v>
          </cell>
          <cell r="B157" t="str">
            <v xml:space="preserve"> 40.703703,  -7.922622</v>
          </cell>
          <cell r="C157">
            <v>109</v>
          </cell>
          <cell r="F157" t="str">
            <v>Estab Prisional 2</v>
          </cell>
          <cell r="G157" t="str">
            <v>MUV</v>
          </cell>
          <cell r="H157" t="str">
            <v>Campo</v>
          </cell>
          <cell r="I157" t="str">
            <v>Estrada da Liberdade</v>
          </cell>
          <cell r="N157" t="e">
            <v>#REF!</v>
          </cell>
          <cell r="O157" t="str">
            <v>16;18;20</v>
          </cell>
        </row>
        <row r="158">
          <cell r="A158" t="str">
            <v>Vis 156</v>
          </cell>
          <cell r="B158" t="str">
            <v xml:space="preserve"> 40.705806,  -7.919286</v>
          </cell>
          <cell r="C158">
            <v>110</v>
          </cell>
          <cell r="F158" t="str">
            <v>Campo-Cemitério 1</v>
          </cell>
          <cell r="G158" t="str">
            <v>MUV</v>
          </cell>
          <cell r="H158" t="str">
            <v>Campo</v>
          </cell>
          <cell r="I158" t="str">
            <v>Rua D. Afonso Teles</v>
          </cell>
          <cell r="N158" t="e">
            <v>#REF!</v>
          </cell>
          <cell r="O158" t="str">
            <v>16;18;20</v>
          </cell>
        </row>
        <row r="159">
          <cell r="A159" t="str">
            <v>Vis 157</v>
          </cell>
          <cell r="B159" t="str">
            <v xml:space="preserve"> 40.706069,  -7.918940</v>
          </cell>
          <cell r="C159">
            <v>111</v>
          </cell>
          <cell r="F159" t="str">
            <v>Campo-Cemitério 2</v>
          </cell>
          <cell r="G159" t="str">
            <v>MUV</v>
          </cell>
          <cell r="H159" t="str">
            <v>Campo</v>
          </cell>
          <cell r="I159" t="str">
            <v>Rua D. Afonso Teles</v>
          </cell>
          <cell r="N159" t="e">
            <v>#REF!</v>
          </cell>
          <cell r="O159" t="str">
            <v>16;18;20</v>
          </cell>
        </row>
        <row r="160">
          <cell r="A160" t="str">
            <v>Vis 158</v>
          </cell>
          <cell r="B160" t="str">
            <v xml:space="preserve"> 40.707307,  -7.915725</v>
          </cell>
          <cell r="C160">
            <v>112</v>
          </cell>
          <cell r="F160" t="str">
            <v>Campo-L Fonte da Igreja</v>
          </cell>
          <cell r="G160" t="str">
            <v>MUV</v>
          </cell>
          <cell r="H160" t="str">
            <v>Campo</v>
          </cell>
          <cell r="I160" t="str">
            <v>Rua João Marques</v>
          </cell>
          <cell r="N160" t="e">
            <v>#REF!</v>
          </cell>
          <cell r="O160" t="str">
            <v>16;18;20</v>
          </cell>
        </row>
        <row r="161">
          <cell r="A161" t="str">
            <v>Vis 159</v>
          </cell>
          <cell r="B161" t="str">
            <v xml:space="preserve"> 40.678140,  -7.923127</v>
          </cell>
          <cell r="C161">
            <v>117</v>
          </cell>
          <cell r="F161" t="str">
            <v>Ten Cor Silva Simões 3</v>
          </cell>
          <cell r="G161" t="str">
            <v>MUV</v>
          </cell>
          <cell r="H161" t="str">
            <v>Abraveses</v>
          </cell>
          <cell r="I161" t="str">
            <v>Av. Tenente coronel Silva Simões</v>
          </cell>
          <cell r="N161" t="e">
            <v>#REF!</v>
          </cell>
          <cell r="O161" t="str">
            <v>5;15;16;17;18,20</v>
          </cell>
        </row>
        <row r="162">
          <cell r="A162" t="str">
            <v>Vis 160</v>
          </cell>
          <cell r="B162" t="str">
            <v xml:space="preserve"> 40.675091,  -7.899768</v>
          </cell>
          <cell r="C162">
            <v>118</v>
          </cell>
          <cell r="F162" t="str">
            <v>Caminho Santiago 1</v>
          </cell>
          <cell r="G162" t="str">
            <v>MUV</v>
          </cell>
          <cell r="H162" t="str">
            <v>Abraveses</v>
          </cell>
          <cell r="I162" t="str">
            <v>Avenida Caminhos de Santiago</v>
          </cell>
          <cell r="N162" t="e">
            <v>#REF!</v>
          </cell>
          <cell r="O162">
            <v>3</v>
          </cell>
        </row>
        <row r="163">
          <cell r="A163" t="str">
            <v>Vis 161</v>
          </cell>
          <cell r="B163" t="str">
            <v xml:space="preserve"> 40.677658,  -7.898785</v>
          </cell>
          <cell r="C163">
            <v>119</v>
          </cell>
          <cell r="F163" t="str">
            <v>Cemitério Santiago</v>
          </cell>
          <cell r="G163" t="str">
            <v>MUV</v>
          </cell>
          <cell r="H163" t="str">
            <v>Abraveses</v>
          </cell>
          <cell r="I163" t="str">
            <v>Avenida Caminhos de Santiago - cemitério</v>
          </cell>
          <cell r="N163" t="e">
            <v>#REF!</v>
          </cell>
          <cell r="O163">
            <v>3</v>
          </cell>
        </row>
        <row r="164">
          <cell r="A164" t="str">
            <v>Vis 162</v>
          </cell>
          <cell r="B164" t="str">
            <v xml:space="preserve"> 40.656058,  -7.909988</v>
          </cell>
          <cell r="C164">
            <v>120</v>
          </cell>
          <cell r="D164" t="str">
            <v>C1.38</v>
          </cell>
          <cell r="F164" t="str">
            <v>Dr Azeredo Perdigão 1</v>
          </cell>
          <cell r="G164" t="str">
            <v>MUV</v>
          </cell>
          <cell r="H164" t="str">
            <v>Viseu</v>
          </cell>
          <cell r="I164" t="str">
            <v>Largo Alves Martins</v>
          </cell>
          <cell r="N164" t="e">
            <v>#REF!</v>
          </cell>
          <cell r="O164" t="str">
            <v>C1;9</v>
          </cell>
        </row>
        <row r="165">
          <cell r="A165" t="str">
            <v>Vis 163</v>
          </cell>
          <cell r="B165" t="str">
            <v xml:space="preserve"> 40.656385,  -7.909579</v>
          </cell>
          <cell r="C165">
            <v>121</v>
          </cell>
          <cell r="F165" t="str">
            <v>D António A Martins 2</v>
          </cell>
          <cell r="G165" t="str">
            <v>MUV</v>
          </cell>
          <cell r="H165" t="str">
            <v>Viseu</v>
          </cell>
          <cell r="I165" t="str">
            <v>Largo Alves Martins</v>
          </cell>
          <cell r="N165" t="e">
            <v>#REF!</v>
          </cell>
          <cell r="O165">
            <v>9</v>
          </cell>
        </row>
        <row r="166">
          <cell r="A166" t="str">
            <v>Vis 164</v>
          </cell>
          <cell r="K166" t="str">
            <v>Antecipar o poistalete para fora da zona de estacionamento - pintura de linha M12</v>
          </cell>
          <cell r="L166" t="str">
            <v>não há sinal H20A</v>
          </cell>
          <cell r="N166" t="e">
            <v>#REF!</v>
          </cell>
        </row>
        <row r="167">
          <cell r="A167" t="str">
            <v>Vis 165</v>
          </cell>
          <cell r="B167" t="str">
            <v xml:space="preserve"> 40.665340,  -7.906847</v>
          </cell>
          <cell r="C167">
            <v>123</v>
          </cell>
          <cell r="F167" t="str">
            <v>Cidade Salamanca 1</v>
          </cell>
          <cell r="G167" t="str">
            <v>MUV</v>
          </cell>
          <cell r="H167" t="str">
            <v>Viseu</v>
          </cell>
          <cell r="I167" t="str">
            <v>Av Cidade de Salamanca</v>
          </cell>
          <cell r="N167" t="e">
            <v>#REF!</v>
          </cell>
          <cell r="O167">
            <v>3</v>
          </cell>
        </row>
        <row r="168">
          <cell r="A168" t="str">
            <v>Vis 166</v>
          </cell>
          <cell r="B168" t="str">
            <v xml:space="preserve"> 40.665340,  -7.907175</v>
          </cell>
          <cell r="C168">
            <v>124</v>
          </cell>
          <cell r="F168" t="str">
            <v>Cidade Salamanca 2</v>
          </cell>
          <cell r="G168" t="str">
            <v>MUV</v>
          </cell>
          <cell r="H168" t="str">
            <v>Viseu</v>
          </cell>
          <cell r="I168" t="str">
            <v>Av Cidade de Salamanca</v>
          </cell>
          <cell r="L168" t="str">
            <v>não tem sinal H20A</v>
          </cell>
          <cell r="N168" t="e">
            <v>#REF!</v>
          </cell>
          <cell r="O168" t="str">
            <v>3;7</v>
          </cell>
        </row>
        <row r="169">
          <cell r="A169" t="str">
            <v>Vis 167</v>
          </cell>
          <cell r="B169" t="str">
            <v xml:space="preserve"> 40.672063,  -7.898532</v>
          </cell>
          <cell r="C169">
            <v>125</v>
          </cell>
          <cell r="F169" t="str">
            <v>Cemitério Esculca 1</v>
          </cell>
          <cell r="G169" t="str">
            <v>MUV</v>
          </cell>
          <cell r="H169" t="str">
            <v>Viseu</v>
          </cell>
          <cell r="I169" t="str">
            <v>Av. Nova da Esculca- rotunda</v>
          </cell>
          <cell r="N169" t="e">
            <v>#REF!</v>
          </cell>
          <cell r="O169">
            <v>3</v>
          </cell>
        </row>
        <row r="170">
          <cell r="A170" t="str">
            <v>Vis 168</v>
          </cell>
          <cell r="B170" t="str">
            <v xml:space="preserve"> 40.672476,  -7.898914</v>
          </cell>
          <cell r="C170">
            <v>126</v>
          </cell>
          <cell r="F170" t="str">
            <v>Cemitério Esculca 2</v>
          </cell>
          <cell r="G170" t="str">
            <v>MUV</v>
          </cell>
          <cell r="H170" t="str">
            <v>Viseu</v>
          </cell>
          <cell r="I170" t="str">
            <v>Av. Nova da Esculca- rotunda</v>
          </cell>
          <cell r="N170" t="e">
            <v>#REF!</v>
          </cell>
          <cell r="O170">
            <v>3</v>
          </cell>
        </row>
        <row r="171">
          <cell r="A171" t="str">
            <v>Vis 169</v>
          </cell>
          <cell r="B171" t="str">
            <v xml:space="preserve"> 40.675124,  -7.899665</v>
          </cell>
          <cell r="C171">
            <v>127</v>
          </cell>
          <cell r="F171" t="str">
            <v>Caminho Santiago 2</v>
          </cell>
          <cell r="G171" t="str">
            <v>MUV</v>
          </cell>
          <cell r="H171" t="str">
            <v>Rio de Loba</v>
          </cell>
          <cell r="I171" t="str">
            <v>Av. Caminhos de Santiago</v>
          </cell>
          <cell r="N171" t="e">
            <v>#REF!</v>
          </cell>
          <cell r="O171">
            <v>3</v>
          </cell>
        </row>
        <row r="172">
          <cell r="A172" t="str">
            <v>Vis 170</v>
          </cell>
          <cell r="B172" t="str">
            <v xml:space="preserve"> 40.673102,  -7.902196</v>
          </cell>
          <cell r="C172">
            <v>128</v>
          </cell>
          <cell r="F172" t="str">
            <v>Av Nova Santiago 1</v>
          </cell>
          <cell r="G172" t="str">
            <v>MUV</v>
          </cell>
          <cell r="H172" t="str">
            <v>Viseu</v>
          </cell>
          <cell r="I172" t="str">
            <v>Av. Nova de Santiago</v>
          </cell>
          <cell r="N172" t="e">
            <v>#REF!</v>
          </cell>
          <cell r="O172">
            <v>3</v>
          </cell>
        </row>
        <row r="173">
          <cell r="A173" t="str">
            <v>Vis 171</v>
          </cell>
          <cell r="B173" t="str">
            <v xml:space="preserve"> 40.672898,  -7.902816</v>
          </cell>
          <cell r="C173">
            <v>129</v>
          </cell>
          <cell r="F173" t="str">
            <v>Av Nova Santiago-Igreja</v>
          </cell>
          <cell r="G173" t="str">
            <v>MUV</v>
          </cell>
          <cell r="H173" t="str">
            <v>Viseu</v>
          </cell>
          <cell r="I173" t="str">
            <v>Av. Nova de Santiago</v>
          </cell>
          <cell r="N173" t="e">
            <v>#REF!</v>
          </cell>
          <cell r="O173">
            <v>3</v>
          </cell>
        </row>
        <row r="174">
          <cell r="A174" t="str">
            <v>Vis 172</v>
          </cell>
          <cell r="B174" t="str">
            <v xml:space="preserve"> 40.672419,  -7.904449</v>
          </cell>
          <cell r="C174">
            <v>130</v>
          </cell>
          <cell r="F174" t="str">
            <v>Av Nova Santiago 2</v>
          </cell>
          <cell r="G174" t="str">
            <v>MUV</v>
          </cell>
          <cell r="H174" t="str">
            <v>Viseu</v>
          </cell>
          <cell r="I174" t="str">
            <v>Av. Nova de Santiago</v>
          </cell>
          <cell r="N174" t="e">
            <v>#REF!</v>
          </cell>
          <cell r="O174">
            <v>3</v>
          </cell>
        </row>
        <row r="175">
          <cell r="A175" t="str">
            <v>Vis 173</v>
          </cell>
          <cell r="B175" t="str">
            <v xml:space="preserve"> 40.672713,  -7.908229</v>
          </cell>
          <cell r="C175">
            <v>131</v>
          </cell>
          <cell r="F175" t="str">
            <v>Heróis Lusitanos</v>
          </cell>
          <cell r="G175" t="str">
            <v>MUV</v>
          </cell>
          <cell r="H175" t="str">
            <v>Viseu</v>
          </cell>
          <cell r="I175" t="str">
            <v>Rua Herois Lusitanos</v>
          </cell>
          <cell r="L175" t="str">
            <v>PARAGEM EXISTE, NO ENTANTO, NÃO ESTÁ MARCADA POR NENHUM ELEMENTO FISICO</v>
          </cell>
          <cell r="N175" t="e">
            <v>#REF!</v>
          </cell>
          <cell r="O175">
            <v>3</v>
          </cell>
        </row>
        <row r="176">
          <cell r="A176" t="str">
            <v>Vis 174</v>
          </cell>
          <cell r="B176" t="str">
            <v xml:space="preserve"> 40.671508,  -7.910123</v>
          </cell>
          <cell r="C176">
            <v>132</v>
          </cell>
          <cell r="F176" t="str">
            <v>S José-Heróis Lusitanos</v>
          </cell>
          <cell r="G176" t="str">
            <v>MUV</v>
          </cell>
          <cell r="H176" t="str">
            <v>Viseu</v>
          </cell>
          <cell r="I176" t="str">
            <v>Rua Herois Lusitanos</v>
          </cell>
          <cell r="N176" t="e">
            <v>#REF!</v>
          </cell>
          <cell r="O176">
            <v>3</v>
          </cell>
        </row>
        <row r="177">
          <cell r="A177" t="str">
            <v>Vis 175</v>
          </cell>
          <cell r="B177" t="str">
            <v xml:space="preserve"> 40.670839,  -7.907527</v>
          </cell>
          <cell r="C177">
            <v>133</v>
          </cell>
          <cell r="F177" t="str">
            <v>Santiago-Rua Coval</v>
          </cell>
          <cell r="G177" t="str">
            <v>MUV</v>
          </cell>
          <cell r="H177" t="str">
            <v>Viseu</v>
          </cell>
          <cell r="I177" t="str">
            <v>Rua Vila Batalha</v>
          </cell>
          <cell r="N177" t="e">
            <v>#REF!</v>
          </cell>
          <cell r="O177">
            <v>3</v>
          </cell>
        </row>
        <row r="178">
          <cell r="A178" t="str">
            <v>Vis 176</v>
          </cell>
          <cell r="B178" t="str">
            <v xml:space="preserve"> 40.709071,  -7.913559</v>
          </cell>
          <cell r="C178">
            <v>134</v>
          </cell>
          <cell r="F178" t="str">
            <v>Campo-Aeródromo</v>
          </cell>
          <cell r="G178" t="str">
            <v>MUV</v>
          </cell>
          <cell r="H178" t="str">
            <v>Campo</v>
          </cell>
          <cell r="I178" t="str">
            <v>N2 - Av. Tenente coronel Silva Simões</v>
          </cell>
          <cell r="N178" t="e">
            <v>#REF!</v>
          </cell>
          <cell r="O178" t="str">
            <v>16;17</v>
          </cell>
        </row>
        <row r="179">
          <cell r="A179" t="str">
            <v>Vis 177</v>
          </cell>
          <cell r="B179" t="str">
            <v xml:space="preserve"> 40.715207,  -7.913077</v>
          </cell>
          <cell r="C179">
            <v>135</v>
          </cell>
          <cell r="F179" t="str">
            <v>EN2 Campo-Bindurão 1</v>
          </cell>
          <cell r="G179" t="str">
            <v>MUV</v>
          </cell>
          <cell r="H179" t="str">
            <v>Campo</v>
          </cell>
          <cell r="I179" t="str">
            <v>N2 - Av. Tenente coronel Silva Simões</v>
          </cell>
          <cell r="N179" t="e">
            <v>#REF!</v>
          </cell>
          <cell r="O179" t="str">
            <v>16;17</v>
          </cell>
        </row>
        <row r="180">
          <cell r="A180" t="str">
            <v>Vis 178</v>
          </cell>
          <cell r="B180" t="str">
            <v xml:space="preserve"> 40.715099,  -7.912948</v>
          </cell>
          <cell r="C180">
            <v>136</v>
          </cell>
          <cell r="F180" t="str">
            <v>EN2 Campo-Bindurão 2</v>
          </cell>
          <cell r="G180" t="str">
            <v>MUV</v>
          </cell>
          <cell r="H180" t="str">
            <v>Campo</v>
          </cell>
          <cell r="I180" t="str">
            <v>N2 - Av. Tenente coronel Silva Simões</v>
          </cell>
          <cell r="N180" t="e">
            <v>#REF!</v>
          </cell>
          <cell r="O180">
            <v>16</v>
          </cell>
        </row>
        <row r="181">
          <cell r="A181" t="str">
            <v>Vis 179</v>
          </cell>
          <cell r="B181" t="str">
            <v xml:space="preserve"> 40.728462,  -7.909341</v>
          </cell>
          <cell r="C181">
            <v>137</v>
          </cell>
          <cell r="F181" t="str">
            <v>EN2-Muna 1</v>
          </cell>
          <cell r="G181" t="str">
            <v>MUV</v>
          </cell>
          <cell r="H181" t="str">
            <v>Lordosa</v>
          </cell>
          <cell r="I181" t="str">
            <v>N2 - Av. Tenente coronel Silva Simões</v>
          </cell>
          <cell r="N181" t="e">
            <v>#REF!</v>
          </cell>
          <cell r="O181" t="str">
            <v>16;17</v>
          </cell>
        </row>
        <row r="182">
          <cell r="A182" t="str">
            <v>Vis 180</v>
          </cell>
          <cell r="B182" t="str">
            <v xml:space="preserve"> 40.728377,  -7.909211</v>
          </cell>
          <cell r="C182">
            <v>138</v>
          </cell>
          <cell r="F182" t="str">
            <v>EN2-Muna 2</v>
          </cell>
          <cell r="G182" t="str">
            <v>MUV</v>
          </cell>
          <cell r="H182" t="str">
            <v>Lordosa</v>
          </cell>
          <cell r="I182" t="str">
            <v>N2 - Av. Tenente coronel Silva Simões</v>
          </cell>
          <cell r="N182" t="e">
            <v>#REF!</v>
          </cell>
          <cell r="O182">
            <v>16</v>
          </cell>
        </row>
        <row r="183">
          <cell r="A183" t="str">
            <v>Vis 181</v>
          </cell>
          <cell r="B183" t="str">
            <v xml:space="preserve"> 40.670717,  -7.895613</v>
          </cell>
          <cell r="C183">
            <v>139</v>
          </cell>
          <cell r="F183" t="str">
            <v>Esculca-Largo S Pedro 1</v>
          </cell>
          <cell r="G183" t="str">
            <v>MUV</v>
          </cell>
          <cell r="H183" t="str">
            <v>Viseu</v>
          </cell>
          <cell r="I183" t="str">
            <v>Av. Nova da Esculca</v>
          </cell>
          <cell r="L183" t="str">
            <v>falta sinal H20A</v>
          </cell>
          <cell r="N183" t="e">
            <v>#REF!</v>
          </cell>
          <cell r="O183">
            <v>3</v>
          </cell>
        </row>
        <row r="184">
          <cell r="A184" t="str">
            <v>Vis 182</v>
          </cell>
          <cell r="B184" t="str">
            <v xml:space="preserve"> 40.670831,  -7.895470</v>
          </cell>
          <cell r="C184">
            <v>140</v>
          </cell>
          <cell r="F184" t="str">
            <v>Esculca-Largo S Pedro 2</v>
          </cell>
          <cell r="G184" t="str">
            <v>MUV</v>
          </cell>
          <cell r="H184" t="str">
            <v>Viseu</v>
          </cell>
          <cell r="I184" t="str">
            <v>Av. Nova da Esculca</v>
          </cell>
          <cell r="N184" t="e">
            <v>#REF!</v>
          </cell>
          <cell r="O184">
            <v>3</v>
          </cell>
        </row>
        <row r="185">
          <cell r="A185" t="str">
            <v>Vis 183</v>
          </cell>
          <cell r="B185" t="str">
            <v xml:space="preserve"> 40.670799,  -7.891464</v>
          </cell>
          <cell r="C185">
            <v>141</v>
          </cell>
          <cell r="F185" t="str">
            <v>Esculca- Rua Capela</v>
          </cell>
          <cell r="G185" t="str">
            <v>MUV</v>
          </cell>
          <cell r="H185" t="str">
            <v>Viseu</v>
          </cell>
          <cell r="I185" t="str">
            <v>Av. Nova da Esculca</v>
          </cell>
          <cell r="N185" t="e">
            <v>#REF!</v>
          </cell>
          <cell r="O185">
            <v>3</v>
          </cell>
        </row>
        <row r="186">
          <cell r="A186" t="str">
            <v>Vis 184</v>
          </cell>
          <cell r="B186" t="str">
            <v xml:space="preserve"> 40.670559,  -7.889147</v>
          </cell>
          <cell r="C186">
            <v>142</v>
          </cell>
          <cell r="F186" t="str">
            <v>Esculca-EN229</v>
          </cell>
          <cell r="G186" t="str">
            <v>MUV</v>
          </cell>
          <cell r="H186" t="str">
            <v>Viseu</v>
          </cell>
          <cell r="I186" t="str">
            <v>Av. Nova da Esculca</v>
          </cell>
          <cell r="L186" t="str">
            <v>falta sinal H20A</v>
          </cell>
          <cell r="N186" t="e">
            <v>#REF!</v>
          </cell>
          <cell r="O186">
            <v>3</v>
          </cell>
        </row>
        <row r="187">
          <cell r="A187" t="str">
            <v>Vis 185</v>
          </cell>
          <cell r="B187" t="str">
            <v xml:space="preserve"> 40.670702,  -7.889240</v>
          </cell>
          <cell r="C187">
            <v>143</v>
          </cell>
          <cell r="F187" t="str">
            <v>EN229-Esculca</v>
          </cell>
          <cell r="G187" t="str">
            <v>MUV</v>
          </cell>
          <cell r="H187" t="str">
            <v>Viseu</v>
          </cell>
          <cell r="I187" t="str">
            <v>Av. Nova da Esculca</v>
          </cell>
          <cell r="N187" t="e">
            <v>#REF!</v>
          </cell>
          <cell r="O187">
            <v>3</v>
          </cell>
        </row>
        <row r="188">
          <cell r="A188" t="str">
            <v>Vis 186</v>
          </cell>
          <cell r="B188" t="str">
            <v xml:space="preserve"> 40.670511,  -7.888672</v>
          </cell>
          <cell r="C188">
            <v>144</v>
          </cell>
          <cell r="F188" t="str">
            <v>Bairro S João Carreira</v>
          </cell>
          <cell r="G188" t="str">
            <v>MUV</v>
          </cell>
          <cell r="H188" t="str">
            <v>Viseu</v>
          </cell>
          <cell r="I188" t="str">
            <v>Estrada S. João da Carreira</v>
          </cell>
          <cell r="K188" t="str">
            <v>Paragem na entrada da rotunda - antecipar as paragem e pintura de linha M12</v>
          </cell>
          <cell r="N188" t="e">
            <v>#REF!</v>
          </cell>
          <cell r="O188" t="str">
            <v>3;7</v>
          </cell>
        </row>
        <row r="189">
          <cell r="A189" t="str">
            <v>Vis 187</v>
          </cell>
          <cell r="B189" t="str">
            <v xml:space="preserve"> 40.671214,  -7.887213</v>
          </cell>
          <cell r="C189">
            <v>145</v>
          </cell>
          <cell r="F189" t="str">
            <v>Travassós-Fundadores 1</v>
          </cell>
          <cell r="G189" t="str">
            <v>MUV</v>
          </cell>
          <cell r="H189" t="str">
            <v>Viseu</v>
          </cell>
          <cell r="I189" t="str">
            <v>Avenida Fundadores</v>
          </cell>
          <cell r="N189" t="e">
            <v>#REF!</v>
          </cell>
          <cell r="O189">
            <v>3</v>
          </cell>
        </row>
        <row r="190">
          <cell r="A190" t="str">
            <v>Vis 188</v>
          </cell>
          <cell r="B190" t="str">
            <v xml:space="preserve"> 40.671885,  -7.886035</v>
          </cell>
          <cell r="C190">
            <v>146</v>
          </cell>
          <cell r="F190" t="str">
            <v>Travassós-Sta Bárbara 1</v>
          </cell>
          <cell r="G190" t="str">
            <v>MUV</v>
          </cell>
          <cell r="H190" t="str">
            <v>Viseu</v>
          </cell>
          <cell r="I190" t="str">
            <v>Ladeira Sta Barbara</v>
          </cell>
          <cell r="N190" t="e">
            <v>#REF!</v>
          </cell>
          <cell r="O190">
            <v>3</v>
          </cell>
        </row>
        <row r="191">
          <cell r="A191" t="str">
            <v>Vis 189</v>
          </cell>
          <cell r="B191" t="str">
            <v xml:space="preserve"> 40.672144,  -7.883262</v>
          </cell>
          <cell r="C191">
            <v>147</v>
          </cell>
          <cell r="F191" t="str">
            <v>Travassós-Sta Bárbara 2</v>
          </cell>
          <cell r="G191" t="str">
            <v>MUV</v>
          </cell>
          <cell r="H191" t="str">
            <v>Rio de Loba</v>
          </cell>
          <cell r="I191" t="str">
            <v>Ladeira Sta Barbara</v>
          </cell>
          <cell r="N191" t="e">
            <v>#REF!</v>
          </cell>
          <cell r="O191">
            <v>3</v>
          </cell>
        </row>
        <row r="192">
          <cell r="A192" t="str">
            <v>Vis 190</v>
          </cell>
          <cell r="B192" t="str">
            <v xml:space="preserve"> 40.671817,  -7.881574</v>
          </cell>
          <cell r="C192">
            <v>148</v>
          </cell>
          <cell r="F192" t="str">
            <v>Travassós-Rua Escola 1</v>
          </cell>
          <cell r="G192" t="str">
            <v>MUV</v>
          </cell>
          <cell r="H192" t="str">
            <v>Rio de Loba</v>
          </cell>
          <cell r="I192" t="str">
            <v>Rua da Escola</v>
          </cell>
          <cell r="L192" t="str">
            <v>ABRIGO RETIRADO</v>
          </cell>
          <cell r="N192" t="e">
            <v>#REF!</v>
          </cell>
          <cell r="O192">
            <v>3</v>
          </cell>
        </row>
        <row r="193">
          <cell r="A193" t="str">
            <v>Vis 191</v>
          </cell>
          <cell r="B193" t="str">
            <v>paragem já não faz parte do MUV</v>
          </cell>
          <cell r="C193">
            <v>149</v>
          </cell>
          <cell r="F193" t="str">
            <v>Travassós-Rua Escola 2</v>
          </cell>
          <cell r="G193" t="str">
            <v>MUV</v>
          </cell>
          <cell r="H193" t="str">
            <v>Rio de Loba</v>
          </cell>
          <cell r="I193" t="str">
            <v>Rua da Escola</v>
          </cell>
          <cell r="N193" t="e">
            <v>#REF!</v>
          </cell>
          <cell r="O193">
            <v>3</v>
          </cell>
        </row>
        <row r="194">
          <cell r="A194" t="str">
            <v>Vis 192</v>
          </cell>
          <cell r="B194" t="str">
            <v xml:space="preserve"> 40.671701,  -7.879377</v>
          </cell>
          <cell r="C194">
            <v>150</v>
          </cell>
          <cell r="F194" t="str">
            <v>Travassós-Maj R Loureiro</v>
          </cell>
          <cell r="G194" t="str">
            <v>MUV</v>
          </cell>
          <cell r="H194" t="str">
            <v>Rio de Loba</v>
          </cell>
          <cell r="I194" t="str">
            <v>Rua Estádio -  cruzamento</v>
          </cell>
          <cell r="N194" t="e">
            <v>#REF!</v>
          </cell>
          <cell r="O194">
            <v>3</v>
          </cell>
        </row>
        <row r="195">
          <cell r="A195" t="str">
            <v>Vis 193</v>
          </cell>
          <cell r="B195" t="str">
            <v xml:space="preserve"> 40.673286,  -7.873678</v>
          </cell>
          <cell r="C195">
            <v>151</v>
          </cell>
          <cell r="F195" t="str">
            <v>Travassós-Largo Rêbolo</v>
          </cell>
          <cell r="G195" t="str">
            <v>MUV</v>
          </cell>
          <cell r="H195" t="str">
            <v>Rio de Loba</v>
          </cell>
          <cell r="I195" t="str">
            <v>Rua Rebolo</v>
          </cell>
          <cell r="N195" t="e">
            <v>#REF!</v>
          </cell>
          <cell r="O195">
            <v>3</v>
          </cell>
        </row>
        <row r="196">
          <cell r="A196" t="str">
            <v>Vis 194</v>
          </cell>
          <cell r="B196" t="str">
            <v xml:space="preserve"> 40.674229,  -7.871459</v>
          </cell>
          <cell r="C196">
            <v>152</v>
          </cell>
          <cell r="F196" t="str">
            <v>Travassós-Rua Floresta</v>
          </cell>
          <cell r="G196" t="str">
            <v>MUV</v>
          </cell>
          <cell r="H196" t="str">
            <v>Rio de Loba</v>
          </cell>
          <cell r="I196" t="str">
            <v>Rua Floresta</v>
          </cell>
          <cell r="N196" t="e">
            <v>#REF!</v>
          </cell>
          <cell r="O196">
            <v>3</v>
          </cell>
        </row>
        <row r="197">
          <cell r="A197" t="str">
            <v>Vis 195</v>
          </cell>
          <cell r="B197" t="str">
            <v xml:space="preserve"> 40.734566,  -7.908228</v>
          </cell>
          <cell r="C197">
            <v>153</v>
          </cell>
          <cell r="F197" t="str">
            <v>EN2-Bigas</v>
          </cell>
          <cell r="G197" t="str">
            <v>MUV</v>
          </cell>
          <cell r="H197" t="str">
            <v>Lordosa</v>
          </cell>
          <cell r="I197" t="str">
            <v>N2 - Av. Tenente coronel Silva Simões</v>
          </cell>
          <cell r="N197" t="e">
            <v>#REF!</v>
          </cell>
          <cell r="O197">
            <v>17</v>
          </cell>
        </row>
        <row r="198">
          <cell r="A198" t="str">
            <v>Vis 196</v>
          </cell>
          <cell r="B198" t="str">
            <v xml:space="preserve"> 40.739004,  -7.907931</v>
          </cell>
          <cell r="C198">
            <v>154</v>
          </cell>
          <cell r="F198" t="str">
            <v>EN2-Casal 1</v>
          </cell>
          <cell r="G198" t="str">
            <v>MUV</v>
          </cell>
          <cell r="H198" t="str">
            <v>Lordosa</v>
          </cell>
          <cell r="I198" t="str">
            <v>N2 - Av. Tenente coronel Silva Simões</v>
          </cell>
          <cell r="N198" t="e">
            <v>#REF!</v>
          </cell>
          <cell r="O198">
            <v>17</v>
          </cell>
        </row>
        <row r="199">
          <cell r="A199" t="str">
            <v>Vis 197</v>
          </cell>
          <cell r="B199" t="str">
            <v xml:space="preserve"> 40.738992,  -7.907770</v>
          </cell>
          <cell r="C199">
            <v>155</v>
          </cell>
          <cell r="F199" t="str">
            <v>EN2-Casal 2</v>
          </cell>
          <cell r="G199" t="str">
            <v>MUV</v>
          </cell>
          <cell r="H199" t="str">
            <v>Lordosa</v>
          </cell>
          <cell r="I199" t="str">
            <v>N2 - Av. Tenente coronel Silva Simões</v>
          </cell>
          <cell r="N199" t="e">
            <v>#REF!</v>
          </cell>
          <cell r="O199">
            <v>17</v>
          </cell>
        </row>
        <row r="200">
          <cell r="A200" t="str">
            <v>Vis 198</v>
          </cell>
          <cell r="B200" t="str">
            <v xml:space="preserve"> 40.743723,  -7.905631</v>
          </cell>
          <cell r="C200">
            <v>156</v>
          </cell>
          <cell r="F200" t="str">
            <v>EN2-Bigas Centro 1</v>
          </cell>
          <cell r="G200" t="str">
            <v>MUV</v>
          </cell>
          <cell r="H200" t="str">
            <v>Lordosa</v>
          </cell>
          <cell r="I200" t="str">
            <v>N2  - Lordosa</v>
          </cell>
          <cell r="N200" t="e">
            <v>#REF!</v>
          </cell>
          <cell r="O200">
            <v>17</v>
          </cell>
        </row>
        <row r="201">
          <cell r="A201" t="str">
            <v>Vis 199</v>
          </cell>
          <cell r="B201" t="str">
            <v xml:space="preserve"> 40.743762,  -7.905789</v>
          </cell>
          <cell r="C201">
            <v>157</v>
          </cell>
          <cell r="F201" t="str">
            <v>EN2-Bigas Centro 2</v>
          </cell>
          <cell r="G201" t="str">
            <v>MUV</v>
          </cell>
          <cell r="H201" t="str">
            <v>Lordosa</v>
          </cell>
          <cell r="I201" t="str">
            <v>N2  - Lordosa</v>
          </cell>
          <cell r="N201" t="e">
            <v>#REF!</v>
          </cell>
          <cell r="O201">
            <v>17</v>
          </cell>
        </row>
        <row r="202">
          <cell r="A202" t="str">
            <v>Vis 200</v>
          </cell>
          <cell r="B202" t="str">
            <v xml:space="preserve"> 40.740637,  -7.898974</v>
          </cell>
          <cell r="C202">
            <v>158</v>
          </cell>
          <cell r="F202" t="str">
            <v>Quintãs</v>
          </cell>
          <cell r="G202" t="str">
            <v>MUV</v>
          </cell>
          <cell r="H202" t="str">
            <v>Lordosa</v>
          </cell>
          <cell r="I202" t="str">
            <v>Estrada Municipal - Quintãs</v>
          </cell>
          <cell r="N202" t="e">
            <v>#REF!</v>
          </cell>
          <cell r="O202">
            <v>17</v>
          </cell>
        </row>
        <row r="203">
          <cell r="A203" t="str">
            <v>Vis 201</v>
          </cell>
          <cell r="B203" t="str">
            <v xml:space="preserve"> 40.739370,  -7.896172</v>
          </cell>
          <cell r="C203">
            <v>159</v>
          </cell>
          <cell r="F203" t="str">
            <v>Lageosa</v>
          </cell>
          <cell r="G203" t="str">
            <v>MUV</v>
          </cell>
          <cell r="H203" t="str">
            <v>Lordosa</v>
          </cell>
          <cell r="I203" t="str">
            <v>Estrada Municipal - Lageosa</v>
          </cell>
          <cell r="N203" t="e">
            <v>#REF!</v>
          </cell>
          <cell r="O203">
            <v>17</v>
          </cell>
        </row>
        <row r="204">
          <cell r="A204" t="str">
            <v>Vis 202</v>
          </cell>
          <cell r="B204" t="str">
            <v xml:space="preserve"> 40.736131,  -7.893801</v>
          </cell>
          <cell r="C204">
            <v>160</v>
          </cell>
          <cell r="F204" t="str">
            <v>Fermentelos</v>
          </cell>
          <cell r="G204" t="str">
            <v>MUV</v>
          </cell>
          <cell r="H204" t="str">
            <v>Lordosa</v>
          </cell>
          <cell r="I204" t="str">
            <v>Estrada Municipal - Lageosa Sul</v>
          </cell>
          <cell r="N204" t="e">
            <v>#REF!</v>
          </cell>
          <cell r="O204">
            <v>17</v>
          </cell>
        </row>
        <row r="205">
          <cell r="A205" t="str">
            <v>Vis 203</v>
          </cell>
          <cell r="B205" t="str">
            <v xml:space="preserve"> 40.733613,  -7.891433</v>
          </cell>
          <cell r="C205">
            <v>161</v>
          </cell>
          <cell r="F205" t="str">
            <v>Folgosa</v>
          </cell>
          <cell r="G205" t="str">
            <v>MUV</v>
          </cell>
          <cell r="H205" t="str">
            <v>Lordosa</v>
          </cell>
          <cell r="I205" t="str">
            <v>Estrada Municipal - Folgosa</v>
          </cell>
          <cell r="N205" t="e">
            <v>#REF!</v>
          </cell>
          <cell r="O205">
            <v>17</v>
          </cell>
        </row>
        <row r="206">
          <cell r="A206" t="str">
            <v>Vis 204</v>
          </cell>
          <cell r="B206" t="str">
            <v xml:space="preserve"> 40.729146,  -7.891407</v>
          </cell>
          <cell r="C206">
            <v>162</v>
          </cell>
          <cell r="F206" t="str">
            <v>Est St António-Aeródromo</v>
          </cell>
          <cell r="G206" t="str">
            <v>MUV</v>
          </cell>
          <cell r="H206" t="str">
            <v>Lordosa</v>
          </cell>
          <cell r="I206" t="str">
            <v>Avenida Awerodromo -Aerodromo Norte</v>
          </cell>
          <cell r="L206" t="str">
            <v>falta sinal H20A</v>
          </cell>
          <cell r="N206" t="e">
            <v>#REF!</v>
          </cell>
          <cell r="O206">
            <v>17</v>
          </cell>
        </row>
        <row r="207">
          <cell r="A207" t="str">
            <v>Vis 205</v>
          </cell>
          <cell r="B207" t="str">
            <v xml:space="preserve"> 40.722695,  -7.890781</v>
          </cell>
          <cell r="C207">
            <v>163</v>
          </cell>
          <cell r="F207" t="str">
            <v>Aeródromo</v>
          </cell>
          <cell r="G207" t="str">
            <v>MUV</v>
          </cell>
          <cell r="H207" t="str">
            <v>Abraveses</v>
          </cell>
          <cell r="I207" t="str">
            <v>Avenida Awerodromo -Aerodromo</v>
          </cell>
          <cell r="N207" t="e">
            <v>#REF!</v>
          </cell>
          <cell r="O207">
            <v>17</v>
          </cell>
        </row>
        <row r="208">
          <cell r="A208" t="str">
            <v>Vis 206</v>
          </cell>
          <cell r="B208" t="str">
            <v xml:space="preserve"> 40.714589,  -7.904367</v>
          </cell>
          <cell r="C208">
            <v>164</v>
          </cell>
          <cell r="F208" t="str">
            <v>Campo-Rua Barbeito 3</v>
          </cell>
          <cell r="G208" t="str">
            <v>MUV</v>
          </cell>
          <cell r="H208" t="str">
            <v>Campo</v>
          </cell>
          <cell r="I208" t="str">
            <v>Rua Barbeito - Hangar</v>
          </cell>
          <cell r="N208" t="e">
            <v>#REF!</v>
          </cell>
          <cell r="O208">
            <v>17</v>
          </cell>
        </row>
        <row r="209">
          <cell r="A209" t="str">
            <v>Vis 207</v>
          </cell>
          <cell r="B209" t="str">
            <v xml:space="preserve"> 40.653733,  -7.916013</v>
          </cell>
          <cell r="C209">
            <v>165</v>
          </cell>
          <cell r="D209" t="str">
            <v>C1.41/C2.40</v>
          </cell>
          <cell r="F209" t="str">
            <v>25 Abril-Liceu 1</v>
          </cell>
          <cell r="G209" t="str">
            <v>MUV</v>
          </cell>
          <cell r="H209" t="str">
            <v>Viseu</v>
          </cell>
          <cell r="I209" t="str">
            <v>Av. 25 de Abril (Alves Martins)</v>
          </cell>
          <cell r="N209" t="e">
            <v>#REF!</v>
          </cell>
          <cell r="O209" t="str">
            <v>C1;C2;10;11;12;13;19;21</v>
          </cell>
        </row>
        <row r="210">
          <cell r="A210" t="str">
            <v>Vis 208</v>
          </cell>
          <cell r="B210" t="str">
            <v xml:space="preserve"> 40.653866,  -7.915709</v>
          </cell>
          <cell r="C210">
            <v>166</v>
          </cell>
          <cell r="D210" t="str">
            <v>C1.12b/C2.9</v>
          </cell>
          <cell r="F210" t="str">
            <v>25 Abril-Liceu 2</v>
          </cell>
          <cell r="G210" t="str">
            <v>MUV</v>
          </cell>
          <cell r="H210" t="str">
            <v>Viseu</v>
          </cell>
          <cell r="I210" t="str">
            <v>Av. 25 de Abril (Alves Martins)</v>
          </cell>
          <cell r="N210" t="e">
            <v>#REF!</v>
          </cell>
          <cell r="O210" t="str">
            <v>C1;C2;10;11;12;13;19;21</v>
          </cell>
        </row>
        <row r="211">
          <cell r="A211" t="str">
            <v>Vis 209</v>
          </cell>
          <cell r="B211" t="str">
            <v xml:space="preserve"> 40.650371,  -7.918719</v>
          </cell>
          <cell r="C211">
            <v>167</v>
          </cell>
          <cell r="D211" t="str">
            <v>C2.41</v>
          </cell>
          <cell r="F211" t="str">
            <v>25 Abril-Paulo VI</v>
          </cell>
          <cell r="G211" t="str">
            <v>MUV</v>
          </cell>
          <cell r="H211" t="str">
            <v>Viseu</v>
          </cell>
          <cell r="I211" t="str">
            <v>Av. 25 de Abril (Rotunda Mc. Donalds)</v>
          </cell>
          <cell r="N211" t="e">
            <v>#REF!</v>
          </cell>
          <cell r="O211" t="str">
            <v>C2;10;11;12;13;19;21</v>
          </cell>
        </row>
        <row r="212">
          <cell r="A212" t="str">
            <v>Vis 210</v>
          </cell>
          <cell r="B212" t="str">
            <v xml:space="preserve"> 40.650440,  -7.918447</v>
          </cell>
          <cell r="C212">
            <v>168</v>
          </cell>
          <cell r="D212" t="str">
            <v>C1.12a</v>
          </cell>
          <cell r="F212" t="str">
            <v>Paulo VI-25 Abril</v>
          </cell>
          <cell r="G212" t="str">
            <v>MUV</v>
          </cell>
          <cell r="H212" t="str">
            <v>Viseu</v>
          </cell>
          <cell r="I212" t="str">
            <v>Av. 25 de Abril (Rotunda Mc. Donalds)</v>
          </cell>
          <cell r="N212" t="e">
            <v>#REF!</v>
          </cell>
          <cell r="O212" t="str">
            <v>C1;10;11;12;13;19;21</v>
          </cell>
        </row>
        <row r="213">
          <cell r="A213" t="str">
            <v>Vis 211</v>
          </cell>
          <cell r="B213" t="str">
            <v xml:space="preserve"> 40.647830,  -7.920763</v>
          </cell>
          <cell r="C213">
            <v>169</v>
          </cell>
          <cell r="F213" t="str">
            <v>Reg Infantaria</v>
          </cell>
          <cell r="G213" t="str">
            <v>MUV</v>
          </cell>
          <cell r="H213" t="str">
            <v>Viseu</v>
          </cell>
          <cell r="I213" t="str">
            <v>Av. Regimento Infantaria n.º 14 (Repsol)</v>
          </cell>
          <cell r="N213" t="e">
            <v>#REF!</v>
          </cell>
          <cell r="O213" t="str">
            <v>10;11;12;13;19;21</v>
          </cell>
        </row>
        <row r="214">
          <cell r="A214" t="str">
            <v>Vis 212</v>
          </cell>
          <cell r="B214" t="str">
            <v xml:space="preserve"> 40.647572,  -7.920597</v>
          </cell>
          <cell r="C214">
            <v>170</v>
          </cell>
          <cell r="D214" t="str">
            <v>C1.11</v>
          </cell>
          <cell r="F214" t="str">
            <v>Reg Infantaria-IPV 2</v>
          </cell>
          <cell r="G214" t="str">
            <v>MUV</v>
          </cell>
          <cell r="H214" t="str">
            <v>Viseu</v>
          </cell>
          <cell r="I214" t="str">
            <v>Av. Regimento Infantaria n.º 14 (IPV)</v>
          </cell>
          <cell r="N214" t="e">
            <v>#REF!</v>
          </cell>
          <cell r="O214" t="str">
            <v>C1;10;11;12;13;19;21</v>
          </cell>
        </row>
        <row r="215">
          <cell r="A215" t="str">
            <v>Vis 213</v>
          </cell>
          <cell r="B215" t="str">
            <v xml:space="preserve"> 40.644778,  -7.923078</v>
          </cell>
          <cell r="C215">
            <v>171</v>
          </cell>
          <cell r="D215" t="str">
            <v>C1.10</v>
          </cell>
          <cell r="F215" t="str">
            <v>Reg Infantaria-IPV 1</v>
          </cell>
          <cell r="G215" t="str">
            <v>MUV</v>
          </cell>
          <cell r="H215" t="str">
            <v>Viseu</v>
          </cell>
          <cell r="I215" t="str">
            <v>Av. Regimento Infantaria n.º 14 (IPV)</v>
          </cell>
          <cell r="N215" t="e">
            <v>#REF!</v>
          </cell>
          <cell r="O215" t="str">
            <v>C1;10;11;12;13;19;21</v>
          </cell>
        </row>
        <row r="216">
          <cell r="A216" t="str">
            <v>Vis 214</v>
          </cell>
          <cell r="B216" t="str">
            <v xml:space="preserve"> 40.642368,  -7.920309</v>
          </cell>
          <cell r="C216">
            <v>172</v>
          </cell>
          <cell r="D216" t="str">
            <v>C2.43</v>
          </cell>
          <cell r="F216" t="str">
            <v>C Politécnica-Escola</v>
          </cell>
          <cell r="G216" t="str">
            <v>MUV</v>
          </cell>
          <cell r="H216" t="str">
            <v>Repeses e S. Salvador</v>
          </cell>
          <cell r="I216" t="str">
            <v>Av Cidade Poltecnica (Escola Infante D. Henrique)</v>
          </cell>
          <cell r="N216" t="e">
            <v>#REF!</v>
          </cell>
          <cell r="O216" t="str">
            <v>C2;10;11;12;13;19;21</v>
          </cell>
        </row>
        <row r="217">
          <cell r="A217" t="str">
            <v>Vis 215</v>
          </cell>
          <cell r="B217" t="str">
            <v xml:space="preserve"> 40.642870,  -7.920631</v>
          </cell>
          <cell r="C217">
            <v>173</v>
          </cell>
          <cell r="D217" t="str">
            <v>C1.9</v>
          </cell>
          <cell r="F217" t="str">
            <v>Cidade Politécnica-IPV</v>
          </cell>
          <cell r="G217" t="str">
            <v>MUV</v>
          </cell>
          <cell r="H217" t="str">
            <v>Repeses e S. Salvador</v>
          </cell>
          <cell r="I217" t="str">
            <v>Av Cidade Poltecnica (IPV)</v>
          </cell>
          <cell r="N217" t="e">
            <v>#REF!</v>
          </cell>
          <cell r="O217" t="str">
            <v>C1;10;11;12;13;19;21</v>
          </cell>
        </row>
        <row r="218">
          <cell r="A218" t="str">
            <v>Vis 216</v>
          </cell>
          <cell r="B218" t="str">
            <v>paragem não existe</v>
          </cell>
          <cell r="C218">
            <v>174</v>
          </cell>
          <cell r="H218" t="str">
            <v>Repeses e S. Salvador</v>
          </cell>
          <cell r="I218" t="str">
            <v>Av Cidade Poltecnica (IPV)</v>
          </cell>
          <cell r="L218" t="str">
            <v xml:space="preserve">Deslocar postalete para depois da passadeira </v>
          </cell>
          <cell r="N218" t="e">
            <v>#REF!</v>
          </cell>
        </row>
        <row r="219">
          <cell r="A219" t="str">
            <v>Vis 217</v>
          </cell>
          <cell r="B219" t="str">
            <v xml:space="preserve"> 40.641674,  -7.917270</v>
          </cell>
          <cell r="C219">
            <v>175</v>
          </cell>
          <cell r="F219" t="str">
            <v>Madre Rita de Jesus 1</v>
          </cell>
          <cell r="G219" t="str">
            <v>MUV</v>
          </cell>
          <cell r="H219" t="str">
            <v>Ranhados</v>
          </cell>
          <cell r="I219" t="str">
            <v>Avenida Madre Rita de Jesus</v>
          </cell>
          <cell r="N219" t="e">
            <v>#REF!</v>
          </cell>
          <cell r="O219" t="str">
            <v>10;11;12;19;21</v>
          </cell>
        </row>
        <row r="220">
          <cell r="A220" t="str">
            <v>Vis 218</v>
          </cell>
          <cell r="B220" t="str">
            <v xml:space="preserve"> 40.642529,  -7.916609</v>
          </cell>
          <cell r="C220">
            <v>176</v>
          </cell>
          <cell r="D220" t="str">
            <v>C2.44a</v>
          </cell>
          <cell r="F220" t="str">
            <v>M Rita Jesus-Escola 1</v>
          </cell>
          <cell r="G220" t="str">
            <v>MUV</v>
          </cell>
          <cell r="H220" t="str">
            <v>Ranhados</v>
          </cell>
          <cell r="I220" t="str">
            <v>Avenida Madre Rita de Jesus</v>
          </cell>
          <cell r="N220" t="e">
            <v>#REF!</v>
          </cell>
          <cell r="O220" t="str">
            <v>C2;10;11;12;19;21</v>
          </cell>
        </row>
        <row r="221">
          <cell r="A221" t="str">
            <v>Vis 219</v>
          </cell>
          <cell r="B221" t="str">
            <v xml:space="preserve"> 40.642732,  -7.916606</v>
          </cell>
          <cell r="C221">
            <v>177</v>
          </cell>
          <cell r="F221" t="str">
            <v>M Rita Jesus-Escola 2</v>
          </cell>
          <cell r="G221" t="str">
            <v>MUV</v>
          </cell>
          <cell r="H221" t="str">
            <v>Ranhados</v>
          </cell>
          <cell r="I221" t="str">
            <v>Avenida Madre Rita de Jesus</v>
          </cell>
          <cell r="N221" t="e">
            <v>#REF!</v>
          </cell>
          <cell r="O221" t="str">
            <v>10;11;12;19;21</v>
          </cell>
        </row>
        <row r="222">
          <cell r="A222" t="str">
            <v>Vis 220</v>
          </cell>
          <cell r="B222" t="str">
            <v xml:space="preserve"> 40.641720,  -7.917366</v>
          </cell>
          <cell r="C222">
            <v>178</v>
          </cell>
          <cell r="F222" t="str">
            <v>Madre Rita de Jesus 2</v>
          </cell>
          <cell r="G222" t="str">
            <v>MUV</v>
          </cell>
          <cell r="H222" t="str">
            <v>Ranhados</v>
          </cell>
          <cell r="I222" t="str">
            <v>Avenida Madre Rita de Jesus</v>
          </cell>
          <cell r="N222" t="e">
            <v>#REF!</v>
          </cell>
          <cell r="O222" t="str">
            <v>10;11;12;19;21</v>
          </cell>
        </row>
        <row r="223">
          <cell r="A223" t="str">
            <v>Vis 221</v>
          </cell>
          <cell r="B223" t="str">
            <v xml:space="preserve"> 40.644985,  -7.915072</v>
          </cell>
          <cell r="C223">
            <v>179</v>
          </cell>
          <cell r="D223" t="str">
            <v>C2.44b</v>
          </cell>
          <cell r="F223" t="str">
            <v>M Rita Jesus-C Saúde</v>
          </cell>
          <cell r="G223" t="str">
            <v>MUV</v>
          </cell>
          <cell r="H223" t="str">
            <v>Ranhados</v>
          </cell>
          <cell r="I223" t="str">
            <v>Avenida Madre Rita de Jesus (Centro de Saúde)</v>
          </cell>
          <cell r="N223" t="e">
            <v>#REF!</v>
          </cell>
          <cell r="O223" t="str">
            <v>C2;10;11;12;19;21</v>
          </cell>
        </row>
        <row r="224">
          <cell r="A224" t="str">
            <v>Vis 222</v>
          </cell>
          <cell r="B224" t="str">
            <v xml:space="preserve"> 40.646349,  -7.914362</v>
          </cell>
          <cell r="C224">
            <v>180</v>
          </cell>
          <cell r="F224" t="str">
            <v>M R Jesus-Int V Fontes</v>
          </cell>
          <cell r="G224" t="str">
            <v>MUV</v>
          </cell>
          <cell r="H224" t="str">
            <v>Ranhados</v>
          </cell>
          <cell r="I224" t="str">
            <v>Avenida Madre Rita de Jesus</v>
          </cell>
          <cell r="L224" t="str">
            <v>NÃO TEM SINAL H20A OU M14</v>
          </cell>
          <cell r="N224" t="e">
            <v>#REF!</v>
          </cell>
          <cell r="O224" t="str">
            <v>10;11;12;19;21</v>
          </cell>
        </row>
        <row r="225">
          <cell r="A225" t="str">
            <v>Vis 223</v>
          </cell>
          <cell r="B225" t="str">
            <v xml:space="preserve"> 40.647166,  -7.912720</v>
          </cell>
          <cell r="C225">
            <v>181</v>
          </cell>
          <cell r="D225" t="str">
            <v>C2.45</v>
          </cell>
          <cell r="F225" t="str">
            <v>Quinta do Galo 1</v>
          </cell>
          <cell r="G225" t="str">
            <v>MUV</v>
          </cell>
          <cell r="H225" t="str">
            <v>Ranhados</v>
          </cell>
          <cell r="I225" t="str">
            <v>Rua Pintor Antonio de Almeida</v>
          </cell>
          <cell r="L225" t="str">
            <v>NÃO TEM SINAL H20A OU M14</v>
          </cell>
          <cell r="N225" t="e">
            <v>#REF!</v>
          </cell>
          <cell r="O225" t="str">
            <v>C2;10;11;12;19;21</v>
          </cell>
        </row>
        <row r="226">
          <cell r="A226" t="str">
            <v>Vis 224</v>
          </cell>
          <cell r="B226" t="str">
            <v xml:space="preserve"> 40.647255,  -7.912799</v>
          </cell>
          <cell r="C226">
            <v>182</v>
          </cell>
          <cell r="D226" t="str">
            <v>C1.5</v>
          </cell>
          <cell r="F226" t="str">
            <v>Quinta do Galo 2</v>
          </cell>
          <cell r="G226" t="str">
            <v>MUV</v>
          </cell>
          <cell r="H226" t="str">
            <v>Viseu</v>
          </cell>
          <cell r="I226" t="str">
            <v>Rua Pintor Antonio de Almeida</v>
          </cell>
          <cell r="N226" t="e">
            <v>#REF!</v>
          </cell>
          <cell r="O226" t="str">
            <v>C1;10;11;12;19;21</v>
          </cell>
        </row>
        <row r="227">
          <cell r="A227" t="str">
            <v>Vis 225</v>
          </cell>
          <cell r="B227" t="str">
            <v xml:space="preserve"> 40.648181,  -7.911785</v>
          </cell>
          <cell r="C227">
            <v>183</v>
          </cell>
          <cell r="F227" t="str">
            <v>Dr Alexandre Alves 1</v>
          </cell>
          <cell r="G227" t="str">
            <v>MUV</v>
          </cell>
          <cell r="H227" t="str">
            <v>Viseu</v>
          </cell>
          <cell r="I227" t="str">
            <v>Estrada Nelas n.1 (Qta do Galo)</v>
          </cell>
          <cell r="N227" t="e">
            <v>#REF!</v>
          </cell>
          <cell r="O227" t="str">
            <v>11;12</v>
          </cell>
        </row>
        <row r="228">
          <cell r="A228" t="str">
            <v>Vis 226</v>
          </cell>
          <cell r="B228" t="str">
            <v xml:space="preserve"> 40.648002,  -7.911350</v>
          </cell>
          <cell r="C228">
            <v>184</v>
          </cell>
          <cell r="F228" t="str">
            <v>Dr Alexandre Alves 2</v>
          </cell>
          <cell r="G228" t="str">
            <v>MUV</v>
          </cell>
          <cell r="H228" t="str">
            <v>Viseu</v>
          </cell>
          <cell r="I228" t="str">
            <v>Estrada Nelas n.1 (Qta do Galo)</v>
          </cell>
          <cell r="N228" t="e">
            <v>#REF!</v>
          </cell>
          <cell r="O228" t="str">
            <v>11;12</v>
          </cell>
        </row>
        <row r="229">
          <cell r="A229" t="str">
            <v>Vis 227</v>
          </cell>
          <cell r="B229" t="str">
            <v xml:space="preserve"> 40.645013,  -7.909978</v>
          </cell>
          <cell r="C229">
            <v>185</v>
          </cell>
          <cell r="D229" t="str">
            <v>C1.4</v>
          </cell>
          <cell r="F229" t="str">
            <v>Dr A Alves-C Comercial 1</v>
          </cell>
          <cell r="G229" t="str">
            <v>MUV</v>
          </cell>
          <cell r="H229" t="str">
            <v>Ranhados</v>
          </cell>
          <cell r="I229" t="str">
            <v>Estrada Nelas n.1 (Palácio do Gelo)</v>
          </cell>
          <cell r="L229" t="str">
            <v>NÃO TEM SINAL H20 A OU M14</v>
          </cell>
          <cell r="N229" t="e">
            <v>#REF!</v>
          </cell>
          <cell r="O229" t="str">
            <v>C1;10;21</v>
          </cell>
        </row>
        <row r="230">
          <cell r="A230" t="str">
            <v>Vis 228</v>
          </cell>
          <cell r="B230" t="str">
            <v xml:space="preserve"> 40.644190,  -7.910060</v>
          </cell>
          <cell r="C230">
            <v>186</v>
          </cell>
          <cell r="F230" t="str">
            <v>Dr A Alves-C Comercial 2</v>
          </cell>
          <cell r="G230" t="str">
            <v>MUV</v>
          </cell>
          <cell r="H230" t="str">
            <v>Ranhados</v>
          </cell>
          <cell r="I230" t="str">
            <v>Estrada Nelas n.1 (Palácio do Gelo)</v>
          </cell>
          <cell r="L230" t="str">
            <v>NÃO TEM SINAL H20 A OU M14</v>
          </cell>
          <cell r="N230" t="e">
            <v>#REF!</v>
          </cell>
          <cell r="O230" t="str">
            <v>10;21</v>
          </cell>
        </row>
        <row r="231">
          <cell r="A231" t="str">
            <v>Vis 229</v>
          </cell>
          <cell r="B231" t="str">
            <v xml:space="preserve"> 40.642679,  -7.909748</v>
          </cell>
          <cell r="C231">
            <v>187</v>
          </cell>
          <cell r="F231" t="str">
            <v>Escola Sup Agrária 1</v>
          </cell>
          <cell r="G231" t="str">
            <v>MUV</v>
          </cell>
          <cell r="H231" t="str">
            <v>Ranhados</v>
          </cell>
          <cell r="I231" t="str">
            <v>Estrada Nelas n.1 (Escola Sup. Agrária)</v>
          </cell>
          <cell r="N231" t="e">
            <v>#REF!</v>
          </cell>
          <cell r="O231" t="str">
            <v>10;11;12;21</v>
          </cell>
        </row>
        <row r="232">
          <cell r="A232" t="str">
            <v>Vis 230</v>
          </cell>
          <cell r="B232" t="str">
            <v xml:space="preserve"> 40.642719,  -7.909417</v>
          </cell>
          <cell r="C232">
            <v>188</v>
          </cell>
          <cell r="F232" t="str">
            <v>Escola Sup Agrária 2</v>
          </cell>
          <cell r="G232" t="str">
            <v>MUV</v>
          </cell>
          <cell r="H232" t="str">
            <v>Ranhados</v>
          </cell>
          <cell r="I232" t="str">
            <v>Estrada Nelas n.1 (Escola Sup. Agrária)</v>
          </cell>
          <cell r="N232" t="e">
            <v>#REF!</v>
          </cell>
          <cell r="O232" t="str">
            <v>10;11;12;21</v>
          </cell>
        </row>
        <row r="233">
          <cell r="A233" t="str">
            <v>Vis 231</v>
          </cell>
          <cell r="B233" t="str">
            <v xml:space="preserve"> 40.637138,  -7.908356</v>
          </cell>
          <cell r="C233">
            <v>189</v>
          </cell>
          <cell r="F233" t="str">
            <v>Est Nelas-Q Atalaia 1</v>
          </cell>
          <cell r="G233" t="str">
            <v>MUV</v>
          </cell>
          <cell r="H233" t="str">
            <v>Ranhados</v>
          </cell>
          <cell r="I233" t="str">
            <v>Estrada Nelas n.1 (Bombas Jumbo)</v>
          </cell>
          <cell r="N233" t="e">
            <v>#REF!</v>
          </cell>
          <cell r="O233" t="str">
            <v>10;11;12;21</v>
          </cell>
        </row>
        <row r="234">
          <cell r="A234" t="str">
            <v>Vis 232</v>
          </cell>
          <cell r="B234" t="str">
            <v xml:space="preserve"> 40.637244,  -7.908071</v>
          </cell>
          <cell r="C234">
            <v>190</v>
          </cell>
          <cell r="F234" t="str">
            <v>Est Nelas-Q Atalaia 2</v>
          </cell>
          <cell r="G234" t="str">
            <v>MUV</v>
          </cell>
          <cell r="H234" t="str">
            <v>Ranhados</v>
          </cell>
          <cell r="I234" t="str">
            <v>Estrada Nelas n.1 (Bombas Jumbo)</v>
          </cell>
          <cell r="L234" t="str">
            <v>ABRIGO TODO PARTIDO A SUBSTITUIR</v>
          </cell>
          <cell r="N234" t="e">
            <v>#REF!</v>
          </cell>
          <cell r="O234" t="str">
            <v>10;11;12;21</v>
          </cell>
        </row>
        <row r="235">
          <cell r="A235" t="str">
            <v>Vis 233</v>
          </cell>
          <cell r="B235" t="str">
            <v xml:space="preserve"> 40.632844,  -7.905782</v>
          </cell>
          <cell r="C235">
            <v>191</v>
          </cell>
          <cell r="F235" t="str">
            <v>Estrada PIC-UDACA</v>
          </cell>
          <cell r="G235" t="str">
            <v>MUV</v>
          </cell>
          <cell r="H235" t="str">
            <v>Ranhados</v>
          </cell>
          <cell r="I235" t="str">
            <v>Udaca</v>
          </cell>
          <cell r="N235" t="e">
            <v>#REF!</v>
          </cell>
          <cell r="O235" t="str">
            <v>11;12</v>
          </cell>
        </row>
        <row r="236">
          <cell r="A236" t="str">
            <v>Vis 234</v>
          </cell>
          <cell r="B236" t="str">
            <v xml:space="preserve"> 40.632835,  -7.906062</v>
          </cell>
          <cell r="C236">
            <v>192</v>
          </cell>
          <cell r="F236" t="str">
            <v>Estrada PIC-Misericórdia</v>
          </cell>
          <cell r="G236" t="str">
            <v>MUV</v>
          </cell>
          <cell r="H236" t="str">
            <v>Ranhados</v>
          </cell>
          <cell r="I236" t="str">
            <v>Bairro da Mesiricórdia</v>
          </cell>
          <cell r="L236" t="str">
            <v xml:space="preserve">Abrigo colocado em ilhéu localizado em cruzamento. Abrigo deslocado no âmbito do projeto "Reabilitação da EM 593 desde o cruzamento com a EN 231 e o cruzamento com a variante do PIC". Sinal H20A fornecido no ambito do mesmo projeto. </v>
          </cell>
          <cell r="N236" t="e">
            <v>#REF!</v>
          </cell>
          <cell r="O236" t="str">
            <v>11;12</v>
          </cell>
        </row>
        <row r="237">
          <cell r="A237" t="str">
            <v>Vis 235</v>
          </cell>
          <cell r="B237" t="str">
            <v xml:space="preserve"> 40.623389,  -7.900288</v>
          </cell>
          <cell r="C237">
            <v>193</v>
          </cell>
          <cell r="F237" t="str">
            <v>S João Lourosa-Av Soito</v>
          </cell>
          <cell r="G237" t="str">
            <v>MUV</v>
          </cell>
          <cell r="H237" t="str">
            <v>S. João de Lourosa</v>
          </cell>
          <cell r="I237" t="str">
            <v>S. João Lourosa (B. Mesiricordia)</v>
          </cell>
          <cell r="L237" t="str">
            <v>Paragem requalificada no projeto "Reabilitação da EM 593 desde o cruzamento com a EN 231 e o cruzamento com a variante do PIC". Sinal H20A  e abrigo fornecidos no âmbito do mesmo projeto</v>
          </cell>
          <cell r="N237" t="e">
            <v>#REF!</v>
          </cell>
          <cell r="O237">
            <v>12</v>
          </cell>
        </row>
        <row r="238">
          <cell r="A238" t="str">
            <v>Vis 236</v>
          </cell>
          <cell r="B238" t="str">
            <v xml:space="preserve"> 40.619935,  -7.899056</v>
          </cell>
          <cell r="C238">
            <v>194</v>
          </cell>
          <cell r="F238" t="str">
            <v>Lourosa Cima-Centro</v>
          </cell>
          <cell r="G238" t="str">
            <v>MUV</v>
          </cell>
          <cell r="H238" t="str">
            <v>S. João de Lourosa</v>
          </cell>
          <cell r="I238" t="str">
            <v>S. João Lourosa (B. Mesiricordia)</v>
          </cell>
          <cell r="L238" t="str">
            <v>Paragem requalificada no projeto "Reabilitação da EM 593 desde o cruzamento com a EN 231 e o cruzamento com a variante do PIC". Sinal H20A fornecido no mesmo projeto</v>
          </cell>
          <cell r="N238" t="e">
            <v>#REF!</v>
          </cell>
          <cell r="O238">
            <v>12</v>
          </cell>
        </row>
        <row r="239">
          <cell r="A239" t="str">
            <v>Vis 237</v>
          </cell>
          <cell r="B239" t="str">
            <v xml:space="preserve"> 40.616904,  -7.902041</v>
          </cell>
          <cell r="C239">
            <v>195</v>
          </cell>
          <cell r="F239" t="str">
            <v>Lourosa Cima-Escola 1</v>
          </cell>
          <cell r="G239" t="str">
            <v>MUV</v>
          </cell>
          <cell r="H239" t="str">
            <v>S. João de Lourosa</v>
          </cell>
          <cell r="I239" t="str">
            <v>S. João Lourosa (B. Mesiricordia)</v>
          </cell>
          <cell r="L239" t="str">
            <v>Paragem requalificada no projeto "Reabilitação da EM 593 desde o cruzamento com a EN 231 e o cruzamento com a variante do PIC". Sinal H20A fornecido no mesmo projeto</v>
          </cell>
          <cell r="N239" t="e">
            <v>#REF!</v>
          </cell>
          <cell r="O239">
            <v>12</v>
          </cell>
        </row>
        <row r="240">
          <cell r="A240" t="str">
            <v>Vis 238</v>
          </cell>
          <cell r="B240" t="str">
            <v xml:space="preserve"> 40.616907,  -7.901925</v>
          </cell>
          <cell r="C240">
            <v>196</v>
          </cell>
          <cell r="F240" t="str">
            <v>Lourosa Cima-Escola 2</v>
          </cell>
          <cell r="G240" t="str">
            <v>MUV</v>
          </cell>
          <cell r="H240" t="str">
            <v>S. João de Lourosa</v>
          </cell>
          <cell r="I240" t="str">
            <v>S. João Lourosa (B. Mesiricordia)</v>
          </cell>
          <cell r="N240" t="e">
            <v>#REF!</v>
          </cell>
          <cell r="O240">
            <v>12</v>
          </cell>
        </row>
        <row r="241">
          <cell r="A241" t="str">
            <v>Vis 239</v>
          </cell>
          <cell r="B241" t="str">
            <v xml:space="preserve"> 40.614515,  -7.904786</v>
          </cell>
          <cell r="C241">
            <v>197</v>
          </cell>
          <cell r="F241" t="str">
            <v>S João Lourosa-Escola 1</v>
          </cell>
          <cell r="G241" t="str">
            <v>MUV</v>
          </cell>
          <cell r="H241" t="str">
            <v>S. João de Lourosa</v>
          </cell>
          <cell r="I241" t="str">
            <v>S. João de Lourosa</v>
          </cell>
          <cell r="N241" t="e">
            <v>#REF!</v>
          </cell>
          <cell r="O241">
            <v>12</v>
          </cell>
        </row>
        <row r="242">
          <cell r="A242" t="str">
            <v>Vis 240</v>
          </cell>
          <cell r="B242" t="str">
            <v xml:space="preserve"> 40.614464,  -7.904720</v>
          </cell>
          <cell r="C242">
            <v>198</v>
          </cell>
          <cell r="F242" t="str">
            <v>S João Lourosa-Escola 2</v>
          </cell>
          <cell r="G242" t="str">
            <v>MUV</v>
          </cell>
          <cell r="H242" t="str">
            <v>S. João de Lourosa</v>
          </cell>
          <cell r="I242" t="str">
            <v>S. João de Lourosa</v>
          </cell>
          <cell r="N242" t="e">
            <v>#REF!</v>
          </cell>
          <cell r="O242">
            <v>12</v>
          </cell>
        </row>
        <row r="243">
          <cell r="A243" t="str">
            <v>Vis 241</v>
          </cell>
          <cell r="B243" t="str">
            <v xml:space="preserve"> 40.612528,  -7.905630</v>
          </cell>
          <cell r="C243">
            <v>199</v>
          </cell>
          <cell r="F243" t="str">
            <v>S João Lourosa-Centro</v>
          </cell>
          <cell r="G243" t="str">
            <v>MUV</v>
          </cell>
          <cell r="H243" t="str">
            <v>S. João de Lourosa</v>
          </cell>
          <cell r="I243" t="str">
            <v>S. João de Lourosa  (Centro)</v>
          </cell>
          <cell r="L243" t="str">
            <v>Paragem requalificada no projeto "Reabilitação da EM 593 desde o cruzamento com a EN 231 e o cruzamento com a variante do PIC". Sinal H20A  e abrigo fornecidos no âmbito do mesmo projeto</v>
          </cell>
          <cell r="N243" t="e">
            <v>#REF!</v>
          </cell>
          <cell r="O243">
            <v>12</v>
          </cell>
        </row>
        <row r="244">
          <cell r="A244" t="str">
            <v>Vis 242</v>
          </cell>
          <cell r="B244" t="str">
            <v xml:space="preserve"> 40.611589,  -7.912098</v>
          </cell>
          <cell r="C244">
            <v>200</v>
          </cell>
          <cell r="F244" t="str">
            <v>S J Lourosa-J Paulo II 1</v>
          </cell>
          <cell r="G244" t="str">
            <v>MUV</v>
          </cell>
          <cell r="H244" t="str">
            <v>S. João de Lourosa</v>
          </cell>
          <cell r="I244" t="str">
            <v>Estrada de S. João de Lourosa</v>
          </cell>
          <cell r="N244" t="e">
            <v>#REF!</v>
          </cell>
          <cell r="O244">
            <v>12</v>
          </cell>
        </row>
        <row r="245">
          <cell r="A245" t="str">
            <v>Vis 243</v>
          </cell>
          <cell r="B245" t="str">
            <v xml:space="preserve"> 40.611642,  -7.911338</v>
          </cell>
          <cell r="C245">
            <v>201</v>
          </cell>
          <cell r="F245" t="str">
            <v>S J Lourosa-J Paulo II 2</v>
          </cell>
          <cell r="G245" t="str">
            <v>MUV</v>
          </cell>
          <cell r="H245" t="str">
            <v>S. João de Lourosa</v>
          </cell>
          <cell r="I245" t="str">
            <v>Estrada de S. João de Lourosa (vilela)</v>
          </cell>
          <cell r="L245" t="str">
            <v>Paragem requalificada no projeto "Reabilitação da EM 593 desde o cruzamento com a EN 231 e o cruzamento com a variante do PIC". Sinal H20A fornecido no mesmo projeto</v>
          </cell>
          <cell r="N245" t="e">
            <v>#REF!</v>
          </cell>
          <cell r="O245">
            <v>12</v>
          </cell>
        </row>
        <row r="246">
          <cell r="A246" t="str">
            <v>Vis 244</v>
          </cell>
          <cell r="B246" t="str">
            <v xml:space="preserve"> 40.611257,  -7.914607</v>
          </cell>
          <cell r="C246">
            <v>202</v>
          </cell>
          <cell r="F246" t="str">
            <v>S J Lourosa-Est Munic 1</v>
          </cell>
          <cell r="G246" t="str">
            <v>MUV</v>
          </cell>
          <cell r="H246" t="str">
            <v>S. João de Lourosa</v>
          </cell>
          <cell r="I246" t="str">
            <v>Estrada de S. João de Lourosa (vilela)</v>
          </cell>
          <cell r="L246" t="str">
            <v>Paragem requalificada no projeto "Reabilitação da EM 593 desde o cruzamento com a EN 231 e o cruzamento com a variante do PIC". Sinal H20A fornecido no mesmo projeto. Abrigo deslocado e aplicado no ambito do mesmo projeto.</v>
          </cell>
          <cell r="N246" t="e">
            <v>#REF!</v>
          </cell>
          <cell r="O246">
            <v>12</v>
          </cell>
        </row>
        <row r="247">
          <cell r="A247" t="str">
            <v>Vis 245</v>
          </cell>
          <cell r="B247" t="str">
            <v xml:space="preserve"> 40.611218,  -7.914331</v>
          </cell>
          <cell r="C247">
            <v>203</v>
          </cell>
          <cell r="F247" t="str">
            <v>S J Lourosa-Est Munic 2</v>
          </cell>
          <cell r="G247" t="str">
            <v>MUV</v>
          </cell>
          <cell r="H247" t="str">
            <v>S. João de Lourosa</v>
          </cell>
          <cell r="I247" t="str">
            <v>Estrada de S. João de Lourosa (vilela)</v>
          </cell>
          <cell r="L247" t="str">
            <v>Paragem requalificada no projeto "Reabilitação da EM 593 desde o cruzamento com a EN 231 e o cruzamento com a variante do PIC". Sinal H20A fornecido no mesmo projeto</v>
          </cell>
          <cell r="N247" t="e">
            <v>#REF!</v>
          </cell>
          <cell r="O247">
            <v>12</v>
          </cell>
        </row>
        <row r="248">
          <cell r="A248" t="str">
            <v>Vis 246</v>
          </cell>
          <cell r="B248" t="str">
            <v xml:space="preserve"> 40.611223,  -7.919903</v>
          </cell>
          <cell r="C248">
            <v>204</v>
          </cell>
          <cell r="F248" t="str">
            <v>S J Lourosa-Cooperat 1</v>
          </cell>
          <cell r="G248" t="str">
            <v>MUV</v>
          </cell>
          <cell r="H248" t="str">
            <v>S. João de Lourosa</v>
          </cell>
          <cell r="I248" t="str">
            <v>Estrada de S. João de Lourosa (Cooperativa Agricola)</v>
          </cell>
          <cell r="L248" t="str">
            <v>Paragem requalificada no projeto "Reabilitação da EM 593 desde o cruzamento com a EN 231 e o cruzamento com a variante do PIC". Sinal H20A fornecido no mesmo projeto</v>
          </cell>
          <cell r="N248" t="e">
            <v>#REF!</v>
          </cell>
          <cell r="O248">
            <v>12</v>
          </cell>
        </row>
        <row r="249">
          <cell r="A249" t="str">
            <v>Vis 247</v>
          </cell>
          <cell r="B249" t="str">
            <v xml:space="preserve"> 40.611318,  -7.919876</v>
          </cell>
          <cell r="C249">
            <v>205</v>
          </cell>
          <cell r="F249" t="str">
            <v>S J Lourosa-Cooperat 2</v>
          </cell>
          <cell r="G249" t="str">
            <v>MUV</v>
          </cell>
          <cell r="H249" t="str">
            <v>S. João de Lourosa</v>
          </cell>
          <cell r="I249" t="str">
            <v>Estrada de S. João de Lourosa (Cooperativa Agricola)</v>
          </cell>
          <cell r="N249" t="e">
            <v>#REF!</v>
          </cell>
          <cell r="O249">
            <v>12</v>
          </cell>
        </row>
        <row r="250">
          <cell r="A250" t="str">
            <v>Vis 248</v>
          </cell>
          <cell r="B250" t="str">
            <v xml:space="preserve"> 40.605364,  -7.924321</v>
          </cell>
          <cell r="C250">
            <v>206</v>
          </cell>
          <cell r="F250" t="str">
            <v>Reta Oliv Barreiros 1</v>
          </cell>
          <cell r="G250" t="str">
            <v>MUV</v>
          </cell>
          <cell r="H250" t="str">
            <v>S. João de Lourosa</v>
          </cell>
          <cell r="I250" t="str">
            <v>N231 Recta Oliveira de Barreiros (Hiperclima)</v>
          </cell>
          <cell r="L250" t="str">
            <v>PARAGEM EXISTE, NO ENTANTO, NÃO ESTÁ MARCADA POR NENHUM ELEMENTO FISICO</v>
          </cell>
          <cell r="N250" t="e">
            <v>#REF!</v>
          </cell>
          <cell r="O250" t="str">
            <v>12;21</v>
          </cell>
        </row>
        <row r="251">
          <cell r="A251" t="str">
            <v>Vis 249</v>
          </cell>
          <cell r="B251" t="str">
            <v xml:space="preserve"> 40.605482,  -7.924390</v>
          </cell>
          <cell r="C251">
            <v>207</v>
          </cell>
          <cell r="F251" t="str">
            <v>Reta Oliv Barreiros 2</v>
          </cell>
          <cell r="G251" t="str">
            <v>MUV</v>
          </cell>
          <cell r="H251" t="str">
            <v>S. João de Lourosa</v>
          </cell>
          <cell r="I251" t="str">
            <v>N231 Recta Oliveira de Barreiros (Hiperclima)</v>
          </cell>
          <cell r="L251" t="str">
            <v>ABRIGO SEM REBAIXAMENTO PARA PMC</v>
          </cell>
          <cell r="N251" t="e">
            <v>#REF!</v>
          </cell>
          <cell r="O251" t="str">
            <v>12;21</v>
          </cell>
        </row>
        <row r="252">
          <cell r="A252" t="str">
            <v>Vis 250</v>
          </cell>
          <cell r="B252" t="str">
            <v xml:space="preserve"> 40.602647,  -7.927691</v>
          </cell>
          <cell r="C252">
            <v>208</v>
          </cell>
          <cell r="F252" t="str">
            <v>Reta Oliv Barreiros 3</v>
          </cell>
          <cell r="G252" t="str">
            <v>MUV</v>
          </cell>
          <cell r="H252" t="str">
            <v>S. João de Lourosa</v>
          </cell>
          <cell r="I252" t="str">
            <v>N231 Recta Oliveira de Barreiros (Coziform)</v>
          </cell>
          <cell r="N252" t="e">
            <v>#REF!</v>
          </cell>
          <cell r="O252" t="str">
            <v>12;21</v>
          </cell>
        </row>
        <row r="253">
          <cell r="A253" t="str">
            <v>Vis 251</v>
          </cell>
          <cell r="B253" t="str">
            <v xml:space="preserve"> 40.602595,  -7.927953</v>
          </cell>
          <cell r="C253">
            <v>209</v>
          </cell>
          <cell r="F253" t="str">
            <v>Reta Oliv Barreiros 4</v>
          </cell>
          <cell r="G253" t="str">
            <v>MUV</v>
          </cell>
          <cell r="H253" t="str">
            <v>S. João de Lourosa</v>
          </cell>
          <cell r="I253" t="str">
            <v>N231 Recta Oliveira de Barreiros (BaduBeira)</v>
          </cell>
          <cell r="N253" t="e">
            <v>#REF!</v>
          </cell>
          <cell r="O253" t="str">
            <v>12;21</v>
          </cell>
        </row>
        <row r="254">
          <cell r="A254" t="str">
            <v>Vis 252</v>
          </cell>
          <cell r="B254" t="str">
            <v xml:space="preserve"> 40.598466,  -7.925948</v>
          </cell>
          <cell r="C254">
            <v>210</v>
          </cell>
          <cell r="F254" t="str">
            <v>EN231-Oliveira Barreiros</v>
          </cell>
          <cell r="G254" t="str">
            <v>MUV</v>
          </cell>
          <cell r="H254" t="str">
            <v>S. João de Lourosa</v>
          </cell>
          <cell r="I254" t="str">
            <v>N231 (Quinta de Reis)</v>
          </cell>
          <cell r="N254" t="e">
            <v>#REF!</v>
          </cell>
          <cell r="O254">
            <v>12</v>
          </cell>
        </row>
        <row r="255">
          <cell r="A255" t="str">
            <v>Vis 253</v>
          </cell>
          <cell r="B255" t="str">
            <v xml:space="preserve"> 40.597014,  -7.925373</v>
          </cell>
          <cell r="C255">
            <v>211</v>
          </cell>
          <cell r="F255" t="str">
            <v>Oliv Barreiros-Capela</v>
          </cell>
          <cell r="G255" t="str">
            <v>MUV</v>
          </cell>
          <cell r="H255" t="str">
            <v>S. João de Lourosa</v>
          </cell>
          <cell r="I255" t="str">
            <v>oliveira de Barreiros</v>
          </cell>
          <cell r="N255" t="e">
            <v>#REF!</v>
          </cell>
          <cell r="O255">
            <v>12</v>
          </cell>
        </row>
        <row r="256">
          <cell r="A256" t="str">
            <v>Vis 254</v>
          </cell>
          <cell r="B256" t="str">
            <v xml:space="preserve"> 40.596031,  -7.924705</v>
          </cell>
          <cell r="C256">
            <v>212</v>
          </cell>
          <cell r="F256" t="str">
            <v>Oliv Barreiros-Principal</v>
          </cell>
          <cell r="G256" t="str">
            <v>MUV</v>
          </cell>
          <cell r="H256" t="str">
            <v>S. João de Lourosa</v>
          </cell>
          <cell r="I256" t="str">
            <v>oliveira de Barreiros</v>
          </cell>
          <cell r="N256" t="e">
            <v>#REF!</v>
          </cell>
          <cell r="O256">
            <v>12</v>
          </cell>
        </row>
        <row r="257">
          <cell r="A257" t="str">
            <v>Vis 255</v>
          </cell>
          <cell r="B257" t="str">
            <v xml:space="preserve"> 40.614046,  -7.900301</v>
          </cell>
          <cell r="C257">
            <v>213</v>
          </cell>
          <cell r="F257" t="str">
            <v>Lourosa Baixo-Principal</v>
          </cell>
          <cell r="G257" t="str">
            <v>MUV</v>
          </cell>
          <cell r="H257" t="str">
            <v>S. João de Lourosa</v>
          </cell>
          <cell r="I257" t="str">
            <v>Lourosa de Baixo</v>
          </cell>
          <cell r="L257" t="str">
            <v>ABRIGO SEM REBAIXAMENTO PARA PMC</v>
          </cell>
          <cell r="N257" t="e">
            <v>#REF!</v>
          </cell>
          <cell r="O257">
            <v>12</v>
          </cell>
        </row>
        <row r="258">
          <cell r="A258" t="str">
            <v>Vis 256</v>
          </cell>
          <cell r="B258" t="str">
            <v xml:space="preserve"> 40.614412,  -7.897303</v>
          </cell>
          <cell r="C258">
            <v>214</v>
          </cell>
          <cell r="F258" t="str">
            <v>Lourosa Baixo-Centro</v>
          </cell>
          <cell r="G258" t="str">
            <v>MUV</v>
          </cell>
          <cell r="H258" t="str">
            <v>S. João de Lourosa</v>
          </cell>
          <cell r="I258" t="str">
            <v>Lourosa de Baixo (centro)</v>
          </cell>
          <cell r="N258" t="e">
            <v>#REF!</v>
          </cell>
          <cell r="O258">
            <v>12</v>
          </cell>
        </row>
        <row r="259">
          <cell r="A259" t="str">
            <v>Vis 257</v>
          </cell>
          <cell r="B259" t="str">
            <v xml:space="preserve"> 40.614468,  -7.894891</v>
          </cell>
          <cell r="C259">
            <v>215</v>
          </cell>
          <cell r="F259" t="str">
            <v>Lourosa Baixo-B S José</v>
          </cell>
          <cell r="G259" t="str">
            <v>MUV</v>
          </cell>
          <cell r="H259" t="str">
            <v>S. João de Lourosa</v>
          </cell>
          <cell r="I259" t="str">
            <v>Caminhos</v>
          </cell>
          <cell r="L259" t="str">
            <v>não tem sinal H20a</v>
          </cell>
          <cell r="N259" t="e">
            <v>#REF!</v>
          </cell>
          <cell r="O259">
            <v>12</v>
          </cell>
        </row>
        <row r="260">
          <cell r="A260" t="str">
            <v>Vis 258</v>
          </cell>
          <cell r="B260" t="str">
            <v xml:space="preserve"> 40.698893,  -7.933908</v>
          </cell>
          <cell r="C260">
            <v>216</v>
          </cell>
          <cell r="F260" t="str">
            <v>Moselos-Estrada Floresta</v>
          </cell>
          <cell r="G260" t="str">
            <v>MUV</v>
          </cell>
          <cell r="H260" t="str">
            <v>Campo</v>
          </cell>
          <cell r="I260" t="str">
            <v>N16</v>
          </cell>
          <cell r="L260" t="str">
            <v>não tem sinal H20a</v>
          </cell>
          <cell r="N260" t="e">
            <v>#REF!</v>
          </cell>
          <cell r="O260" t="str">
            <v>15;18;20</v>
          </cell>
        </row>
        <row r="261">
          <cell r="A261" t="str">
            <v>Vis 259</v>
          </cell>
          <cell r="B261" t="str">
            <v xml:space="preserve"> 40.703062,  -7.948036</v>
          </cell>
          <cell r="C261">
            <v>217</v>
          </cell>
          <cell r="F261" t="str">
            <v>Moselos-Bairro Areeiro 1</v>
          </cell>
          <cell r="G261" t="str">
            <v>MUV</v>
          </cell>
          <cell r="H261" t="str">
            <v>Campo</v>
          </cell>
          <cell r="I261" t="str">
            <v>N16 - ligação A24</v>
          </cell>
          <cell r="K261" t="str">
            <v>mudar paragem para depois da passadeira</v>
          </cell>
          <cell r="N261" t="e">
            <v>#REF!</v>
          </cell>
          <cell r="O261" t="str">
            <v>15;18;20</v>
          </cell>
        </row>
        <row r="262">
          <cell r="A262" t="str">
            <v>Vis 260</v>
          </cell>
          <cell r="B262" t="str">
            <v xml:space="preserve"> 40.711052,  -7.953671</v>
          </cell>
          <cell r="C262">
            <v>218</v>
          </cell>
          <cell r="F262" t="str">
            <v>Travanca-Ribeira 1</v>
          </cell>
          <cell r="G262" t="str">
            <v>MUV</v>
          </cell>
          <cell r="H262" t="str">
            <v>Bodiosa</v>
          </cell>
          <cell r="I262" t="str">
            <v>N16 - Embeiral</v>
          </cell>
          <cell r="L262" t="str">
            <v>tem linha M14</v>
          </cell>
          <cell r="N262" t="e">
            <v>#REF!</v>
          </cell>
          <cell r="O262" t="str">
            <v>15;18;20</v>
          </cell>
        </row>
        <row r="263">
          <cell r="A263" t="str">
            <v>Vis 261</v>
          </cell>
          <cell r="B263" t="str">
            <v>40.714230,-7.961065</v>
          </cell>
          <cell r="C263">
            <v>219</v>
          </cell>
          <cell r="F263" t="str">
            <v>Travanca-Apeadeiro 1</v>
          </cell>
          <cell r="G263" t="str">
            <v>MUV</v>
          </cell>
          <cell r="H263" t="str">
            <v>Bodiosa</v>
          </cell>
          <cell r="I263" t="str">
            <v>N16 - Travanca</v>
          </cell>
          <cell r="L263" t="str">
            <v>não tem sinal H20a</v>
          </cell>
          <cell r="N263" t="e">
            <v>#REF!</v>
          </cell>
          <cell r="O263" t="str">
            <v>15;18;20</v>
          </cell>
        </row>
        <row r="264">
          <cell r="A264" t="str">
            <v>Vis 262</v>
          </cell>
          <cell r="B264" t="str">
            <v xml:space="preserve"> 40.715167,  -7.965143</v>
          </cell>
          <cell r="C264">
            <v>220</v>
          </cell>
          <cell r="F264" t="str">
            <v>EN16-Travanca 1</v>
          </cell>
          <cell r="G264" t="str">
            <v>MUV</v>
          </cell>
          <cell r="H264" t="str">
            <v>Bodiosa</v>
          </cell>
          <cell r="I264" t="str">
            <v>N16 - Travanca</v>
          </cell>
          <cell r="N264" t="e">
            <v>#REF!</v>
          </cell>
          <cell r="O264" t="str">
            <v>15;20</v>
          </cell>
        </row>
        <row r="265">
          <cell r="A265" t="str">
            <v>Vis 263</v>
          </cell>
          <cell r="B265" t="str">
            <v xml:space="preserve"> 40.714842,  -7.975147</v>
          </cell>
          <cell r="C265">
            <v>221</v>
          </cell>
          <cell r="F265" t="str">
            <v>Oliveira Baixo-Rua Vales</v>
          </cell>
          <cell r="G265" t="str">
            <v>MUV</v>
          </cell>
          <cell r="H265" t="str">
            <v>Bodiosa</v>
          </cell>
          <cell r="I265" t="str">
            <v>N16 - Oliveira de Baixo</v>
          </cell>
          <cell r="L265" t="str">
            <v>Tem linha M14</v>
          </cell>
          <cell r="N265" t="e">
            <v>#REF!</v>
          </cell>
          <cell r="O265">
            <v>20</v>
          </cell>
        </row>
        <row r="266">
          <cell r="A266" t="str">
            <v>Vis 264</v>
          </cell>
          <cell r="B266" t="str">
            <v xml:space="preserve"> 40.716256,  -7.979931</v>
          </cell>
          <cell r="C266">
            <v>222</v>
          </cell>
          <cell r="F266" t="str">
            <v>Oliveira Baixo-Centro 1</v>
          </cell>
          <cell r="G266" t="str">
            <v>MUV</v>
          </cell>
          <cell r="H266" t="str">
            <v>Bodiosa</v>
          </cell>
          <cell r="I266" t="str">
            <v>N16 - Oliveira de Baixo Sul</v>
          </cell>
          <cell r="L266" t="str">
            <v>ABRIGO e SINAL H20A PEDIDOS EM EDOC</v>
          </cell>
          <cell r="N266" t="e">
            <v>#REF!</v>
          </cell>
          <cell r="O266">
            <v>20</v>
          </cell>
        </row>
        <row r="267">
          <cell r="A267" t="str">
            <v>Vis 265</v>
          </cell>
          <cell r="B267" t="str">
            <v xml:space="preserve"> 40.718419,  -7.983279</v>
          </cell>
          <cell r="C267">
            <v>223</v>
          </cell>
          <cell r="F267" t="str">
            <v>Oliveira Baixo-ARDC 1</v>
          </cell>
          <cell r="G267" t="str">
            <v>MUV</v>
          </cell>
          <cell r="H267" t="str">
            <v>Bodiosa</v>
          </cell>
          <cell r="I267" t="str">
            <v>N16 - Oliveira de Baixo Este</v>
          </cell>
          <cell r="L267" t="str">
            <v>não tem sinal H20a</v>
          </cell>
          <cell r="N267" t="e">
            <v>#REF!</v>
          </cell>
          <cell r="O267">
            <v>18</v>
          </cell>
        </row>
        <row r="268">
          <cell r="A268" t="str">
            <v>Vis 266</v>
          </cell>
          <cell r="B268" t="str">
            <v>40.726050,-7.993781</v>
          </cell>
          <cell r="C268">
            <v>224</v>
          </cell>
          <cell r="F268" t="str">
            <v>Bodiosa V-R Figueiredo 1</v>
          </cell>
          <cell r="G268" t="str">
            <v>MUV</v>
          </cell>
          <cell r="H268" t="str">
            <v>Bodiosa</v>
          </cell>
          <cell r="I268" t="str">
            <v>N16 - Bodiosa Velha Sul</v>
          </cell>
          <cell r="L268" t="str">
            <v>não tem sinal H20a</v>
          </cell>
          <cell r="N268" t="e">
            <v>#REF!</v>
          </cell>
          <cell r="O268">
            <v>20</v>
          </cell>
        </row>
        <row r="269">
          <cell r="A269" t="str">
            <v>Vis 267</v>
          </cell>
          <cell r="B269" t="str">
            <v xml:space="preserve"> 40.730217,  -7.995539</v>
          </cell>
          <cell r="C269">
            <v>225</v>
          </cell>
          <cell r="F269" t="str">
            <v>EN16-Bodiosa Velha 1</v>
          </cell>
          <cell r="G269" t="str">
            <v>MUV</v>
          </cell>
          <cell r="H269" t="str">
            <v>Bodiosa</v>
          </cell>
          <cell r="I269" t="str">
            <v>N16 - Bodiosa Velha</v>
          </cell>
          <cell r="J269" t="str">
            <v>OK</v>
          </cell>
          <cell r="N269" t="e">
            <v>#REF!</v>
          </cell>
          <cell r="O269">
            <v>20</v>
          </cell>
        </row>
        <row r="270">
          <cell r="A270" t="str">
            <v>Vis 268</v>
          </cell>
          <cell r="B270" t="str">
            <v xml:space="preserve"> 40.737012, -7.999279</v>
          </cell>
          <cell r="C270">
            <v>226</v>
          </cell>
          <cell r="F270" t="str">
            <v>Casal-Conde F Magalhães</v>
          </cell>
          <cell r="G270" t="str">
            <v>MUV</v>
          </cell>
          <cell r="H270" t="str">
            <v>Ribafeita</v>
          </cell>
          <cell r="I270" t="str">
            <v>Rua Conde Figueira magalhães - Bodiosa Velha - Casal</v>
          </cell>
          <cell r="J270" t="str">
            <v>OK</v>
          </cell>
          <cell r="K270" t="str">
            <v>DESLOCAR PARA DEPOIS DO POSTE EXISTENTE PARA DEPOIS DA PASSADEIRA</v>
          </cell>
          <cell r="N270" t="e">
            <v>#REF!</v>
          </cell>
          <cell r="O270">
            <v>20</v>
          </cell>
        </row>
        <row r="271">
          <cell r="A271" t="str">
            <v>Vis 269</v>
          </cell>
          <cell r="B271" t="str">
            <v xml:space="preserve"> 40.747435, -8.002132°</v>
          </cell>
          <cell r="C271">
            <v>227</v>
          </cell>
          <cell r="F271" t="str">
            <v>Gumiei-Capela St António</v>
          </cell>
          <cell r="G271" t="str">
            <v>MUV</v>
          </cell>
          <cell r="H271" t="str">
            <v>Ribafeita</v>
          </cell>
          <cell r="I271" t="str">
            <v>Gumiei Norte</v>
          </cell>
          <cell r="J271" t="str">
            <v>OK</v>
          </cell>
          <cell r="N271" t="e">
            <v>#REF!</v>
          </cell>
          <cell r="O271">
            <v>20</v>
          </cell>
        </row>
        <row r="272">
          <cell r="A272" t="str">
            <v>Vis 270</v>
          </cell>
          <cell r="B272" t="str">
            <v>40.745687,-8.003062</v>
          </cell>
          <cell r="C272">
            <v>228</v>
          </cell>
          <cell r="F272" t="str">
            <v>Gumiei-Centro 1</v>
          </cell>
          <cell r="G272" t="str">
            <v>MUV</v>
          </cell>
          <cell r="H272" t="str">
            <v>Ribafeita</v>
          </cell>
          <cell r="I272" t="str">
            <v>Gumiei - Centro</v>
          </cell>
          <cell r="J272" t="str">
            <v>OK</v>
          </cell>
          <cell r="N272" t="e">
            <v>#REF!</v>
          </cell>
          <cell r="O272">
            <v>20</v>
          </cell>
        </row>
        <row r="273">
          <cell r="A273" t="str">
            <v>Vis 271</v>
          </cell>
          <cell r="B273" t="str">
            <v>40.749536,-7.998830</v>
          </cell>
          <cell r="C273">
            <v>229</v>
          </cell>
          <cell r="F273" t="str">
            <v>Gumiei-Rua Lajes</v>
          </cell>
          <cell r="G273" t="str">
            <v>MUV</v>
          </cell>
          <cell r="H273" t="str">
            <v>Ribafeita</v>
          </cell>
          <cell r="I273" t="str">
            <v>Gumiei - Ribafeita</v>
          </cell>
          <cell r="J273" t="str">
            <v>OK</v>
          </cell>
          <cell r="N273" t="e">
            <v>#REF!</v>
          </cell>
          <cell r="O273">
            <v>20</v>
          </cell>
        </row>
        <row r="274">
          <cell r="A274" t="str">
            <v>Vis 272</v>
          </cell>
          <cell r="B274" t="str">
            <v>40.749988,-7.995901</v>
          </cell>
          <cell r="C274">
            <v>230</v>
          </cell>
          <cell r="F274" t="str">
            <v>Gumiei-Ribafeita</v>
          </cell>
          <cell r="G274" t="str">
            <v>MUV</v>
          </cell>
          <cell r="H274" t="str">
            <v>Ribafeita</v>
          </cell>
          <cell r="I274" t="str">
            <v>Gumiei - Ribafeita</v>
          </cell>
          <cell r="J274" t="str">
            <v>OK</v>
          </cell>
          <cell r="L274" t="str">
            <v>abrigo não acessivel a PMC</v>
          </cell>
          <cell r="N274" t="e">
            <v>#REF!</v>
          </cell>
          <cell r="O274">
            <v>20</v>
          </cell>
        </row>
        <row r="275">
          <cell r="A275" t="str">
            <v>Vis 273</v>
          </cell>
          <cell r="B275" t="str">
            <v xml:space="preserve"> 40.751196,  -7.986986</v>
          </cell>
          <cell r="C275">
            <v>231</v>
          </cell>
          <cell r="F275" t="str">
            <v>Ribafeita-L Barreirinha</v>
          </cell>
          <cell r="G275" t="str">
            <v>MUV</v>
          </cell>
          <cell r="H275" t="str">
            <v>Ribafeita</v>
          </cell>
          <cell r="I275" t="str">
            <v>Ribafeita Oeste - Rua Principal</v>
          </cell>
          <cell r="J275" t="str">
            <v>OK</v>
          </cell>
          <cell r="N275" t="e">
            <v>#REF!</v>
          </cell>
          <cell r="O275">
            <v>20</v>
          </cell>
        </row>
        <row r="276">
          <cell r="A276" t="str">
            <v>Vis 274</v>
          </cell>
          <cell r="B276" t="str">
            <v>40.751699,-7.984807</v>
          </cell>
          <cell r="C276">
            <v>232</v>
          </cell>
          <cell r="F276" t="str">
            <v>Ribafeita-Largo Eirô 1</v>
          </cell>
          <cell r="G276" t="str">
            <v>MUV</v>
          </cell>
          <cell r="H276" t="str">
            <v>Ribafeita</v>
          </cell>
          <cell r="I276" t="str">
            <v>Ribafeita - Rua Principal</v>
          </cell>
          <cell r="J276" t="str">
            <v>OK</v>
          </cell>
          <cell r="L276" t="str">
            <v>abrigo não acessivel a PMC</v>
          </cell>
          <cell r="N276" t="e">
            <v>#REF!</v>
          </cell>
          <cell r="O276">
            <v>20</v>
          </cell>
        </row>
        <row r="277">
          <cell r="A277" t="str">
            <v>Vis 275</v>
          </cell>
          <cell r="B277" t="str">
            <v>40.753130,-7.983775</v>
          </cell>
          <cell r="C277">
            <v>233</v>
          </cell>
          <cell r="F277" t="str">
            <v>Ribafeita-L Cortinhal</v>
          </cell>
          <cell r="G277" t="str">
            <v>MUV</v>
          </cell>
          <cell r="H277" t="str">
            <v>Ribafeita</v>
          </cell>
          <cell r="I277" t="str">
            <v>Ribafeita - Rua Principal</v>
          </cell>
          <cell r="J277" t="str">
            <v>OK</v>
          </cell>
          <cell r="N277" t="e">
            <v>#REF!</v>
          </cell>
          <cell r="O277">
            <v>20</v>
          </cell>
        </row>
        <row r="278">
          <cell r="A278" t="str">
            <v>Vis 276</v>
          </cell>
          <cell r="B278" t="str">
            <v xml:space="preserve"> 40.754948,  -7.981949</v>
          </cell>
          <cell r="C278">
            <v>234</v>
          </cell>
          <cell r="F278" t="str">
            <v>Ribafeita-Seganhos</v>
          </cell>
          <cell r="G278" t="str">
            <v>MUV</v>
          </cell>
          <cell r="H278" t="str">
            <v>Ribafeita</v>
          </cell>
          <cell r="I278" t="str">
            <v>Ribafeita - Rua Principal</v>
          </cell>
          <cell r="J278" t="str">
            <v>OK</v>
          </cell>
          <cell r="N278" t="e">
            <v>#REF!</v>
          </cell>
          <cell r="O278">
            <v>20</v>
          </cell>
        </row>
        <row r="279">
          <cell r="A279" t="str">
            <v>Vis 277</v>
          </cell>
          <cell r="B279" t="str">
            <v xml:space="preserve"> 40.754537, -7.974567</v>
          </cell>
          <cell r="C279">
            <v>235</v>
          </cell>
          <cell r="F279" t="str">
            <v>Seganhos-Lustosa</v>
          </cell>
          <cell r="G279" t="str">
            <v>MUV</v>
          </cell>
          <cell r="H279" t="str">
            <v>Ribafeita</v>
          </cell>
          <cell r="I279" t="str">
            <v>Ribafeita Este - Rua Principal</v>
          </cell>
          <cell r="J279" t="str">
            <v>OK</v>
          </cell>
          <cell r="N279" t="e">
            <v>#REF!</v>
          </cell>
          <cell r="O279">
            <v>20</v>
          </cell>
        </row>
        <row r="280">
          <cell r="A280" t="str">
            <v>Vis 278</v>
          </cell>
          <cell r="B280" t="str">
            <v xml:space="preserve"> 40.754699,  -7.978219</v>
          </cell>
          <cell r="C280">
            <v>236</v>
          </cell>
          <cell r="F280" t="str">
            <v>Seganhos</v>
          </cell>
          <cell r="G280" t="str">
            <v>MUV</v>
          </cell>
          <cell r="H280" t="str">
            <v>Ribafeita</v>
          </cell>
          <cell r="I280" t="str">
            <v>Ribafeita - Rua Principal</v>
          </cell>
          <cell r="J280" t="str">
            <v>OK</v>
          </cell>
          <cell r="N280" t="e">
            <v>#REF!</v>
          </cell>
          <cell r="O280">
            <v>20</v>
          </cell>
        </row>
        <row r="281">
          <cell r="A281" t="str">
            <v>Vis 279</v>
          </cell>
          <cell r="B281" t="str">
            <v xml:space="preserve"> 40.748166,  -7.993774</v>
          </cell>
          <cell r="C281">
            <v>237</v>
          </cell>
          <cell r="F281" t="str">
            <v>Casal 2</v>
          </cell>
          <cell r="G281" t="str">
            <v>MUV</v>
          </cell>
          <cell r="H281" t="str">
            <v>Ribafeita</v>
          </cell>
          <cell r="I281" t="str">
            <v>Ribafeita - Rua Principal</v>
          </cell>
          <cell r="J281" t="str">
            <v>OK</v>
          </cell>
          <cell r="N281" t="e">
            <v>#REF!</v>
          </cell>
          <cell r="O281">
            <v>20</v>
          </cell>
        </row>
        <row r="282">
          <cell r="A282" t="str">
            <v>Vis 280</v>
          </cell>
          <cell r="B282" t="str">
            <v xml:space="preserve"> 40.744191,  -7.992828</v>
          </cell>
          <cell r="C282">
            <v>238</v>
          </cell>
          <cell r="F282" t="str">
            <v>Casal-Capela</v>
          </cell>
          <cell r="G282" t="str">
            <v>MUV</v>
          </cell>
          <cell r="H282" t="str">
            <v>Ribafeita</v>
          </cell>
          <cell r="I282" t="str">
            <v>Casal - Capela - Rua Principal</v>
          </cell>
          <cell r="J282" t="str">
            <v>OK</v>
          </cell>
          <cell r="N282" t="e">
            <v>#REF!</v>
          </cell>
          <cell r="O282">
            <v>20</v>
          </cell>
        </row>
        <row r="283">
          <cell r="A283" t="str">
            <v>Vis 281</v>
          </cell>
          <cell r="B283" t="str">
            <v xml:space="preserve"> 40.742959,  -7.994472</v>
          </cell>
          <cell r="C283">
            <v>239</v>
          </cell>
          <cell r="F283" t="str">
            <v>Casal-Centro 1</v>
          </cell>
          <cell r="G283" t="str">
            <v>MUV</v>
          </cell>
          <cell r="H283" t="str">
            <v>Ribafeita</v>
          </cell>
          <cell r="I283" t="str">
            <v>Casal - Rua Principal</v>
          </cell>
          <cell r="J283" t="str">
            <v>OK</v>
          </cell>
          <cell r="N283" t="e">
            <v>#REF!</v>
          </cell>
          <cell r="O283">
            <v>20</v>
          </cell>
        </row>
        <row r="284">
          <cell r="A284" t="str">
            <v>Vis 282</v>
          </cell>
          <cell r="B284" t="str">
            <v xml:space="preserve"> 40.736087,  -7.999625</v>
          </cell>
          <cell r="C284">
            <v>240</v>
          </cell>
          <cell r="F284" t="str">
            <v>EN16-Ribafeita</v>
          </cell>
          <cell r="G284" t="str">
            <v>MUV</v>
          </cell>
          <cell r="H284" t="str">
            <v>Ribafeita</v>
          </cell>
          <cell r="I284" t="str">
            <v>N16 - Bodiosa Velha</v>
          </cell>
          <cell r="N284" t="e">
            <v>#REF!</v>
          </cell>
          <cell r="O284">
            <v>20</v>
          </cell>
        </row>
        <row r="285">
          <cell r="A285" t="str">
            <v>Vis 283</v>
          </cell>
          <cell r="B285" t="str">
            <v xml:space="preserve"> 40.730232,  -7.995681</v>
          </cell>
          <cell r="C285">
            <v>241</v>
          </cell>
          <cell r="F285" t="str">
            <v>EN16-Bodiosa Velha 2</v>
          </cell>
          <cell r="G285" t="str">
            <v>MUV</v>
          </cell>
          <cell r="H285" t="str">
            <v>Bodiosa</v>
          </cell>
          <cell r="I285" t="str">
            <v>N16 - Bodiosa Velha</v>
          </cell>
          <cell r="N285" t="e">
            <v>#REF!</v>
          </cell>
          <cell r="O285">
            <v>20</v>
          </cell>
        </row>
        <row r="286">
          <cell r="A286" t="str">
            <v>Vis 284</v>
          </cell>
          <cell r="B286" t="str">
            <v xml:space="preserve"> 40.726053,  -7.993909</v>
          </cell>
          <cell r="C286">
            <v>242</v>
          </cell>
          <cell r="F286" t="str">
            <v>Bodiosa V-R Figueiredo 2</v>
          </cell>
          <cell r="G286" t="str">
            <v>MUV</v>
          </cell>
          <cell r="H286" t="str">
            <v>Bodiosa</v>
          </cell>
          <cell r="I286" t="str">
            <v>N16 - Bodiosa Velha Sul</v>
          </cell>
          <cell r="L286" t="str">
            <v>não tem sinal h20a</v>
          </cell>
          <cell r="N286" t="e">
            <v>#REF!</v>
          </cell>
          <cell r="O286">
            <v>20</v>
          </cell>
        </row>
        <row r="287">
          <cell r="A287" t="str">
            <v>Vis 285</v>
          </cell>
          <cell r="B287" t="str">
            <v xml:space="preserve"> 40.722494,  -7.992455</v>
          </cell>
          <cell r="C287">
            <v>243</v>
          </cell>
          <cell r="F287" t="str">
            <v>EN16-Bodiosa Nova</v>
          </cell>
          <cell r="G287" t="str">
            <v>MUV</v>
          </cell>
          <cell r="H287" t="str">
            <v>Bodiosa</v>
          </cell>
          <cell r="I287" t="str">
            <v>N16 - Bodiosa Velha Sul</v>
          </cell>
          <cell r="N287" t="e">
            <v>#REF!</v>
          </cell>
          <cell r="O287">
            <v>20</v>
          </cell>
        </row>
        <row r="288">
          <cell r="A288" t="str">
            <v>Vis 286</v>
          </cell>
          <cell r="B288" t="str">
            <v xml:space="preserve"> 40.718488,  -7.983629</v>
          </cell>
          <cell r="C288">
            <v>244</v>
          </cell>
          <cell r="F288" t="str">
            <v>Oliveira Baixo-ARDC 2</v>
          </cell>
          <cell r="G288" t="str">
            <v>MUV</v>
          </cell>
          <cell r="H288" t="str">
            <v>Bodiosa</v>
          </cell>
          <cell r="I288" t="str">
            <v>Oliveira de Baixo Este</v>
          </cell>
          <cell r="K288" t="str">
            <v>puxar postalete para frente</v>
          </cell>
          <cell r="N288" t="e">
            <v>#REF!</v>
          </cell>
          <cell r="O288">
            <v>20</v>
          </cell>
        </row>
        <row r="289">
          <cell r="A289" t="str">
            <v>Vis 287</v>
          </cell>
          <cell r="B289" t="str">
            <v xml:space="preserve"> 40.717682,  -7.987914</v>
          </cell>
          <cell r="C289">
            <v>245</v>
          </cell>
          <cell r="F289" t="str">
            <v>Oliv Baixo-R Estação 1</v>
          </cell>
          <cell r="G289" t="str">
            <v>MUV</v>
          </cell>
          <cell r="H289" t="str">
            <v>Bodiosa</v>
          </cell>
          <cell r="I289" t="str">
            <v>Bodiosa - Rua da Estação</v>
          </cell>
          <cell r="N289" t="e">
            <v>#REF!</v>
          </cell>
          <cell r="O289">
            <v>20</v>
          </cell>
        </row>
        <row r="290">
          <cell r="A290" t="str">
            <v>Vis 288</v>
          </cell>
          <cell r="B290" t="str">
            <v>40.717625,-7.987916</v>
          </cell>
          <cell r="C290">
            <v>246</v>
          </cell>
          <cell r="F290" t="str">
            <v>Oliv Baixo-R Estação 2</v>
          </cell>
          <cell r="G290" t="str">
            <v>MUV</v>
          </cell>
          <cell r="H290" t="str">
            <v>Bodiosa</v>
          </cell>
          <cell r="I290" t="str">
            <v>Bodiosa - Rua da Estação</v>
          </cell>
          <cell r="K290" t="str">
            <v>puxar postalete para a frente para depois da passadeira</v>
          </cell>
          <cell r="N290" t="e">
            <v>#REF!</v>
          </cell>
          <cell r="O290">
            <v>20</v>
          </cell>
        </row>
        <row r="291">
          <cell r="A291" t="str">
            <v>Vis 289</v>
          </cell>
          <cell r="B291" t="str">
            <v xml:space="preserve"> 40.716869,  -7.999087</v>
          </cell>
          <cell r="C291">
            <v>247</v>
          </cell>
          <cell r="F291" t="str">
            <v>Bodiosa Nova-Rua Ponte 1</v>
          </cell>
          <cell r="G291" t="str">
            <v>MUV</v>
          </cell>
          <cell r="H291" t="str">
            <v>Bodiosa</v>
          </cell>
          <cell r="I291" t="str">
            <v>Silgueiros Bodiosa Nova Sul - Estrada Principal</v>
          </cell>
          <cell r="L291" t="str">
            <v>Sinal H20A a colocar no âmbito da empreitada "Viseu Seguro - Passadeiras Fase II"</v>
          </cell>
          <cell r="N291" t="e">
            <v>#REF!</v>
          </cell>
          <cell r="O291">
            <v>20</v>
          </cell>
        </row>
        <row r="292">
          <cell r="A292" t="str">
            <v>Vis 290</v>
          </cell>
          <cell r="B292" t="str">
            <v xml:space="preserve"> 40.716829,  -7.999015</v>
          </cell>
          <cell r="C292">
            <v>248</v>
          </cell>
          <cell r="F292" t="str">
            <v>Bodiosa Nova-Rua Ponte 2</v>
          </cell>
          <cell r="G292" t="str">
            <v>MUV</v>
          </cell>
          <cell r="H292" t="str">
            <v>Bodiosa</v>
          </cell>
          <cell r="I292" t="str">
            <v>Silgueiros Bodiosa Nova Sul - Estrada Principal</v>
          </cell>
          <cell r="N292" t="e">
            <v>#REF!</v>
          </cell>
          <cell r="O292">
            <v>20</v>
          </cell>
        </row>
        <row r="293">
          <cell r="A293" t="str">
            <v>Vis 291</v>
          </cell>
          <cell r="B293" t="str">
            <v xml:space="preserve"> 40.712651,  -8.006564</v>
          </cell>
          <cell r="C293">
            <v>249</v>
          </cell>
          <cell r="F293" t="str">
            <v>Silgueiros-Rua Martinela</v>
          </cell>
          <cell r="G293" t="str">
            <v>MUV</v>
          </cell>
          <cell r="H293" t="str">
            <v>Bodiosa</v>
          </cell>
          <cell r="I293" t="str">
            <v>Aval Pereiras - Rua Campo de Futebol</v>
          </cell>
          <cell r="K293" t="str">
            <v>Tirar paragem da cruva</v>
          </cell>
          <cell r="N293" t="e">
            <v>#REF!</v>
          </cell>
          <cell r="O293">
            <v>20</v>
          </cell>
        </row>
        <row r="294">
          <cell r="A294" t="str">
            <v>Vis 292</v>
          </cell>
          <cell r="B294" t="str">
            <v xml:space="preserve"> 40.714017,  -8.008526</v>
          </cell>
          <cell r="C294">
            <v>250</v>
          </cell>
          <cell r="F294" t="str">
            <v>Aval-Capela St Marinha 1</v>
          </cell>
          <cell r="G294" t="str">
            <v>MUV</v>
          </cell>
          <cell r="H294" t="str">
            <v>Bodiosa</v>
          </cell>
          <cell r="I294" t="str">
            <v>Aval</v>
          </cell>
          <cell r="K294" t="str">
            <v>tirar paragem da zona do cruzamento</v>
          </cell>
          <cell r="N294" t="e">
            <v>#REF!</v>
          </cell>
          <cell r="O294">
            <v>20</v>
          </cell>
        </row>
        <row r="295">
          <cell r="A295" t="str">
            <v>Vis 293</v>
          </cell>
          <cell r="B295" t="str">
            <v xml:space="preserve"> 40.711243,  -8.000491</v>
          </cell>
          <cell r="C295">
            <v>251</v>
          </cell>
          <cell r="F295" t="str">
            <v>Pereiras-Rua Cavadas</v>
          </cell>
          <cell r="G295" t="str">
            <v>MUV</v>
          </cell>
          <cell r="H295" t="str">
            <v>Bodiosa</v>
          </cell>
          <cell r="I295" t="str">
            <v>Aval Pereiras - Avenida S. João</v>
          </cell>
          <cell r="N295" t="e">
            <v>#REF!</v>
          </cell>
          <cell r="O295">
            <v>20</v>
          </cell>
        </row>
        <row r="296">
          <cell r="A296" t="str">
            <v>Vis 294</v>
          </cell>
          <cell r="B296" t="str">
            <v xml:space="preserve"> 40.711126,  -7.997229</v>
          </cell>
          <cell r="C296">
            <v>252</v>
          </cell>
          <cell r="F296" t="str">
            <v>Pereiras-Av São João 1</v>
          </cell>
          <cell r="G296" t="str">
            <v>MUV</v>
          </cell>
          <cell r="H296" t="str">
            <v>Bodiosa</v>
          </cell>
          <cell r="I296" t="str">
            <v>Aval Pereiras Oeste - Avenida S. João</v>
          </cell>
          <cell r="L296" t="str">
            <v>não tem sinal h20a</v>
          </cell>
          <cell r="N296" t="e">
            <v>#REF!</v>
          </cell>
          <cell r="O296">
            <v>20</v>
          </cell>
        </row>
        <row r="297">
          <cell r="A297" t="str">
            <v>Vis 295</v>
          </cell>
          <cell r="B297" t="str">
            <v xml:space="preserve"> 40.712217,  -7.995476</v>
          </cell>
          <cell r="C297">
            <v>253</v>
          </cell>
          <cell r="F297" t="str">
            <v>Pereiras-Largo São João</v>
          </cell>
          <cell r="G297" t="str">
            <v>MUV</v>
          </cell>
          <cell r="H297" t="str">
            <v>Bodiosa</v>
          </cell>
          <cell r="I297" t="str">
            <v>Pereiras - Avenida S. João</v>
          </cell>
          <cell r="L297" t="str">
            <v>não tem sinal h20a</v>
          </cell>
          <cell r="N297" t="e">
            <v>#REF!</v>
          </cell>
          <cell r="O297">
            <v>20</v>
          </cell>
        </row>
        <row r="298">
          <cell r="A298" t="str">
            <v>Vis 296</v>
          </cell>
          <cell r="B298" t="str">
            <v xml:space="preserve"> 40.714000,  -7.993858</v>
          </cell>
          <cell r="C298">
            <v>254</v>
          </cell>
          <cell r="F298" t="str">
            <v>Pereiras-Av São João 2</v>
          </cell>
          <cell r="G298" t="str">
            <v>MUV</v>
          </cell>
          <cell r="H298" t="str">
            <v>Bodiosa</v>
          </cell>
          <cell r="I298" t="str">
            <v>Pereiras Norte - Avenida S. João</v>
          </cell>
          <cell r="N298" t="e">
            <v>#REF!</v>
          </cell>
          <cell r="O298">
            <v>20</v>
          </cell>
        </row>
        <row r="299">
          <cell r="A299" t="str">
            <v>Vis 297</v>
          </cell>
          <cell r="B299" t="str">
            <v xml:space="preserve"> 40.715833,  -7.979744</v>
          </cell>
          <cell r="C299">
            <v>255</v>
          </cell>
          <cell r="F299" t="str">
            <v>Oliveira Baixo-Centro 2</v>
          </cell>
          <cell r="G299" t="str">
            <v>MUV</v>
          </cell>
          <cell r="H299" t="str">
            <v>Bodiosa</v>
          </cell>
          <cell r="I299" t="str">
            <v>N16 - Oliveira de Baixo Sul</v>
          </cell>
          <cell r="N299" t="e">
            <v>#REF!</v>
          </cell>
          <cell r="O299" t="str">
            <v>18;20</v>
          </cell>
        </row>
        <row r="300">
          <cell r="A300" t="str">
            <v>Vis 298</v>
          </cell>
          <cell r="B300" t="str">
            <v>40.714913,-7.970463</v>
          </cell>
          <cell r="C300">
            <v>256</v>
          </cell>
          <cell r="F300" t="str">
            <v>EN16-Queirela 1</v>
          </cell>
          <cell r="G300" t="str">
            <v>MUV</v>
          </cell>
          <cell r="H300" t="str">
            <v>Bodiosa</v>
          </cell>
          <cell r="I300" t="str">
            <v>N16 - Queirela</v>
          </cell>
          <cell r="L300" t="str">
            <v>ABRIGO NÃO REBAIXADO A PMC</v>
          </cell>
          <cell r="N300" t="e">
            <v>#REF!</v>
          </cell>
          <cell r="O300">
            <v>15</v>
          </cell>
        </row>
        <row r="301">
          <cell r="A301" t="str">
            <v>Vis 299</v>
          </cell>
          <cell r="B301" t="str">
            <v xml:space="preserve"> 40.714811,  -7.970347</v>
          </cell>
          <cell r="C301">
            <v>257</v>
          </cell>
          <cell r="F301" t="str">
            <v>EN16-Queirela 2</v>
          </cell>
          <cell r="G301" t="str">
            <v>MUV</v>
          </cell>
          <cell r="H301" t="str">
            <v>Bodiosa</v>
          </cell>
          <cell r="I301" t="str">
            <v>N16 - Queirela</v>
          </cell>
          <cell r="N301" t="e">
            <v>#REF!</v>
          </cell>
          <cell r="O301">
            <v>15</v>
          </cell>
        </row>
        <row r="302">
          <cell r="A302" t="str">
            <v>Vis 300</v>
          </cell>
          <cell r="B302" t="str">
            <v xml:space="preserve"> 40.714979,  -7.964567</v>
          </cell>
          <cell r="C302">
            <v>258</v>
          </cell>
          <cell r="F302" t="str">
            <v>EN16-Travanca 2</v>
          </cell>
          <cell r="G302" t="str">
            <v>MUV</v>
          </cell>
          <cell r="H302" t="str">
            <v>Bodiosa</v>
          </cell>
          <cell r="I302" t="str">
            <v>N16 - Travanca</v>
          </cell>
          <cell r="N302" t="e">
            <v>#REF!</v>
          </cell>
          <cell r="O302" t="str">
            <v>15;18;20</v>
          </cell>
        </row>
        <row r="303">
          <cell r="A303" t="str">
            <v>Vis 301</v>
          </cell>
          <cell r="B303" t="str">
            <v xml:space="preserve"> 40.713668,  -7.960481</v>
          </cell>
          <cell r="C303">
            <v>260</v>
          </cell>
          <cell r="F303" t="str">
            <v>Travanca-Apeadeiro 2</v>
          </cell>
          <cell r="G303" t="str">
            <v>MUV</v>
          </cell>
          <cell r="H303" t="str">
            <v>Bodiosa</v>
          </cell>
          <cell r="I303" t="str">
            <v>N16 - Travanca</v>
          </cell>
          <cell r="N303" t="e">
            <v>#REF!</v>
          </cell>
          <cell r="O303" t="str">
            <v>15;18;20</v>
          </cell>
        </row>
        <row r="304">
          <cell r="A304" t="str">
            <v>Vis 302</v>
          </cell>
          <cell r="B304" t="str">
            <v xml:space="preserve"> 40.710815,  -7.953581</v>
          </cell>
          <cell r="C304">
            <v>261</v>
          </cell>
          <cell r="F304" t="str">
            <v>Travanca-Ribeira 2</v>
          </cell>
          <cell r="G304" t="str">
            <v>MUV</v>
          </cell>
          <cell r="H304" t="str">
            <v>Bodiosa</v>
          </cell>
          <cell r="I304" t="str">
            <v>N16 - Embeiral</v>
          </cell>
          <cell r="L304" t="str">
            <v>não tem sinal h20a</v>
          </cell>
          <cell r="N304" t="e">
            <v>#REF!</v>
          </cell>
          <cell r="O304" t="str">
            <v>15;18;20</v>
          </cell>
        </row>
        <row r="305">
          <cell r="A305" t="str">
            <v>Vis 303</v>
          </cell>
          <cell r="B305" t="str">
            <v xml:space="preserve"> 40.702935,  -7.948120</v>
          </cell>
          <cell r="C305">
            <v>262</v>
          </cell>
          <cell r="F305" t="str">
            <v>Moselos-Bairro Areeiro 2</v>
          </cell>
          <cell r="G305" t="str">
            <v>MUV</v>
          </cell>
          <cell r="H305" t="str">
            <v>Campo</v>
          </cell>
          <cell r="I305" t="str">
            <v>N16 - ligação A24</v>
          </cell>
          <cell r="N305" t="e">
            <v>#REF!</v>
          </cell>
          <cell r="O305" t="str">
            <v>15;18;20</v>
          </cell>
        </row>
        <row r="306">
          <cell r="A306" t="str">
            <v>Vis 304</v>
          </cell>
          <cell r="B306" t="str">
            <v xml:space="preserve"> 40.699280,  -7.945310</v>
          </cell>
          <cell r="C306">
            <v>263</v>
          </cell>
          <cell r="F306" t="str">
            <v>Moselos-Apeadeiro</v>
          </cell>
          <cell r="G306" t="str">
            <v>MUV</v>
          </cell>
          <cell r="H306" t="str">
            <v>Campo</v>
          </cell>
          <cell r="I306" t="str">
            <v>N16 - Moselos</v>
          </cell>
          <cell r="L306" t="str">
            <v>abrigo não acessivel a PMC</v>
          </cell>
          <cell r="N306" t="e">
            <v>#REF!</v>
          </cell>
          <cell r="O306" t="str">
            <v>15;18;20</v>
          </cell>
        </row>
        <row r="307">
          <cell r="A307" t="str">
            <v>Vis 305</v>
          </cell>
          <cell r="B307" t="str">
            <v xml:space="preserve"> 40.697428,  -7.942043</v>
          </cell>
          <cell r="C307">
            <v>264</v>
          </cell>
          <cell r="F307" t="str">
            <v>Moselos-Centro 1</v>
          </cell>
          <cell r="G307" t="str">
            <v>MUV</v>
          </cell>
          <cell r="H307" t="str">
            <v>Campo</v>
          </cell>
          <cell r="I307" t="str">
            <v>R. Mártir S. Sebastião Oeste</v>
          </cell>
          <cell r="N307" t="e">
            <v>#REF!</v>
          </cell>
          <cell r="O307" t="str">
            <v>15;18;20</v>
          </cell>
        </row>
        <row r="308">
          <cell r="A308" t="str">
            <v>Vis 306</v>
          </cell>
          <cell r="B308" t="str">
            <v xml:space="preserve"> 40.698038,  -7.938733</v>
          </cell>
          <cell r="C308">
            <v>265</v>
          </cell>
          <cell r="F308" t="str">
            <v>Moselos-M S Sebastião 1</v>
          </cell>
          <cell r="G308" t="str">
            <v>MUV</v>
          </cell>
          <cell r="H308" t="str">
            <v>Campo</v>
          </cell>
          <cell r="I308" t="str">
            <v>R. Mártir S. Sebastião Este</v>
          </cell>
          <cell r="L308" t="str">
            <v xml:space="preserve">abrigo passa a ficar acessivel a PMC no âmbito da empreitada "Viseu Seguro - Passadeiras Elevadas - Fase II", assim como, a colocação do H20A </v>
          </cell>
          <cell r="N308" t="e">
            <v>#REF!</v>
          </cell>
          <cell r="O308" t="str">
            <v>15;18;20</v>
          </cell>
        </row>
        <row r="309">
          <cell r="A309" t="str">
            <v>Vis 307</v>
          </cell>
          <cell r="B309" t="str">
            <v xml:space="preserve"> 40.698090,  -7.938489</v>
          </cell>
          <cell r="C309">
            <v>266</v>
          </cell>
          <cell r="F309" t="str">
            <v>Moselos-M S Sebastião 2</v>
          </cell>
          <cell r="G309" t="str">
            <v>MUV</v>
          </cell>
          <cell r="H309" t="str">
            <v>Campo</v>
          </cell>
          <cell r="I309" t="str">
            <v>R. Mártir S. Sebastião Este</v>
          </cell>
          <cell r="L309" t="str">
            <v>Abrigo deslocado a pedido da junta de freguesia</v>
          </cell>
          <cell r="N309" t="e">
            <v>#REF!</v>
          </cell>
          <cell r="O309" t="str">
            <v>15;18;20</v>
          </cell>
        </row>
        <row r="310">
          <cell r="A310" t="str">
            <v>Vis 308</v>
          </cell>
          <cell r="B310" t="str">
            <v xml:space="preserve"> 40.679424,  -7.914817</v>
          </cell>
          <cell r="C310">
            <v>267</v>
          </cell>
          <cell r="F310" t="str">
            <v>Esc. Azeredo Perdigão 2</v>
          </cell>
          <cell r="G310" t="str">
            <v>MUV</v>
          </cell>
          <cell r="H310" t="str">
            <v>Abraveses</v>
          </cell>
          <cell r="I310" t="str">
            <v>Escola Dr. Azevedo Perdigão - Rua Escola Preparatória</v>
          </cell>
          <cell r="K310" t="str">
            <v>antecipar postalete para fora da zona da curva</v>
          </cell>
          <cell r="N310" t="e">
            <v>#REF!</v>
          </cell>
          <cell r="O310">
            <v>20</v>
          </cell>
        </row>
        <row r="311">
          <cell r="A311" t="str">
            <v>Vis 309</v>
          </cell>
          <cell r="B311" t="str">
            <v xml:space="preserve"> 40.710577,  -8.002268</v>
          </cell>
          <cell r="C311">
            <v>268</v>
          </cell>
          <cell r="F311" t="str">
            <v>Bodiosa Nova-Silgueiros</v>
          </cell>
          <cell r="G311" t="str">
            <v>MUV</v>
          </cell>
          <cell r="H311" t="str">
            <v>Bodiosa</v>
          </cell>
          <cell r="I311" t="str">
            <v>Bodiosa Aval</v>
          </cell>
          <cell r="N311" t="e">
            <v>#REF!</v>
          </cell>
          <cell r="O311">
            <v>20</v>
          </cell>
        </row>
        <row r="312">
          <cell r="A312" t="str">
            <v>Vis 310</v>
          </cell>
          <cell r="B312" t="str">
            <v xml:space="preserve"> 40.710396,  -8.002159</v>
          </cell>
          <cell r="C312">
            <v>269</v>
          </cell>
          <cell r="F312" t="str">
            <v>Pereiras-Rua Carvalhal</v>
          </cell>
          <cell r="G312" t="str">
            <v>MUV</v>
          </cell>
          <cell r="H312" t="str">
            <v>Bodiosa</v>
          </cell>
          <cell r="I312" t="str">
            <v>Bodiosa Aval</v>
          </cell>
          <cell r="N312" t="e">
            <v>#REF!</v>
          </cell>
          <cell r="O312">
            <v>20</v>
          </cell>
        </row>
        <row r="313">
          <cell r="A313" t="str">
            <v>Vis 311</v>
          </cell>
          <cell r="B313" t="str">
            <v xml:space="preserve"> 40.733612,  -7.911370</v>
          </cell>
          <cell r="C313">
            <v>270</v>
          </cell>
          <cell r="F313" t="str">
            <v>Paçô-Estrada Municipal 1</v>
          </cell>
          <cell r="G313" t="str">
            <v>MUV</v>
          </cell>
          <cell r="H313" t="str">
            <v>Lordosa</v>
          </cell>
          <cell r="I313" t="str">
            <v>Estrada Municipal - Estrada Lordosa</v>
          </cell>
          <cell r="N313" t="e">
            <v>#REF!</v>
          </cell>
          <cell r="O313">
            <v>16</v>
          </cell>
        </row>
        <row r="314">
          <cell r="A314" t="str">
            <v>Vis 312</v>
          </cell>
          <cell r="B314" t="str">
            <v xml:space="preserve"> 40.738936,  -7.916025</v>
          </cell>
          <cell r="C314">
            <v>271</v>
          </cell>
          <cell r="F314" t="str">
            <v>Paçô-Centro</v>
          </cell>
          <cell r="G314" t="str">
            <v>MUV</v>
          </cell>
          <cell r="H314" t="str">
            <v>Lordosa</v>
          </cell>
          <cell r="I314" t="str">
            <v>Estrada Municipal - Lordosa 2</v>
          </cell>
          <cell r="J314" t="str">
            <v>OK</v>
          </cell>
          <cell r="N314" t="e">
            <v>#REF!</v>
          </cell>
          <cell r="O314">
            <v>16</v>
          </cell>
        </row>
        <row r="315">
          <cell r="A315" t="str">
            <v>Vis 313</v>
          </cell>
          <cell r="B315" t="str">
            <v>40.748244,-7.960000</v>
          </cell>
          <cell r="C315">
            <v>272</v>
          </cell>
          <cell r="F315" t="str">
            <v>Lustosa-Seganhos 1</v>
          </cell>
          <cell r="G315" t="str">
            <v>MUV</v>
          </cell>
          <cell r="H315" t="str">
            <v>Ribafeita</v>
          </cell>
          <cell r="I315" t="str">
            <v>Rua Principal - Lustosa Oeste</v>
          </cell>
          <cell r="J315" t="str">
            <v>OK</v>
          </cell>
          <cell r="N315" t="e">
            <v>#REF!</v>
          </cell>
          <cell r="O315">
            <v>16</v>
          </cell>
        </row>
        <row r="316">
          <cell r="A316" t="str">
            <v>Vis 314</v>
          </cell>
          <cell r="B316" t="str">
            <v xml:space="preserve"> 40.744536,  -7.956243</v>
          </cell>
          <cell r="C316">
            <v>273</v>
          </cell>
          <cell r="F316" t="str">
            <v>Lustosa-Centro 1</v>
          </cell>
          <cell r="G316" t="str">
            <v>MUV</v>
          </cell>
          <cell r="H316" t="str">
            <v>Ribafeita</v>
          </cell>
          <cell r="I316" t="str">
            <v>Rua Principal - Lustosa Centro</v>
          </cell>
          <cell r="J316" t="str">
            <v>OK</v>
          </cell>
          <cell r="L316" t="str">
            <v>não está acessivel a PMC</v>
          </cell>
          <cell r="N316" t="e">
            <v>#REF!</v>
          </cell>
          <cell r="O316">
            <v>16</v>
          </cell>
        </row>
        <row r="317">
          <cell r="A317" t="str">
            <v>Vis 315</v>
          </cell>
          <cell r="B317" t="str">
            <v>40.743661,-7.953502</v>
          </cell>
          <cell r="C317">
            <v>274</v>
          </cell>
          <cell r="F317" t="str">
            <v>Lustosa-Escola 1</v>
          </cell>
          <cell r="G317" t="str">
            <v>MUV</v>
          </cell>
          <cell r="H317" t="str">
            <v>Ribafeita</v>
          </cell>
          <cell r="I317" t="str">
            <v xml:space="preserve">Rua Principal - Lustosa </v>
          </cell>
          <cell r="J317" t="str">
            <v>OK</v>
          </cell>
          <cell r="L317" t="str">
            <v>não está acessivel a PMC</v>
          </cell>
          <cell r="N317" t="e">
            <v>#REF!</v>
          </cell>
          <cell r="O317">
            <v>16</v>
          </cell>
        </row>
        <row r="318">
          <cell r="A318" t="str">
            <v>Vis 316</v>
          </cell>
          <cell r="B318" t="str">
            <v xml:space="preserve"> 40.741562,  -7.949619</v>
          </cell>
          <cell r="C318">
            <v>275</v>
          </cell>
          <cell r="F318" t="str">
            <v>Lustosa-Longra 1</v>
          </cell>
          <cell r="G318" t="str">
            <v>MUV</v>
          </cell>
          <cell r="H318" t="str">
            <v>Ribafeita</v>
          </cell>
          <cell r="I318" t="str">
            <v>Rua Principal - Lustosa este</v>
          </cell>
          <cell r="J318" t="str">
            <v>OK</v>
          </cell>
          <cell r="N318" t="e">
            <v>#REF!</v>
          </cell>
          <cell r="O318">
            <v>16</v>
          </cell>
        </row>
        <row r="319">
          <cell r="A319" t="str">
            <v>Vis 317</v>
          </cell>
          <cell r="B319" t="str">
            <v xml:space="preserve"> 40.742930,  -7.945108</v>
          </cell>
          <cell r="C319">
            <v>276</v>
          </cell>
          <cell r="F319" t="str">
            <v>Lustosa-Polidesportivo 1</v>
          </cell>
          <cell r="G319" t="str">
            <v>MUV</v>
          </cell>
          <cell r="H319" t="str">
            <v>Ribafeita</v>
          </cell>
          <cell r="I319" t="str">
            <v>Rua Principal - Galifonge Lustosa</v>
          </cell>
          <cell r="J319" t="str">
            <v>OK</v>
          </cell>
          <cell r="N319" t="e">
            <v>#REF!</v>
          </cell>
          <cell r="O319">
            <v>16</v>
          </cell>
        </row>
        <row r="320">
          <cell r="A320" t="str">
            <v>Vis 318</v>
          </cell>
          <cell r="B320" t="str">
            <v xml:space="preserve"> 40.743237,  -7.941058</v>
          </cell>
          <cell r="C320">
            <v>277</v>
          </cell>
          <cell r="F320" t="str">
            <v>Lustosa-Galifonge 1</v>
          </cell>
          <cell r="G320" t="str">
            <v>MUV</v>
          </cell>
          <cell r="H320" t="str">
            <v>Ribafeita</v>
          </cell>
          <cell r="I320" t="str">
            <v>Rua Principal - Galifonge Lustosa</v>
          </cell>
          <cell r="J320" t="str">
            <v>OK</v>
          </cell>
          <cell r="N320" t="e">
            <v>#REF!</v>
          </cell>
          <cell r="O320">
            <v>16</v>
          </cell>
        </row>
        <row r="321">
          <cell r="A321" t="str">
            <v>Vis 319</v>
          </cell>
          <cell r="B321" t="str">
            <v xml:space="preserve"> 40.737651,  -7.939023</v>
          </cell>
          <cell r="C321">
            <v>278</v>
          </cell>
          <cell r="F321" t="str">
            <v>Instituto Piaget</v>
          </cell>
          <cell r="G321" t="str">
            <v>MUV</v>
          </cell>
          <cell r="H321" t="str">
            <v>Lordosa</v>
          </cell>
          <cell r="I321" t="str">
            <v>PIAGET</v>
          </cell>
          <cell r="N321" t="e">
            <v>#REF!</v>
          </cell>
          <cell r="O321">
            <v>16</v>
          </cell>
        </row>
        <row r="322">
          <cell r="A322" t="str">
            <v>Vis 320</v>
          </cell>
          <cell r="B322" t="str">
            <v xml:space="preserve"> 40.745922,  -7.931851</v>
          </cell>
          <cell r="C322">
            <v>279</v>
          </cell>
          <cell r="F322" t="str">
            <v>Galifonge-Centro 1</v>
          </cell>
          <cell r="G322" t="str">
            <v>MUV</v>
          </cell>
          <cell r="H322" t="str">
            <v>Lordosa</v>
          </cell>
          <cell r="I322" t="str">
            <v>Estrada Municipal - Galifonge</v>
          </cell>
          <cell r="N322" t="e">
            <v>#REF!</v>
          </cell>
          <cell r="O322">
            <v>16</v>
          </cell>
        </row>
        <row r="323">
          <cell r="A323" t="str">
            <v>Vis 321</v>
          </cell>
          <cell r="B323" t="str">
            <v xml:space="preserve"> 40.744298,  -7.928878</v>
          </cell>
          <cell r="C323">
            <v>280</v>
          </cell>
          <cell r="F323" t="str">
            <v>Galifonge 1</v>
          </cell>
          <cell r="G323" t="str">
            <v>MUV</v>
          </cell>
          <cell r="H323" t="str">
            <v>Lordosa</v>
          </cell>
          <cell r="I323" t="str">
            <v>Estrada Municipal - Paçô</v>
          </cell>
          <cell r="N323" t="e">
            <v>#REF!</v>
          </cell>
          <cell r="O323">
            <v>16</v>
          </cell>
        </row>
        <row r="324">
          <cell r="A324" t="str">
            <v>Vis 322</v>
          </cell>
          <cell r="B324" t="str">
            <v xml:space="preserve"> 40.741439,  -7.925726</v>
          </cell>
          <cell r="C324">
            <v>281</v>
          </cell>
          <cell r="F324" t="str">
            <v>Galifonge-Paçô 1</v>
          </cell>
          <cell r="G324" t="str">
            <v>MUV</v>
          </cell>
          <cell r="H324" t="str">
            <v>Lordosa</v>
          </cell>
          <cell r="I324" t="str">
            <v>Estrada Municipal - Paçô A24</v>
          </cell>
          <cell r="N324" t="e">
            <v>#REF!</v>
          </cell>
          <cell r="O324">
            <v>16</v>
          </cell>
        </row>
        <row r="325">
          <cell r="A325" t="str">
            <v>Vis 323</v>
          </cell>
          <cell r="B325" t="str">
            <v xml:space="preserve"> 40.738827,  -7.916397</v>
          </cell>
          <cell r="C325">
            <v>282</v>
          </cell>
          <cell r="F325" t="str">
            <v>Paçô-Capela</v>
          </cell>
          <cell r="G325" t="str">
            <v>MUV</v>
          </cell>
          <cell r="H325" t="str">
            <v>Lordosa</v>
          </cell>
          <cell r="I325" t="str">
            <v>Estrada Municipal - Lordossa</v>
          </cell>
          <cell r="N325" t="e">
            <v>#REF!</v>
          </cell>
          <cell r="O325">
            <v>16</v>
          </cell>
        </row>
        <row r="326">
          <cell r="A326" t="str">
            <v>Vis 324</v>
          </cell>
          <cell r="B326" t="str">
            <v xml:space="preserve"> 40.736465,  -7.913727</v>
          </cell>
          <cell r="C326">
            <v>283</v>
          </cell>
          <cell r="F326" t="str">
            <v>Paçô-Rua Nova 1</v>
          </cell>
          <cell r="G326" t="str">
            <v>MUV</v>
          </cell>
          <cell r="H326" t="str">
            <v>Lordosa</v>
          </cell>
          <cell r="I326" t="str">
            <v>Estrada Municipal - Lordosa</v>
          </cell>
          <cell r="N326" t="e">
            <v>#REF!</v>
          </cell>
          <cell r="O326">
            <v>16</v>
          </cell>
        </row>
        <row r="327">
          <cell r="A327" t="str">
            <v>Vis 325</v>
          </cell>
          <cell r="B327" t="str">
            <v xml:space="preserve"> 40.733412,  -7.911373</v>
          </cell>
          <cell r="C327">
            <v>284</v>
          </cell>
          <cell r="F327" t="str">
            <v>Paçô-Estrada Municipal 2</v>
          </cell>
          <cell r="G327" t="str">
            <v>MUV</v>
          </cell>
          <cell r="H327" t="str">
            <v>Lordosa</v>
          </cell>
          <cell r="I327" t="str">
            <v>Estrada Municipal - Estrada Lordosa</v>
          </cell>
          <cell r="L327" t="str">
            <v>Não tem sinal H20A</v>
          </cell>
          <cell r="N327" t="e">
            <v>#REF!</v>
          </cell>
          <cell r="O327">
            <v>16</v>
          </cell>
        </row>
        <row r="328">
          <cell r="A328" t="str">
            <v>Vis 326</v>
          </cell>
          <cell r="B328" t="str">
            <v xml:space="preserve"> 40.643170,  -7.924132</v>
          </cell>
          <cell r="C328">
            <v>285</v>
          </cell>
          <cell r="F328" t="str">
            <v>Repeses-Santa Eulália 1</v>
          </cell>
          <cell r="G328" t="str">
            <v>MUV</v>
          </cell>
          <cell r="H328" t="str">
            <v>Repeses e S. Salvador</v>
          </cell>
          <cell r="I328" t="str">
            <v>Avenida Luis Martins - Repeses - Lavrador</v>
          </cell>
          <cell r="L328" t="str">
            <v>Tem linha M14</v>
          </cell>
          <cell r="N328" t="e">
            <v>#REF!</v>
          </cell>
          <cell r="O328" t="str">
            <v>13;19</v>
          </cell>
        </row>
        <row r="329">
          <cell r="A329" t="str">
            <v>Vis 327</v>
          </cell>
          <cell r="B329" t="str">
            <v xml:space="preserve"> 40.641329,  -7.924930</v>
          </cell>
          <cell r="C329">
            <v>286</v>
          </cell>
          <cell r="F329" t="str">
            <v>Repeses-Santa Eulália 2</v>
          </cell>
          <cell r="G329" t="str">
            <v>MUV</v>
          </cell>
          <cell r="H329" t="str">
            <v>Repeses e S. Salvador</v>
          </cell>
          <cell r="I329" t="str">
            <v>Avenida Luis Martins - Repeses -CMV</v>
          </cell>
          <cell r="N329" t="e">
            <v>#REF!</v>
          </cell>
          <cell r="O329" t="str">
            <v>13;19</v>
          </cell>
        </row>
        <row r="330">
          <cell r="A330" t="str">
            <v>Vis 328</v>
          </cell>
          <cell r="B330" t="str">
            <v xml:space="preserve"> 40.639737,  -7.926259</v>
          </cell>
          <cell r="C330">
            <v>287</v>
          </cell>
          <cell r="F330" t="str">
            <v>Repeses-Centro</v>
          </cell>
          <cell r="G330" t="str">
            <v>MUV</v>
          </cell>
          <cell r="H330" t="str">
            <v>Repeses e S. Salvador</v>
          </cell>
          <cell r="I330" t="str">
            <v>Avenida Luis Martins - Repeses -Semáforos</v>
          </cell>
          <cell r="K330" t="str">
            <v>PARAGEM NA ZONA DA PASSADEIRA - DESLOCAR PARAGEM PARA DEPOIS DA PASSADEIRA - APLICAR SINAL H20a</v>
          </cell>
          <cell r="L330" t="str">
            <v>A deslocar (depois da passadeira)</v>
          </cell>
          <cell r="N330" t="e">
            <v>#REF!</v>
          </cell>
          <cell r="O330" t="str">
            <v>13;19</v>
          </cell>
        </row>
        <row r="331">
          <cell r="A331" t="str">
            <v>Vis 329</v>
          </cell>
          <cell r="B331" t="str">
            <v xml:space="preserve"> 40.635919,  -7.929521</v>
          </cell>
          <cell r="C331">
            <v>288</v>
          </cell>
          <cell r="F331" t="str">
            <v>Repeses-Vilabeira</v>
          </cell>
          <cell r="G331" t="str">
            <v>MUV</v>
          </cell>
          <cell r="H331" t="str">
            <v>Repeses e S. Salvador</v>
          </cell>
          <cell r="I331" t="str">
            <v>Avenida Luis Martins - Citroén</v>
          </cell>
          <cell r="L331" t="str">
            <v>Não tem sinal H20A</v>
          </cell>
          <cell r="N331" t="e">
            <v>#REF!</v>
          </cell>
          <cell r="O331" t="str">
            <v>13;19</v>
          </cell>
        </row>
        <row r="332">
          <cell r="A332" t="str">
            <v>Vis 330</v>
          </cell>
          <cell r="B332" t="str">
            <v xml:space="preserve"> 40.633556,  -7.931207</v>
          </cell>
          <cell r="C332">
            <v>289</v>
          </cell>
          <cell r="F332" t="str">
            <v>Av Luís Martins 1</v>
          </cell>
          <cell r="G332" t="str">
            <v>MUV</v>
          </cell>
          <cell r="H332" t="str">
            <v>Repeses e S. Salvador</v>
          </cell>
          <cell r="I332" t="str">
            <v>Avenida Luis Martins - Volter</v>
          </cell>
          <cell r="L332" t="str">
            <v>Não tem sinal H20A</v>
          </cell>
          <cell r="N332" t="e">
            <v>#REF!</v>
          </cell>
          <cell r="O332" t="str">
            <v>13;19</v>
          </cell>
        </row>
        <row r="333">
          <cell r="A333" t="str">
            <v>Vis 331</v>
          </cell>
          <cell r="B333" t="str">
            <v xml:space="preserve"> 40.625437,  -7.943159</v>
          </cell>
          <cell r="C333">
            <v>290</v>
          </cell>
          <cell r="F333" t="str">
            <v>Av Luís Martins-A25</v>
          </cell>
          <cell r="G333" t="str">
            <v>MUV</v>
          </cell>
          <cell r="H333" t="str">
            <v>Repeses e S. Salvador</v>
          </cell>
          <cell r="I333" t="str">
            <v>Avenida Luis Martins - EN2 A25</v>
          </cell>
          <cell r="L333" t="str">
            <v>Não tem sinal H20A</v>
          </cell>
          <cell r="N333" t="e">
            <v>#REF!</v>
          </cell>
          <cell r="O333" t="str">
            <v>13;19</v>
          </cell>
        </row>
        <row r="334">
          <cell r="A334" t="str">
            <v>Vis 332</v>
          </cell>
          <cell r="B334" t="str">
            <v xml:space="preserve"> 40.621540,  -7.946405</v>
          </cell>
          <cell r="C334">
            <v>291</v>
          </cell>
          <cell r="F334" t="str">
            <v>V Chã Sá-S J Batista 1</v>
          </cell>
          <cell r="G334" t="str">
            <v>MUV</v>
          </cell>
          <cell r="H334" t="str">
            <v>União de Freguesias Fail e V. Chã de Sá</v>
          </cell>
          <cell r="I334" t="str">
            <v>N2 - Vila Chã de Sá</v>
          </cell>
          <cell r="N334" t="e">
            <v>#REF!</v>
          </cell>
          <cell r="O334">
            <v>19</v>
          </cell>
        </row>
        <row r="335">
          <cell r="A335" t="str">
            <v>Vis 333</v>
          </cell>
          <cell r="B335" t="str">
            <v xml:space="preserve"> 40.620153,  -7.950560</v>
          </cell>
          <cell r="C335">
            <v>292</v>
          </cell>
          <cell r="F335" t="str">
            <v>V Chã Sá-S J Batista 2</v>
          </cell>
          <cell r="G335" t="str">
            <v>MUV</v>
          </cell>
          <cell r="H335" t="str">
            <v>União de Freguesias Fail e V. Chã de Sá</v>
          </cell>
          <cell r="I335" t="str">
            <v>N2 - Vila Chã de Sá</v>
          </cell>
          <cell r="N335" t="e">
            <v>#REF!</v>
          </cell>
          <cell r="O335">
            <v>19</v>
          </cell>
        </row>
        <row r="336">
          <cell r="A336" t="str">
            <v>Vis 334</v>
          </cell>
          <cell r="B336" t="str">
            <v xml:space="preserve"> 40.618119,  -7.954081</v>
          </cell>
          <cell r="C336">
            <v>293</v>
          </cell>
          <cell r="F336" t="str">
            <v>Vila Chã Sá-Gorgulhão 1</v>
          </cell>
          <cell r="G336" t="str">
            <v>MUV</v>
          </cell>
          <cell r="H336" t="str">
            <v>União de Freguesias Fail e V. Chã de Sá</v>
          </cell>
          <cell r="I336" t="str">
            <v>Vila Chã de Sá - Fail</v>
          </cell>
          <cell r="N336" t="e">
            <v>#REF!</v>
          </cell>
          <cell r="O336">
            <v>19</v>
          </cell>
        </row>
        <row r="337">
          <cell r="A337" t="str">
            <v>Vis 335</v>
          </cell>
          <cell r="B337" t="str">
            <v xml:space="preserve"> 40.615694,  -7.956956</v>
          </cell>
          <cell r="C337">
            <v>294</v>
          </cell>
          <cell r="F337" t="str">
            <v>V Chã Sá-Qta Maceira 1</v>
          </cell>
          <cell r="G337" t="str">
            <v>MUV</v>
          </cell>
          <cell r="H337" t="str">
            <v>União de Freguesias Fail e V. Chã de Sá</v>
          </cell>
          <cell r="I337" t="str">
            <v>Rua n.º 2 - Corte Fail</v>
          </cell>
          <cell r="L337" t="str">
            <v>abrigo não acessivel a PMC</v>
          </cell>
          <cell r="N337" t="e">
            <v>#REF!</v>
          </cell>
          <cell r="O337">
            <v>19</v>
          </cell>
        </row>
        <row r="338">
          <cell r="A338" t="str">
            <v>Vis 336</v>
          </cell>
          <cell r="B338" t="str">
            <v xml:space="preserve"> 40.610037,  -7.969791</v>
          </cell>
          <cell r="C338">
            <v>295</v>
          </cell>
          <cell r="F338" t="str">
            <v>Fail-Escola 1</v>
          </cell>
          <cell r="G338" t="str">
            <v>MUV</v>
          </cell>
          <cell r="H338" t="str">
            <v>União de Freguesias Fail e V. Chã de Sá</v>
          </cell>
          <cell r="I338" t="str">
            <v>N2 - Fail este</v>
          </cell>
          <cell r="N338" t="e">
            <v>#REF!</v>
          </cell>
          <cell r="O338">
            <v>19</v>
          </cell>
        </row>
        <row r="339">
          <cell r="A339" t="str">
            <v>Vis 337</v>
          </cell>
          <cell r="B339" t="str">
            <v xml:space="preserve"> 40.609437,  -7.971729</v>
          </cell>
          <cell r="C339">
            <v>296</v>
          </cell>
          <cell r="F339" t="str">
            <v>Fail-Junta Freguesia 1</v>
          </cell>
          <cell r="G339" t="str">
            <v>MUV</v>
          </cell>
          <cell r="H339" t="str">
            <v>União de Freguesias Fail e V. Chã de Sá</v>
          </cell>
          <cell r="I339" t="str">
            <v>N2 -Fail este</v>
          </cell>
          <cell r="N339" t="e">
            <v>#REF!</v>
          </cell>
          <cell r="O339">
            <v>19</v>
          </cell>
        </row>
        <row r="340">
          <cell r="A340" t="str">
            <v>Vis 338</v>
          </cell>
          <cell r="B340" t="str">
            <v xml:space="preserve"> 40.608479,  -7.975359</v>
          </cell>
          <cell r="C340">
            <v>297</v>
          </cell>
          <cell r="F340" t="str">
            <v>Fail-Ponte Rio Pavia 1</v>
          </cell>
          <cell r="G340" t="str">
            <v>MUV</v>
          </cell>
          <cell r="H340" t="str">
            <v>União de Freguesias Fail e V. Chã de Sá</v>
          </cell>
          <cell r="I340" t="str">
            <v>N2 -Fail Centro</v>
          </cell>
          <cell r="N340" t="e">
            <v>#REF!</v>
          </cell>
          <cell r="O340">
            <v>19</v>
          </cell>
        </row>
        <row r="341">
          <cell r="A341" t="str">
            <v>Vis 339</v>
          </cell>
          <cell r="B341" t="str">
            <v xml:space="preserve"> 40.607927,  -7.976845</v>
          </cell>
          <cell r="C341">
            <v>298</v>
          </cell>
          <cell r="F341" t="str">
            <v>Fail-Torre 1</v>
          </cell>
          <cell r="G341" t="str">
            <v>MUV</v>
          </cell>
          <cell r="H341" t="str">
            <v>União de Freguesias Fail e V. Chã de Sá</v>
          </cell>
          <cell r="I341" t="str">
            <v>N2 - Fail Centro</v>
          </cell>
          <cell r="N341" t="e">
            <v>#REF!</v>
          </cell>
          <cell r="O341">
            <v>19</v>
          </cell>
        </row>
        <row r="342">
          <cell r="A342" t="str">
            <v>Vis 340</v>
          </cell>
          <cell r="B342" t="str">
            <v xml:space="preserve"> 40.606756,  -7.979192</v>
          </cell>
          <cell r="C342">
            <v>299</v>
          </cell>
          <cell r="F342" t="str">
            <v>Fail-Chafariz 1</v>
          </cell>
          <cell r="G342" t="str">
            <v>MUV</v>
          </cell>
          <cell r="H342" t="str">
            <v>União de Freguesias Fail e V. Chã de Sá</v>
          </cell>
          <cell r="I342" t="str">
            <v>N2 - Fail</v>
          </cell>
          <cell r="N342" t="e">
            <v>#REF!</v>
          </cell>
          <cell r="O342">
            <v>19</v>
          </cell>
        </row>
        <row r="343">
          <cell r="A343" t="str">
            <v>Vis 341</v>
          </cell>
          <cell r="B343" t="str">
            <v xml:space="preserve"> 40.605137,  -7.982053</v>
          </cell>
          <cell r="C343">
            <v>300</v>
          </cell>
          <cell r="F343" t="str">
            <v>Fail-Bairro Além Rio 1</v>
          </cell>
          <cell r="G343" t="str">
            <v>MUV</v>
          </cell>
          <cell r="H343" t="str">
            <v>União de Freguesias Fail e V. Chã de Sá</v>
          </cell>
          <cell r="I343" t="str">
            <v>N2 - Fail</v>
          </cell>
          <cell r="N343" t="e">
            <v>#REF!</v>
          </cell>
          <cell r="O343">
            <v>19</v>
          </cell>
        </row>
        <row r="344">
          <cell r="A344" t="str">
            <v>Vis 342</v>
          </cell>
          <cell r="B344" t="str">
            <v xml:space="preserve"> 40.602973,  -7.984520</v>
          </cell>
          <cell r="C344">
            <v>301</v>
          </cell>
          <cell r="F344" t="str">
            <v>Fail-Cemitério 1</v>
          </cell>
          <cell r="G344" t="str">
            <v>MUV</v>
          </cell>
          <cell r="H344" t="str">
            <v>União de Freguesias Fail e V. Chã de Sá</v>
          </cell>
          <cell r="I344" t="str">
            <v>N2 - Fail</v>
          </cell>
          <cell r="N344" t="e">
            <v>#REF!</v>
          </cell>
          <cell r="O344">
            <v>19</v>
          </cell>
        </row>
        <row r="345">
          <cell r="A345" t="str">
            <v>Vis 343</v>
          </cell>
          <cell r="B345" t="str">
            <v xml:space="preserve"> 40.601835,  -7.987880</v>
          </cell>
          <cell r="C345">
            <v>302</v>
          </cell>
          <cell r="F345" t="str">
            <v>Fail-IP3</v>
          </cell>
          <cell r="G345" t="str">
            <v>MUV</v>
          </cell>
          <cell r="H345" t="str">
            <v>União de Freguesias Fail e V. Chã de Sá</v>
          </cell>
          <cell r="I345" t="str">
            <v>Fail - Ponte IP3</v>
          </cell>
          <cell r="N345" t="e">
            <v>#REF!</v>
          </cell>
          <cell r="O345">
            <v>19</v>
          </cell>
        </row>
        <row r="346">
          <cell r="A346" t="str">
            <v>Vis 344</v>
          </cell>
          <cell r="B346" t="str">
            <v xml:space="preserve"> 40.602922,  -7.984464</v>
          </cell>
          <cell r="C346">
            <v>303</v>
          </cell>
          <cell r="F346" t="str">
            <v>Fail-Cemitério 2</v>
          </cell>
          <cell r="G346" t="str">
            <v>MUV</v>
          </cell>
          <cell r="H346" t="str">
            <v>União de Freguesias Fail e V. Chã de Sá</v>
          </cell>
          <cell r="I346" t="str">
            <v>N2 - Fail</v>
          </cell>
          <cell r="N346" t="e">
            <v>#REF!</v>
          </cell>
          <cell r="O346">
            <v>19</v>
          </cell>
        </row>
        <row r="347">
          <cell r="A347" t="str">
            <v>Vis 345</v>
          </cell>
          <cell r="B347" t="str">
            <v xml:space="preserve"> 40.605141,  -7.981888</v>
          </cell>
          <cell r="C347">
            <v>304</v>
          </cell>
          <cell r="F347" t="str">
            <v>Fail-Bairro Além Rio 2</v>
          </cell>
          <cell r="G347" t="str">
            <v>MUV</v>
          </cell>
          <cell r="H347" t="str">
            <v>União de Freguesias Fail e V. Chã de Sá</v>
          </cell>
          <cell r="I347" t="str">
            <v>N2 - Fail</v>
          </cell>
          <cell r="N347" t="e">
            <v>#REF!</v>
          </cell>
          <cell r="O347">
            <v>19</v>
          </cell>
        </row>
        <row r="348">
          <cell r="A348" t="str">
            <v>Vis 346</v>
          </cell>
          <cell r="B348" t="str">
            <v xml:space="preserve"> 40.606735,  -7.979073</v>
          </cell>
          <cell r="C348">
            <v>305</v>
          </cell>
          <cell r="F348" t="str">
            <v>Fail-Chafariz 2</v>
          </cell>
          <cell r="G348" t="str">
            <v>MUV</v>
          </cell>
          <cell r="H348" t="str">
            <v>União de Freguesias Fail e V. Chã de Sá</v>
          </cell>
          <cell r="I348" t="str">
            <v>N2 - Fail</v>
          </cell>
          <cell r="N348" t="e">
            <v>#REF!</v>
          </cell>
          <cell r="O348">
            <v>19</v>
          </cell>
        </row>
        <row r="349">
          <cell r="A349" t="str">
            <v>Vis 347</v>
          </cell>
          <cell r="B349" t="str">
            <v xml:space="preserve"> 40.607945,  -7.976631</v>
          </cell>
          <cell r="C349">
            <v>306</v>
          </cell>
          <cell r="F349" t="str">
            <v>Fail-Torre 2</v>
          </cell>
          <cell r="G349" t="str">
            <v>MUV</v>
          </cell>
          <cell r="H349" t="str">
            <v>União de Freguesias Fail e V. Chã de Sá</v>
          </cell>
          <cell r="I349" t="str">
            <v>N2 - Fail Centro</v>
          </cell>
          <cell r="N349" t="e">
            <v>#REF!</v>
          </cell>
          <cell r="O349">
            <v>19</v>
          </cell>
        </row>
        <row r="350">
          <cell r="A350" t="str">
            <v>Vis 348</v>
          </cell>
          <cell r="B350" t="str">
            <v xml:space="preserve"> 40.608416,  -7.975274</v>
          </cell>
          <cell r="C350">
            <v>307</v>
          </cell>
          <cell r="F350" t="str">
            <v>Fail-Ponte Rio Pavia 2</v>
          </cell>
          <cell r="G350" t="str">
            <v>MUV</v>
          </cell>
          <cell r="H350" t="str">
            <v>União de Freguesias Fail e V. Chã de Sá</v>
          </cell>
          <cell r="I350" t="str">
            <v>N2 - Fail Centro</v>
          </cell>
          <cell r="L350" t="str">
            <v>abrigo não rebaixado a PMC</v>
          </cell>
          <cell r="N350" t="e">
            <v>#REF!</v>
          </cell>
          <cell r="O350">
            <v>19</v>
          </cell>
        </row>
        <row r="351">
          <cell r="A351" t="str">
            <v>Vis 349</v>
          </cell>
          <cell r="B351" t="str">
            <v xml:space="preserve"> 40.609320,  -7.971849</v>
          </cell>
          <cell r="C351">
            <v>308</v>
          </cell>
          <cell r="F351" t="str">
            <v>Fail-Junta Freguesia 2</v>
          </cell>
          <cell r="G351" t="str">
            <v>MUV</v>
          </cell>
          <cell r="H351" t="str">
            <v>União de Freguesias Fail e V. Chã de Sá</v>
          </cell>
          <cell r="I351" t="str">
            <v>N2 - Fail este</v>
          </cell>
          <cell r="N351" t="e">
            <v>#REF!</v>
          </cell>
          <cell r="O351">
            <v>19</v>
          </cell>
        </row>
        <row r="352">
          <cell r="A352" t="str">
            <v>Vis 350</v>
          </cell>
          <cell r="B352" t="str">
            <v xml:space="preserve"> 40.609985,  -7.969727</v>
          </cell>
          <cell r="C352">
            <v>309</v>
          </cell>
          <cell r="F352" t="str">
            <v>Fail-Escola 2</v>
          </cell>
          <cell r="G352" t="str">
            <v>MUV</v>
          </cell>
          <cell r="H352" t="str">
            <v>União de Freguesias Fail e V. Chã de Sá</v>
          </cell>
          <cell r="I352" t="str">
            <v>N2 - Fail este</v>
          </cell>
          <cell r="N352" t="e">
            <v>#REF!</v>
          </cell>
          <cell r="O352">
            <v>19</v>
          </cell>
        </row>
        <row r="353">
          <cell r="A353" t="str">
            <v>Vis 351</v>
          </cell>
          <cell r="B353" t="str">
            <v xml:space="preserve"> 40.615491,  -7.957021</v>
          </cell>
          <cell r="C353">
            <v>310</v>
          </cell>
          <cell r="F353" t="str">
            <v>V Chã Sá-Qta Maceira 2</v>
          </cell>
          <cell r="G353" t="str">
            <v>MUV</v>
          </cell>
          <cell r="H353" t="str">
            <v>União de Freguesias Fail e V. Chã de Sá</v>
          </cell>
          <cell r="I353" t="str">
            <v>Rua n.º 2 - Corte Fail</v>
          </cell>
          <cell r="N353" t="e">
            <v>#REF!</v>
          </cell>
          <cell r="O353">
            <v>19</v>
          </cell>
        </row>
        <row r="354">
          <cell r="A354" t="str">
            <v>Vis 352</v>
          </cell>
          <cell r="B354" t="str">
            <v xml:space="preserve"> 40.617943,  -7.953988</v>
          </cell>
          <cell r="C354">
            <v>311</v>
          </cell>
          <cell r="F354" t="str">
            <v>Vila Chã Sá-Gorgulhão 2</v>
          </cell>
          <cell r="G354" t="str">
            <v>MUV</v>
          </cell>
          <cell r="H354" t="str">
            <v>União de Freguesias Fail e V. Chã de Sá</v>
          </cell>
          <cell r="I354" t="str">
            <v>Vila Chã de Sá - Fail</v>
          </cell>
          <cell r="N354" t="e">
            <v>#REF!</v>
          </cell>
          <cell r="O354">
            <v>19</v>
          </cell>
        </row>
        <row r="355">
          <cell r="A355" t="str">
            <v>Vis 353</v>
          </cell>
          <cell r="B355" t="str">
            <v xml:space="preserve"> 40.620037,  -7.950247</v>
          </cell>
          <cell r="C355">
            <v>312</v>
          </cell>
          <cell r="F355" t="str">
            <v>V Chã Sá-S J Batista 3</v>
          </cell>
          <cell r="G355" t="str">
            <v>MUV</v>
          </cell>
          <cell r="H355" t="str">
            <v>União de Freguesias Fail e V. Chã de Sá</v>
          </cell>
          <cell r="I355" t="str">
            <v>N2 - Vila Chã de Sá</v>
          </cell>
          <cell r="N355" t="e">
            <v>#REF!</v>
          </cell>
          <cell r="O355">
            <v>19</v>
          </cell>
        </row>
        <row r="356">
          <cell r="A356" t="str">
            <v>Vis 354</v>
          </cell>
          <cell r="B356" t="str">
            <v xml:space="preserve"> 40.621120,  -7.945294</v>
          </cell>
          <cell r="C356">
            <v>313</v>
          </cell>
          <cell r="F356" t="str">
            <v>EN2-Vila Chã de Sá 1</v>
          </cell>
          <cell r="G356" t="str">
            <v>MUV</v>
          </cell>
          <cell r="H356" t="str">
            <v>União de Freguesias Fail e V. Chã de Sá</v>
          </cell>
          <cell r="I356" t="str">
            <v>Rua das Derribaças</v>
          </cell>
          <cell r="N356" t="e">
            <v>#REF!</v>
          </cell>
          <cell r="O356">
            <v>13</v>
          </cell>
        </row>
        <row r="357">
          <cell r="A357" t="str">
            <v>Vis 355</v>
          </cell>
          <cell r="B357" t="str">
            <v xml:space="preserve"> 40.617599,  -7.946255</v>
          </cell>
          <cell r="C357">
            <v>314</v>
          </cell>
          <cell r="F357" t="str">
            <v>Vila Chã Sá-Corga 1</v>
          </cell>
          <cell r="G357" t="str">
            <v>MUV</v>
          </cell>
          <cell r="H357" t="str">
            <v>União de Freguesias Fail e V. Chã de Sá</v>
          </cell>
          <cell r="I357" t="str">
            <v>Em59 - Vila Chã de Sá</v>
          </cell>
          <cell r="N357" t="e">
            <v>#REF!</v>
          </cell>
          <cell r="O357">
            <v>13</v>
          </cell>
        </row>
        <row r="358">
          <cell r="A358" t="str">
            <v>Vis 356</v>
          </cell>
          <cell r="B358" t="str">
            <v xml:space="preserve"> 40.613793,  -7.948539</v>
          </cell>
          <cell r="C358">
            <v>315</v>
          </cell>
          <cell r="F358" t="str">
            <v>Vila Chã Sá-Calcadoiros</v>
          </cell>
          <cell r="G358" t="str">
            <v>MUV</v>
          </cell>
          <cell r="H358" t="str">
            <v>União de Freguesias Fail e V. Chã de Sá</v>
          </cell>
          <cell r="I358" t="str">
            <v>Em59 - Vila Chã de Sá</v>
          </cell>
          <cell r="N358" t="e">
            <v>#REF!</v>
          </cell>
          <cell r="O358">
            <v>13</v>
          </cell>
        </row>
        <row r="359">
          <cell r="A359" t="str">
            <v>Vis 357</v>
          </cell>
          <cell r="B359" t="str">
            <v xml:space="preserve"> 40.611397,  -7.951742</v>
          </cell>
          <cell r="C359">
            <v>316</v>
          </cell>
          <cell r="F359" t="str">
            <v>Vila Chã Sá-Igreja</v>
          </cell>
          <cell r="G359" t="str">
            <v>MUV</v>
          </cell>
          <cell r="H359" t="str">
            <v>União de Freguesias Fail e V. Chã de Sá</v>
          </cell>
          <cell r="I359" t="str">
            <v>Vila Chã de Sá - Igreja</v>
          </cell>
          <cell r="N359" t="e">
            <v>#REF!</v>
          </cell>
          <cell r="O359">
            <v>13</v>
          </cell>
        </row>
        <row r="360">
          <cell r="A360" t="str">
            <v>Vis 358</v>
          </cell>
          <cell r="B360" t="str">
            <v xml:space="preserve"> 40.609111,  -7.954320</v>
          </cell>
          <cell r="C360">
            <v>317</v>
          </cell>
          <cell r="F360" t="str">
            <v>V Chã Sá-L Castanheiros</v>
          </cell>
          <cell r="G360" t="str">
            <v>MUV</v>
          </cell>
          <cell r="H360" t="str">
            <v>União de Freguesias Fail e V. Chã de Sá</v>
          </cell>
          <cell r="I360" t="str">
            <v>Vila Chã de Sá - centro</v>
          </cell>
          <cell r="N360" t="e">
            <v>#REF!</v>
          </cell>
          <cell r="O360">
            <v>13</v>
          </cell>
        </row>
        <row r="361">
          <cell r="A361" t="str">
            <v>Vis 359</v>
          </cell>
          <cell r="B361" t="str">
            <v xml:space="preserve"> 40.614035,  -7.947490</v>
          </cell>
          <cell r="C361">
            <v>318</v>
          </cell>
          <cell r="F361" t="str">
            <v>V Chã Sá-Vale Fojo</v>
          </cell>
          <cell r="G361" t="str">
            <v>MUV</v>
          </cell>
          <cell r="H361" t="str">
            <v>União de Freguesias Fail e V. Chã de Sá</v>
          </cell>
          <cell r="I361" t="str">
            <v>Em59 - Vila Chã de Sá</v>
          </cell>
          <cell r="N361" t="e">
            <v>#REF!</v>
          </cell>
          <cell r="O361">
            <v>13</v>
          </cell>
        </row>
        <row r="362">
          <cell r="A362" t="str">
            <v>Vis 360</v>
          </cell>
          <cell r="B362" t="str">
            <v xml:space="preserve"> 40.617496,  -7.946172</v>
          </cell>
          <cell r="C362">
            <v>319</v>
          </cell>
          <cell r="F362" t="str">
            <v>Vila Chã Sá-Corga 2</v>
          </cell>
          <cell r="G362" t="str">
            <v>MUV</v>
          </cell>
          <cell r="H362" t="str">
            <v>União de Freguesias Fail e V. Chã de Sá</v>
          </cell>
          <cell r="I362" t="str">
            <v>Em59 - Vila Chã de Sá</v>
          </cell>
          <cell r="N362" t="e">
            <v>#REF!</v>
          </cell>
          <cell r="O362">
            <v>13</v>
          </cell>
        </row>
        <row r="363">
          <cell r="A363" t="str">
            <v>Vis 361</v>
          </cell>
          <cell r="B363" t="str">
            <v xml:space="preserve"> 40.621035,  -7.945145</v>
          </cell>
          <cell r="C363">
            <v>320</v>
          </cell>
          <cell r="F363" t="str">
            <v>EN2-Vila Chã de Sá 2</v>
          </cell>
          <cell r="G363" t="str">
            <v>MUV</v>
          </cell>
          <cell r="H363" t="str">
            <v>União de Freguesias Fail e V. Chã de Sá</v>
          </cell>
          <cell r="I363" t="str">
            <v>Flor do Mouro</v>
          </cell>
          <cell r="L363" t="str">
            <v>não tem sinal H20A</v>
          </cell>
          <cell r="N363" t="e">
            <v>#REF!</v>
          </cell>
          <cell r="O363">
            <v>13</v>
          </cell>
        </row>
        <row r="364">
          <cell r="A364" t="str">
            <v>Vis 362</v>
          </cell>
          <cell r="B364" t="str">
            <v xml:space="preserve"> 40.622802,  -7.944304</v>
          </cell>
          <cell r="C364">
            <v>321</v>
          </cell>
          <cell r="F364" t="str">
            <v>EN2-A25</v>
          </cell>
          <cell r="G364" t="str">
            <v>MUV</v>
          </cell>
          <cell r="H364" t="str">
            <v>União de Freguesias Fail e V. Chã de Sá</v>
          </cell>
          <cell r="I364" t="str">
            <v>Avenida Luis Martins - EN2 A25</v>
          </cell>
          <cell r="L364" t="str">
            <v>deslocar paragem para depois da passadeira</v>
          </cell>
          <cell r="N364" t="e">
            <v>#REF!</v>
          </cell>
          <cell r="O364" t="str">
            <v>13;19</v>
          </cell>
        </row>
        <row r="365">
          <cell r="A365" t="str">
            <v>Vis 363</v>
          </cell>
          <cell r="B365" t="str">
            <v xml:space="preserve"> 40.634885,  -7.929637</v>
          </cell>
          <cell r="C365">
            <v>322</v>
          </cell>
          <cell r="F365" t="str">
            <v>Av Luís Martins 2</v>
          </cell>
          <cell r="G365" t="str">
            <v>MUV</v>
          </cell>
          <cell r="H365" t="str">
            <v>Repeses e S. Salvador</v>
          </cell>
          <cell r="I365" t="str">
            <v>Avenida Luis Martins - Lidl</v>
          </cell>
          <cell r="L365" t="str">
            <v>não tem sinal H20A</v>
          </cell>
          <cell r="N365" t="e">
            <v>#REF!</v>
          </cell>
          <cell r="O365" t="str">
            <v>13;19</v>
          </cell>
        </row>
        <row r="366">
          <cell r="A366" t="str">
            <v>Vis 364</v>
          </cell>
          <cell r="B366" t="str">
            <v xml:space="preserve"> 40.638531,  -7.928003</v>
          </cell>
          <cell r="C366">
            <v>323</v>
          </cell>
          <cell r="F366" t="str">
            <v>Repeses-Bela Vista</v>
          </cell>
          <cell r="G366" t="str">
            <v>MUV</v>
          </cell>
          <cell r="H366" t="str">
            <v>Repeses e S. Salvador</v>
          </cell>
          <cell r="I366" t="str">
            <v>Avenida Luis Martins - Citroén</v>
          </cell>
          <cell r="L366" t="str">
            <v>Tem linha M14</v>
          </cell>
          <cell r="N366" t="e">
            <v>#REF!</v>
          </cell>
          <cell r="O366" t="str">
            <v>13;19</v>
          </cell>
        </row>
        <row r="367">
          <cell r="A367" t="str">
            <v>Vis 365</v>
          </cell>
          <cell r="B367" t="str">
            <v xml:space="preserve"> 40.642136,  -7.924234</v>
          </cell>
          <cell r="C367">
            <v>324</v>
          </cell>
          <cell r="F367" t="str">
            <v>Repeses-Santa Eulália 3</v>
          </cell>
          <cell r="G367" t="str">
            <v>MUV</v>
          </cell>
          <cell r="H367" t="str">
            <v>Repeses e S. Salvador</v>
          </cell>
          <cell r="I367" t="str">
            <v>Av. Luis Martins - Repeses</v>
          </cell>
          <cell r="L367" t="str">
            <v>Não tem sinal H20A</v>
          </cell>
          <cell r="N367" t="e">
            <v>#REF!</v>
          </cell>
          <cell r="O367" t="str">
            <v>13;19</v>
          </cell>
        </row>
        <row r="368">
          <cell r="A368" t="str">
            <v>Vis 366</v>
          </cell>
          <cell r="B368" t="str">
            <v xml:space="preserve"> 40.648672,  -7.908798</v>
          </cell>
          <cell r="C368">
            <v>325</v>
          </cell>
          <cell r="D368" t="str">
            <v>C2.48</v>
          </cell>
          <cell r="F368" t="str">
            <v>Rei D Duarte-Hospital 2</v>
          </cell>
          <cell r="G368" t="str">
            <v>MUV</v>
          </cell>
          <cell r="H368" t="str">
            <v>Viseu</v>
          </cell>
          <cell r="I368" t="str">
            <v>Av. Rei D. Duarte</v>
          </cell>
          <cell r="L368" t="str">
            <v>Não tem sinal H20A</v>
          </cell>
          <cell r="N368" t="e">
            <v>#REF!</v>
          </cell>
          <cell r="O368" t="str">
            <v>C2;8;11;12;15;16;18;19;20</v>
          </cell>
        </row>
        <row r="369">
          <cell r="A369" t="str">
            <v>Vis 367</v>
          </cell>
          <cell r="B369" t="str">
            <v xml:space="preserve"> 40.648634,  -7.909149</v>
          </cell>
          <cell r="C369">
            <v>326</v>
          </cell>
          <cell r="D369" t="str">
            <v>C1.2</v>
          </cell>
          <cell r="F369" t="str">
            <v>Rei D Duarte-Hospital 1</v>
          </cell>
          <cell r="G369" t="str">
            <v>MUV</v>
          </cell>
          <cell r="H369" t="str">
            <v>Viseu</v>
          </cell>
          <cell r="I369" t="str">
            <v>Av. Rei D. Duarte</v>
          </cell>
          <cell r="N369" t="e">
            <v>#REF!</v>
          </cell>
          <cell r="O369" t="str">
            <v>C1;8;11;12;15;16;18;19;20</v>
          </cell>
        </row>
        <row r="370">
          <cell r="A370" t="str">
            <v>Vis 368</v>
          </cell>
          <cell r="B370" t="str">
            <v xml:space="preserve"> 40.650138,  -7.906034</v>
          </cell>
          <cell r="C370">
            <v>327</v>
          </cell>
          <cell r="D370" t="str">
            <v>C2.49</v>
          </cell>
          <cell r="F370" t="str">
            <v>Hospital S Teotónio</v>
          </cell>
          <cell r="G370" t="str">
            <v>MUV</v>
          </cell>
          <cell r="H370" t="str">
            <v>Viseu</v>
          </cell>
          <cell r="I370" t="str">
            <v>Hospital</v>
          </cell>
          <cell r="L370" t="str">
            <v>não tem sinal H20A</v>
          </cell>
          <cell r="N370" t="e">
            <v>#REF!</v>
          </cell>
          <cell r="O370" t="str">
            <v>C2;8;19</v>
          </cell>
        </row>
        <row r="371">
          <cell r="A371" t="str">
            <v>Vis 369</v>
          </cell>
          <cell r="B371" t="str">
            <v xml:space="preserve"> 40.650895,  -7.910530</v>
          </cell>
          <cell r="C371">
            <v>328</v>
          </cell>
          <cell r="D371" t="str">
            <v>C1.47</v>
          </cell>
          <cell r="F371" t="str">
            <v>Rei D Duarte-Mesuras</v>
          </cell>
          <cell r="G371" t="str">
            <v>MUV</v>
          </cell>
          <cell r="H371" t="str">
            <v>Viseu</v>
          </cell>
          <cell r="I371" t="str">
            <v>Av. Rei D. Duarte</v>
          </cell>
          <cell r="N371" t="e">
            <v>#REF!</v>
          </cell>
          <cell r="O371" t="str">
            <v>C1;8;15;16;18;19;20</v>
          </cell>
        </row>
        <row r="372">
          <cell r="A372" t="str">
            <v>Vis 370</v>
          </cell>
          <cell r="B372" t="str">
            <v xml:space="preserve"> 40.651525,  -7.910241</v>
          </cell>
          <cell r="C372">
            <v>329</v>
          </cell>
          <cell r="D372" t="str">
            <v>C2.2</v>
          </cell>
          <cell r="F372" t="str">
            <v>Biblioteca-Loja Cidadão</v>
          </cell>
          <cell r="G372" t="str">
            <v>MUV</v>
          </cell>
          <cell r="H372" t="str">
            <v>Viseu</v>
          </cell>
          <cell r="I372" t="str">
            <v>Av. Rei D. Duarte</v>
          </cell>
          <cell r="L372" t="str">
            <v>Tem linha M14</v>
          </cell>
          <cell r="N372" t="e">
            <v>#REF!</v>
          </cell>
          <cell r="O372" t="str">
            <v>C2;8;15;16;18;19;20</v>
          </cell>
        </row>
        <row r="373">
          <cell r="A373" t="str">
            <v>Vis 371</v>
          </cell>
          <cell r="B373" t="str">
            <v xml:space="preserve"> 40.653876,  -7.914252</v>
          </cell>
          <cell r="C373">
            <v>330</v>
          </cell>
          <cell r="D373" t="str">
            <v>C2.3b</v>
          </cell>
          <cell r="F373" t="str">
            <v>Rua Mendonça</v>
          </cell>
          <cell r="G373" t="str">
            <v>MUV</v>
          </cell>
          <cell r="H373" t="str">
            <v>Viseu</v>
          </cell>
          <cell r="I373" t="str">
            <v>Rua Mendonça</v>
          </cell>
          <cell r="K373" t="str">
            <v>paragem atrás do estacionamento</v>
          </cell>
          <cell r="N373" t="e">
            <v>#REF!</v>
          </cell>
          <cell r="O373" t="str">
            <v>C2;8;15;16;18;19;20</v>
          </cell>
        </row>
        <row r="374">
          <cell r="A374" t="str">
            <v>Vis 372</v>
          </cell>
          <cell r="B374" t="str">
            <v xml:space="preserve"> 40.654126,  -7.914454</v>
          </cell>
          <cell r="C374">
            <v>331</v>
          </cell>
          <cell r="F374" t="str">
            <v>Alexandre Herculano</v>
          </cell>
          <cell r="G374" t="str">
            <v>MUV</v>
          </cell>
          <cell r="H374" t="str">
            <v>Viseu</v>
          </cell>
          <cell r="I374" t="str">
            <v>Rua Alexandre Herculano</v>
          </cell>
          <cell r="N374" t="e">
            <v>#REF!</v>
          </cell>
          <cell r="O374" t="str">
            <v>8;15;16;18;19;20</v>
          </cell>
        </row>
        <row r="375">
          <cell r="A375" t="str">
            <v>Vis 373</v>
          </cell>
          <cell r="B375" t="str">
            <v xml:space="preserve"> 40.660278,  -7.905383</v>
          </cell>
          <cell r="C375">
            <v>332</v>
          </cell>
          <cell r="F375" t="str">
            <v>Rotunda Fontelo</v>
          </cell>
          <cell r="G375" t="str">
            <v>MUV</v>
          </cell>
          <cell r="H375" t="str">
            <v>Viseu</v>
          </cell>
          <cell r="I375" t="str">
            <v>Circunvalação - IPJ</v>
          </cell>
          <cell r="N375" t="e">
            <v>#REF!</v>
          </cell>
          <cell r="O375" t="str">
            <v>1;7</v>
          </cell>
        </row>
        <row r="376">
          <cell r="A376" t="str">
            <v>Vis 374</v>
          </cell>
          <cell r="B376" t="str">
            <v xml:space="preserve"> 40.663058,  -7.902329</v>
          </cell>
          <cell r="C376">
            <v>333</v>
          </cell>
          <cell r="F376" t="str">
            <v>Estação Agrária 2</v>
          </cell>
          <cell r="G376" t="str">
            <v>MUV</v>
          </cell>
          <cell r="H376" t="str">
            <v>Viseu</v>
          </cell>
          <cell r="I376" t="str">
            <v>Estrada S. João da Carreira</v>
          </cell>
          <cell r="N376" t="e">
            <v>#REF!</v>
          </cell>
          <cell r="O376">
            <v>1</v>
          </cell>
        </row>
        <row r="377">
          <cell r="A377" t="str">
            <v>Vis 375</v>
          </cell>
          <cell r="B377" t="str">
            <v xml:space="preserve"> 40.662912,  -7.902122</v>
          </cell>
          <cell r="C377">
            <v>334</v>
          </cell>
          <cell r="F377" t="str">
            <v>Estação Agrária 1</v>
          </cell>
          <cell r="G377" t="str">
            <v>MUV</v>
          </cell>
          <cell r="H377" t="str">
            <v>Viseu</v>
          </cell>
          <cell r="I377" t="str">
            <v>Estrada S. João da Carreira</v>
          </cell>
          <cell r="N377" t="e">
            <v>#REF!</v>
          </cell>
          <cell r="O377" t="str">
            <v>1;7</v>
          </cell>
        </row>
        <row r="378">
          <cell r="A378" t="str">
            <v>Vis 376</v>
          </cell>
          <cell r="B378" t="str">
            <v xml:space="preserve"> 40.663391,  -7.900250</v>
          </cell>
          <cell r="C378">
            <v>335</v>
          </cell>
          <cell r="F378" t="str">
            <v>Prof Reinaldo Cardoso 1</v>
          </cell>
          <cell r="G378" t="str">
            <v>MUV</v>
          </cell>
          <cell r="H378" t="str">
            <v>Viseu</v>
          </cell>
          <cell r="I378" t="str">
            <v>Estrada S. João da Carreira</v>
          </cell>
          <cell r="N378" t="e">
            <v>#REF!</v>
          </cell>
          <cell r="O378" t="str">
            <v>1;7</v>
          </cell>
        </row>
        <row r="379">
          <cell r="A379" t="str">
            <v>Vis 377</v>
          </cell>
          <cell r="B379" t="str">
            <v xml:space="preserve"> 40.663410,  -7.900730</v>
          </cell>
          <cell r="C379">
            <v>336</v>
          </cell>
          <cell r="F379" t="str">
            <v>Prof Reinaldo Cardoso 2</v>
          </cell>
          <cell r="G379" t="str">
            <v>MUV</v>
          </cell>
          <cell r="H379" t="str">
            <v>Viseu</v>
          </cell>
          <cell r="I379" t="str">
            <v>Estrada S. João da Carreira</v>
          </cell>
          <cell r="N379" t="e">
            <v>#REF!</v>
          </cell>
          <cell r="O379">
            <v>1</v>
          </cell>
        </row>
        <row r="380">
          <cell r="A380" t="str">
            <v>Vis 378</v>
          </cell>
          <cell r="B380" t="str">
            <v xml:space="preserve"> 40.664260,  -7.897767</v>
          </cell>
          <cell r="C380">
            <v>337</v>
          </cell>
          <cell r="F380" t="str">
            <v>Prof Reinaldo Cardoso 3</v>
          </cell>
          <cell r="G380" t="str">
            <v>MUV</v>
          </cell>
          <cell r="H380" t="str">
            <v>Viseu</v>
          </cell>
          <cell r="I380" t="str">
            <v>Estrada S. João da Carreira</v>
          </cell>
          <cell r="N380" t="e">
            <v>#REF!</v>
          </cell>
          <cell r="O380">
            <v>7</v>
          </cell>
        </row>
        <row r="381">
          <cell r="A381" t="str">
            <v>Vis 379</v>
          </cell>
          <cell r="B381" t="str">
            <v xml:space="preserve"> 40.667114,  -7.892122</v>
          </cell>
          <cell r="C381">
            <v>338</v>
          </cell>
          <cell r="F381" t="str">
            <v>Capela S J Carreira 1</v>
          </cell>
          <cell r="G381" t="str">
            <v>MUV</v>
          </cell>
          <cell r="H381" t="str">
            <v>Viseu</v>
          </cell>
          <cell r="I381" t="str">
            <v>Estrada S. João da Carreira (betão Lis)</v>
          </cell>
          <cell r="N381" t="e">
            <v>#REF!</v>
          </cell>
          <cell r="O381" t="str">
            <v>3;7</v>
          </cell>
        </row>
        <row r="382">
          <cell r="A382" t="str">
            <v>Vis 380</v>
          </cell>
          <cell r="B382" t="str">
            <v xml:space="preserve"> 40.667362,  -7.892071</v>
          </cell>
          <cell r="C382">
            <v>339</v>
          </cell>
          <cell r="F382" t="str">
            <v>Capela S J Carreira 2</v>
          </cell>
          <cell r="G382" t="str">
            <v>MUV</v>
          </cell>
          <cell r="H382" t="str">
            <v>Viseu</v>
          </cell>
          <cell r="I382" t="str">
            <v>Estrada S. João da Carreira (betão Lis)</v>
          </cell>
          <cell r="N382" t="e">
            <v>#REF!</v>
          </cell>
          <cell r="O382">
            <v>7</v>
          </cell>
        </row>
        <row r="383">
          <cell r="A383" t="str">
            <v>Vis 381</v>
          </cell>
          <cell r="B383" t="str">
            <v xml:space="preserve"> 40.671505,  -7.887907</v>
          </cell>
          <cell r="C383">
            <v>340</v>
          </cell>
          <cell r="F383" t="str">
            <v>EN229-Travassós Cima</v>
          </cell>
          <cell r="G383" t="str">
            <v>MUV</v>
          </cell>
          <cell r="H383" t="str">
            <v>Viseu</v>
          </cell>
          <cell r="I383" t="str">
            <v>Estrada S. João da Carreira (Tevisil)</v>
          </cell>
          <cell r="N383" t="e">
            <v>#REF!</v>
          </cell>
          <cell r="O383">
            <v>7</v>
          </cell>
        </row>
        <row r="384">
          <cell r="A384" t="str">
            <v>Vis 382</v>
          </cell>
          <cell r="B384" t="str">
            <v xml:space="preserve"> 40.674127,  -7.885891</v>
          </cell>
          <cell r="C384">
            <v>341</v>
          </cell>
          <cell r="F384" t="str">
            <v>Travassós-Rua Vargo</v>
          </cell>
          <cell r="G384" t="str">
            <v>MUV</v>
          </cell>
          <cell r="H384" t="str">
            <v>Rio de Loba</v>
          </cell>
          <cell r="I384" t="str">
            <v>Estrada S. João da Carreira (Miranda Noronha)</v>
          </cell>
          <cell r="N384" t="e">
            <v>#REF!</v>
          </cell>
          <cell r="O384">
            <v>7</v>
          </cell>
        </row>
        <row r="385">
          <cell r="A385" t="str">
            <v>Vis 383</v>
          </cell>
          <cell r="B385" t="str">
            <v xml:space="preserve"> 40.673948,  -7.886223</v>
          </cell>
          <cell r="C385">
            <v>342</v>
          </cell>
          <cell r="F385" t="str">
            <v>Travassós-Estrada Velha</v>
          </cell>
          <cell r="G385" t="str">
            <v>MUV</v>
          </cell>
          <cell r="H385" t="str">
            <v>Rio de Loba</v>
          </cell>
          <cell r="I385" t="str">
            <v>Estrada S. João da Carreira (Miranda Noronha)</v>
          </cell>
          <cell r="N385" t="e">
            <v>#REF!</v>
          </cell>
          <cell r="O385">
            <v>7</v>
          </cell>
        </row>
        <row r="386">
          <cell r="A386" t="str">
            <v>Vis 384</v>
          </cell>
          <cell r="B386" t="str">
            <v xml:space="preserve"> 40.676480,  -7.884803</v>
          </cell>
          <cell r="C386">
            <v>343</v>
          </cell>
          <cell r="F386" t="str">
            <v>Travassós-Rua Vinha</v>
          </cell>
          <cell r="G386" t="str">
            <v>MUV</v>
          </cell>
          <cell r="H386" t="str">
            <v>Rio de Loba</v>
          </cell>
          <cell r="I386" t="str">
            <v>Estrada S. João da Carreira (semáforos)</v>
          </cell>
          <cell r="N386" t="e">
            <v>#REF!</v>
          </cell>
          <cell r="O386">
            <v>7</v>
          </cell>
        </row>
        <row r="387">
          <cell r="A387" t="str">
            <v>Vis 385</v>
          </cell>
          <cell r="B387" t="str">
            <v xml:space="preserve"> 40.675571,  -7.885354</v>
          </cell>
          <cell r="C387">
            <v>344</v>
          </cell>
          <cell r="F387" t="str">
            <v>EN229-Travassós Baixo</v>
          </cell>
          <cell r="G387" t="str">
            <v>MUV</v>
          </cell>
          <cell r="H387" t="str">
            <v>Rio de Loba</v>
          </cell>
          <cell r="I387" t="str">
            <v>Estrada S. João da Carreira (cruzamento rua principal)</v>
          </cell>
          <cell r="N387" t="e">
            <v>#REF!</v>
          </cell>
          <cell r="O387">
            <v>7</v>
          </cell>
        </row>
        <row r="388">
          <cell r="A388" t="str">
            <v>Vis 386</v>
          </cell>
          <cell r="B388" t="str">
            <v xml:space="preserve"> 40.683736,  -7.881721</v>
          </cell>
          <cell r="C388">
            <v>345</v>
          </cell>
          <cell r="F388" t="str">
            <v>Travassós-Vale Carriça 1</v>
          </cell>
          <cell r="G388" t="str">
            <v>MUV</v>
          </cell>
          <cell r="H388" t="str">
            <v>Rio de Loba</v>
          </cell>
          <cell r="I388" t="str">
            <v>Estrada do satão EN229 - Violante</v>
          </cell>
          <cell r="N388" t="e">
            <v>#REF!</v>
          </cell>
          <cell r="O388">
            <v>7</v>
          </cell>
        </row>
        <row r="389">
          <cell r="A389" t="str">
            <v>Vis 387</v>
          </cell>
          <cell r="B389" t="str">
            <v xml:space="preserve"> 40.683616,  -7.881933</v>
          </cell>
          <cell r="C389">
            <v>346</v>
          </cell>
          <cell r="F389" t="str">
            <v>Travassós-Vale Carriça 2</v>
          </cell>
          <cell r="G389" t="str">
            <v>MUV</v>
          </cell>
          <cell r="H389" t="str">
            <v>Rio de Loba</v>
          </cell>
          <cell r="I389" t="str">
            <v>Estrada do satão EN229 - Violante</v>
          </cell>
          <cell r="N389" t="e">
            <v>#REF!</v>
          </cell>
          <cell r="O389">
            <v>7</v>
          </cell>
        </row>
        <row r="390">
          <cell r="A390" t="str">
            <v>Vis 388</v>
          </cell>
          <cell r="B390" t="str">
            <v xml:space="preserve"> 40.685757,  -7.879927</v>
          </cell>
          <cell r="C390">
            <v>347</v>
          </cell>
          <cell r="F390" t="str">
            <v>Mundão-Britamontes 1</v>
          </cell>
          <cell r="G390" t="str">
            <v>MUV</v>
          </cell>
          <cell r="H390" t="str">
            <v>Mundão</v>
          </cell>
          <cell r="I390" t="str">
            <v>Estrada do satão EN229</v>
          </cell>
          <cell r="N390" t="e">
            <v>#REF!</v>
          </cell>
          <cell r="O390">
            <v>7</v>
          </cell>
        </row>
        <row r="391">
          <cell r="A391" t="str">
            <v>Vis 389</v>
          </cell>
          <cell r="B391" t="str">
            <v xml:space="preserve"> 40.685689,  -7.880231</v>
          </cell>
          <cell r="C391">
            <v>348</v>
          </cell>
          <cell r="F391" t="str">
            <v>Mundão-Britamontes 2</v>
          </cell>
          <cell r="G391" t="str">
            <v>MUV</v>
          </cell>
          <cell r="H391" t="str">
            <v>Mundão</v>
          </cell>
          <cell r="I391" t="str">
            <v>Estrada do satão EN229</v>
          </cell>
          <cell r="N391" t="e">
            <v>#REF!</v>
          </cell>
          <cell r="O391">
            <v>7</v>
          </cell>
        </row>
        <row r="392">
          <cell r="A392" t="str">
            <v>Vis 390</v>
          </cell>
          <cell r="B392" t="str">
            <v xml:space="preserve"> 40.687107,  -7.878473</v>
          </cell>
          <cell r="C392">
            <v>349</v>
          </cell>
          <cell r="F392" t="str">
            <v>Mundão-Catavejo 1</v>
          </cell>
          <cell r="G392" t="str">
            <v>MUV</v>
          </cell>
          <cell r="H392" t="str">
            <v>Mundão</v>
          </cell>
          <cell r="I392" t="str">
            <v>Estrada do satão EN229</v>
          </cell>
          <cell r="N392" t="e">
            <v>#REF!</v>
          </cell>
          <cell r="O392">
            <v>7</v>
          </cell>
        </row>
        <row r="393">
          <cell r="A393" t="str">
            <v>Vis 391</v>
          </cell>
          <cell r="B393" t="str">
            <v xml:space="preserve"> 40.687440,  -7.878384</v>
          </cell>
          <cell r="C393">
            <v>350</v>
          </cell>
          <cell r="F393" t="str">
            <v>Mundão-Catavejo 2</v>
          </cell>
          <cell r="G393" t="str">
            <v>MUV</v>
          </cell>
          <cell r="H393" t="str">
            <v>Mundão</v>
          </cell>
          <cell r="I393" t="str">
            <v>Estrada do satão EN229</v>
          </cell>
          <cell r="N393" t="e">
            <v>#REF!</v>
          </cell>
          <cell r="O393">
            <v>7</v>
          </cell>
        </row>
        <row r="394">
          <cell r="A394" t="str">
            <v>Vis 392</v>
          </cell>
          <cell r="B394" t="str">
            <v xml:space="preserve"> 40.692448,  -7.873952</v>
          </cell>
          <cell r="C394">
            <v>351</v>
          </cell>
          <cell r="F394" t="str">
            <v>Mundão-Fraga 1</v>
          </cell>
          <cell r="G394" t="str">
            <v>MUV</v>
          </cell>
          <cell r="H394" t="str">
            <v>Mundão</v>
          </cell>
          <cell r="I394" t="str">
            <v>Estrada do satão EN229</v>
          </cell>
          <cell r="N394" t="e">
            <v>#REF!</v>
          </cell>
          <cell r="O394">
            <v>7</v>
          </cell>
        </row>
        <row r="395">
          <cell r="A395" t="str">
            <v>Vis 393</v>
          </cell>
          <cell r="B395" t="str">
            <v xml:space="preserve"> 40.692624,  -7.874063</v>
          </cell>
          <cell r="C395">
            <v>352</v>
          </cell>
          <cell r="F395" t="str">
            <v>Mundão-Fraga 2</v>
          </cell>
          <cell r="G395" t="str">
            <v>MUV</v>
          </cell>
          <cell r="H395" t="str">
            <v>Mundão</v>
          </cell>
          <cell r="I395" t="str">
            <v>Estrada do satão EN229</v>
          </cell>
          <cell r="N395" t="e">
            <v>#REF!</v>
          </cell>
          <cell r="O395">
            <v>7</v>
          </cell>
        </row>
        <row r="396">
          <cell r="A396" t="str">
            <v>Vis 394</v>
          </cell>
          <cell r="B396" t="str">
            <v xml:space="preserve"> 40.697273,  -7.871118</v>
          </cell>
          <cell r="C396">
            <v>353</v>
          </cell>
          <cell r="F396" t="str">
            <v>Mundão-Bairro Falorca 1</v>
          </cell>
          <cell r="G396" t="str">
            <v>MUV</v>
          </cell>
          <cell r="H396" t="str">
            <v>Mundão</v>
          </cell>
          <cell r="I396" t="str">
            <v>Estrada do satão EN229 - Mundão</v>
          </cell>
          <cell r="N396" t="e">
            <v>#REF!</v>
          </cell>
          <cell r="O396">
            <v>7</v>
          </cell>
        </row>
        <row r="397">
          <cell r="A397" t="str">
            <v>Vis 395</v>
          </cell>
          <cell r="B397" t="str">
            <v xml:space="preserve"> 40.697297,  -7.871326</v>
          </cell>
          <cell r="C397">
            <v>354</v>
          </cell>
          <cell r="F397" t="str">
            <v>Mundão-Bairro Falorca 2</v>
          </cell>
          <cell r="G397" t="str">
            <v>MUV</v>
          </cell>
          <cell r="H397" t="str">
            <v>Mundão</v>
          </cell>
          <cell r="I397" t="str">
            <v>Estrada do satão EN229 - Mundão</v>
          </cell>
          <cell r="N397" t="e">
            <v>#REF!</v>
          </cell>
          <cell r="O397">
            <v>7</v>
          </cell>
        </row>
        <row r="398">
          <cell r="A398" t="str">
            <v>Vis 396</v>
          </cell>
          <cell r="B398" t="str">
            <v xml:space="preserve"> 40.697054,  -7.869308</v>
          </cell>
          <cell r="C398">
            <v>355</v>
          </cell>
          <cell r="F398" t="str">
            <v>Mundão-Rua Principal 1</v>
          </cell>
          <cell r="G398" t="str">
            <v>MUV</v>
          </cell>
          <cell r="H398" t="str">
            <v>Mundão</v>
          </cell>
          <cell r="I398" t="str">
            <v>Rua Principal - Mundão</v>
          </cell>
          <cell r="N398" t="e">
            <v>#REF!</v>
          </cell>
          <cell r="O398">
            <v>7</v>
          </cell>
        </row>
        <row r="399">
          <cell r="A399" t="str">
            <v>Vis 397</v>
          </cell>
          <cell r="B399" t="str">
            <v xml:space="preserve"> 40.694792,  -7.867040</v>
          </cell>
          <cell r="C399">
            <v>356</v>
          </cell>
          <cell r="F399" t="str">
            <v>Mundão-Centro 1</v>
          </cell>
          <cell r="G399" t="str">
            <v>MUV</v>
          </cell>
          <cell r="H399" t="str">
            <v>Mundão</v>
          </cell>
          <cell r="I399" t="str">
            <v xml:space="preserve">Mundão Centro </v>
          </cell>
          <cell r="N399" t="e">
            <v>#REF!</v>
          </cell>
          <cell r="O399">
            <v>7</v>
          </cell>
        </row>
        <row r="400">
          <cell r="A400" t="str">
            <v>Vis 398</v>
          </cell>
          <cell r="B400" t="str">
            <v xml:space="preserve"> 40.696487,  -7.864877</v>
          </cell>
          <cell r="C400">
            <v>357</v>
          </cell>
          <cell r="F400" t="str">
            <v xml:space="preserve">Mundão-Junta Freguesia </v>
          </cell>
          <cell r="G400" t="str">
            <v>MUV</v>
          </cell>
          <cell r="H400" t="str">
            <v>Mundão</v>
          </cell>
          <cell r="I400" t="str">
            <v>Mundão Norte</v>
          </cell>
          <cell r="N400" t="e">
            <v>#REF!</v>
          </cell>
          <cell r="O400">
            <v>7</v>
          </cell>
        </row>
        <row r="401">
          <cell r="A401" t="str">
            <v>Vis 399</v>
          </cell>
          <cell r="B401" t="str">
            <v xml:space="preserve"> 40.697276,  -7.863897</v>
          </cell>
          <cell r="C401">
            <v>358</v>
          </cell>
          <cell r="F401" t="str">
            <v>Mundão-Biquinha</v>
          </cell>
          <cell r="G401" t="str">
            <v>MUV</v>
          </cell>
          <cell r="H401" t="str">
            <v>Mundão</v>
          </cell>
          <cell r="I401" t="str">
            <v xml:space="preserve">Mundão - Rua Biquinha </v>
          </cell>
          <cell r="N401" t="e">
            <v>#REF!</v>
          </cell>
          <cell r="O401">
            <v>7</v>
          </cell>
        </row>
        <row r="402">
          <cell r="A402" t="str">
            <v>Vis 400</v>
          </cell>
          <cell r="B402" t="str">
            <v xml:space="preserve"> 40.703644,  -7.858366</v>
          </cell>
          <cell r="C402">
            <v>359</v>
          </cell>
          <cell r="F402" t="str">
            <v>Mundão-P Empresarial 1</v>
          </cell>
          <cell r="G402" t="str">
            <v>MUV</v>
          </cell>
          <cell r="H402" t="str">
            <v>Mundão</v>
          </cell>
          <cell r="I402" t="str">
            <v>EN229  - Escola EB2/3 Mundão</v>
          </cell>
          <cell r="N402" t="e">
            <v>#REF!</v>
          </cell>
          <cell r="O402">
            <v>7</v>
          </cell>
        </row>
        <row r="403">
          <cell r="A403" t="str">
            <v>Vis 401</v>
          </cell>
          <cell r="B403" t="str">
            <v xml:space="preserve"> 40.703798,  -7.858394</v>
          </cell>
          <cell r="C403">
            <v>360</v>
          </cell>
          <cell r="F403" t="str">
            <v>Mundão-P Empresarial 2</v>
          </cell>
          <cell r="G403" t="str">
            <v>MUV</v>
          </cell>
          <cell r="H403" t="str">
            <v>Mundão</v>
          </cell>
          <cell r="I403" t="str">
            <v>EN229  - Escola EB2/3 Mundão</v>
          </cell>
          <cell r="N403" t="e">
            <v>#REF!</v>
          </cell>
          <cell r="O403">
            <v>7</v>
          </cell>
        </row>
        <row r="404">
          <cell r="A404" t="str">
            <v>Vis 402</v>
          </cell>
          <cell r="B404" t="str">
            <v xml:space="preserve"> 40.708535,  -7.845218</v>
          </cell>
          <cell r="C404">
            <v>361</v>
          </cell>
          <cell r="F404" t="str">
            <v>Cavernães-Rua Póvoa</v>
          </cell>
          <cell r="G404" t="str">
            <v>MUV</v>
          </cell>
          <cell r="H404" t="str">
            <v>Cavernães</v>
          </cell>
          <cell r="I404" t="str">
            <v>EN229 (cruz. Com rua povoa - Stand)</v>
          </cell>
          <cell r="L404" t="str">
            <v>não tem sinal H20A</v>
          </cell>
          <cell r="N404" t="e">
            <v>#REF!</v>
          </cell>
          <cell r="O404">
            <v>7</v>
          </cell>
        </row>
        <row r="405">
          <cell r="A405" t="str">
            <v>Vis 403</v>
          </cell>
          <cell r="B405" t="str">
            <v xml:space="preserve"> 40.709475,  -7.842515</v>
          </cell>
          <cell r="C405">
            <v>362</v>
          </cell>
          <cell r="F405" t="str">
            <v>Cavernães-Vendas Moita 1</v>
          </cell>
          <cell r="G405" t="str">
            <v>MUV</v>
          </cell>
          <cell r="H405" t="str">
            <v>Cavernães</v>
          </cell>
          <cell r="I405" t="str">
            <v>Rua Principal (entrada para cavernães)</v>
          </cell>
          <cell r="N405" t="e">
            <v>#REF!</v>
          </cell>
          <cell r="O405">
            <v>7</v>
          </cell>
        </row>
        <row r="406">
          <cell r="A406" t="str">
            <v>Vis 404</v>
          </cell>
          <cell r="B406" t="str">
            <v xml:space="preserve"> 40.709506,  -7.842691</v>
          </cell>
          <cell r="C406">
            <v>363</v>
          </cell>
          <cell r="F406" t="str">
            <v>Cavernães-Vendas Moita 2</v>
          </cell>
          <cell r="G406" t="str">
            <v>MUV</v>
          </cell>
          <cell r="H406" t="str">
            <v>Cavernães</v>
          </cell>
          <cell r="I406" t="str">
            <v>Rua Principal (entrada para cavernães)</v>
          </cell>
          <cell r="N406" t="e">
            <v>#REF!</v>
          </cell>
          <cell r="O406">
            <v>7</v>
          </cell>
        </row>
        <row r="407">
          <cell r="A407" t="str">
            <v>Vis 405</v>
          </cell>
          <cell r="B407" t="str">
            <v xml:space="preserve"> 40.710162,  -7.836939</v>
          </cell>
          <cell r="C407">
            <v>364</v>
          </cell>
          <cell r="F407" t="str">
            <v>Cavernães-Capela 1</v>
          </cell>
          <cell r="G407" t="str">
            <v>MUV</v>
          </cell>
          <cell r="H407" t="str">
            <v>Cavernães</v>
          </cell>
          <cell r="I407" t="str">
            <v>Rua Principal - Cavernães</v>
          </cell>
          <cell r="N407" t="e">
            <v>#REF!</v>
          </cell>
          <cell r="O407">
            <v>7</v>
          </cell>
        </row>
        <row r="408">
          <cell r="A408" t="str">
            <v>Vis 406</v>
          </cell>
          <cell r="B408" t="str">
            <v xml:space="preserve"> 40.708141,  -7.835270</v>
          </cell>
          <cell r="C408">
            <v>365</v>
          </cell>
          <cell r="F408" t="str">
            <v>Cavernães-Bairro Corvos</v>
          </cell>
          <cell r="G408" t="str">
            <v>MUV</v>
          </cell>
          <cell r="H408" t="str">
            <v>Cavernães</v>
          </cell>
          <cell r="I408" t="str">
            <v>Rua Principal</v>
          </cell>
          <cell r="L408" t="str">
            <v>placa stuv aplicada no poste</v>
          </cell>
          <cell r="N408" t="e">
            <v>#REF!</v>
          </cell>
          <cell r="O408">
            <v>7</v>
          </cell>
        </row>
        <row r="409">
          <cell r="A409" t="str">
            <v>Vis 407</v>
          </cell>
          <cell r="B409" t="str">
            <v xml:space="preserve"> 40.705837,  -7.834809</v>
          </cell>
          <cell r="C409">
            <v>366</v>
          </cell>
          <cell r="F409" t="str">
            <v>Cavernães-R Principal 1</v>
          </cell>
          <cell r="G409" t="str">
            <v>MUV</v>
          </cell>
          <cell r="H409" t="str">
            <v>Cavernães</v>
          </cell>
          <cell r="I409" t="str">
            <v>Rua Principal</v>
          </cell>
          <cell r="N409" t="e">
            <v>#REF!</v>
          </cell>
          <cell r="O409">
            <v>7</v>
          </cell>
        </row>
        <row r="410">
          <cell r="A410" t="str">
            <v>Vis 408</v>
          </cell>
          <cell r="B410" t="str">
            <v xml:space="preserve"> 40.705663,  -7.833132</v>
          </cell>
          <cell r="C410">
            <v>367</v>
          </cell>
          <cell r="F410" t="str">
            <v>Cavernães-R Principal 2</v>
          </cell>
          <cell r="G410" t="str">
            <v>MUV</v>
          </cell>
          <cell r="H410" t="str">
            <v>Cavernães</v>
          </cell>
          <cell r="I410" t="str">
            <v>Rua Principal</v>
          </cell>
          <cell r="L410" t="str">
            <v>não tem sinal H20A</v>
          </cell>
          <cell r="N410" t="e">
            <v>#REF!</v>
          </cell>
          <cell r="O410">
            <v>7</v>
          </cell>
        </row>
        <row r="411">
          <cell r="A411" t="str">
            <v>Vis 409</v>
          </cell>
          <cell r="B411" t="str">
            <v xml:space="preserve"> 40.703181,  -7.833118</v>
          </cell>
          <cell r="C411">
            <v>368</v>
          </cell>
          <cell r="F411" t="str">
            <v>Cavernães-Alvelos</v>
          </cell>
          <cell r="G411" t="str">
            <v>MUV</v>
          </cell>
          <cell r="H411" t="str">
            <v>Cavernães</v>
          </cell>
          <cell r="I411" t="str">
            <v>Rua Principal</v>
          </cell>
          <cell r="N411" t="e">
            <v>#REF!</v>
          </cell>
          <cell r="O411">
            <v>7</v>
          </cell>
        </row>
        <row r="412">
          <cell r="A412" t="str">
            <v>Vis 410</v>
          </cell>
          <cell r="B412" t="str">
            <v xml:space="preserve"> 40.704477,  -7.830781</v>
          </cell>
          <cell r="C412">
            <v>369</v>
          </cell>
          <cell r="F412" t="str">
            <v>Carragosela-Escola</v>
          </cell>
          <cell r="G412" t="str">
            <v>MUV</v>
          </cell>
          <cell r="H412" t="str">
            <v>Cavernães</v>
          </cell>
          <cell r="I412" t="str">
            <v>Rua Principal</v>
          </cell>
          <cell r="N412" t="e">
            <v>#REF!</v>
          </cell>
          <cell r="O412">
            <v>7</v>
          </cell>
        </row>
        <row r="413">
          <cell r="A413" t="str">
            <v>Vis 411</v>
          </cell>
          <cell r="B413" t="str">
            <v xml:space="preserve"> 40.702452,  -7.830038</v>
          </cell>
          <cell r="C413">
            <v>370</v>
          </cell>
          <cell r="F413" t="str">
            <v>Carragosela-Centro</v>
          </cell>
          <cell r="G413" t="str">
            <v>MUV</v>
          </cell>
          <cell r="H413" t="str">
            <v>Cavernães</v>
          </cell>
          <cell r="I413" t="str">
            <v>Rua Principal - Carragosela</v>
          </cell>
          <cell r="N413" t="e">
            <v>#REF!</v>
          </cell>
          <cell r="O413">
            <v>7</v>
          </cell>
        </row>
        <row r="414">
          <cell r="A414" t="str">
            <v>Vis 412</v>
          </cell>
          <cell r="B414" t="str">
            <v xml:space="preserve"> 40.701335,  -7.870324</v>
          </cell>
          <cell r="C414">
            <v>371</v>
          </cell>
          <cell r="F414" t="str">
            <v>Mundão-Rua Nascente</v>
          </cell>
          <cell r="G414" t="str">
            <v>MUV</v>
          </cell>
          <cell r="H414" t="str">
            <v>Mundão</v>
          </cell>
          <cell r="I414" t="str">
            <v>Rua Orgueira - Nespereira de Mundão</v>
          </cell>
          <cell r="N414" t="e">
            <v>#REF!</v>
          </cell>
          <cell r="O414">
            <v>7</v>
          </cell>
        </row>
        <row r="415">
          <cell r="A415" t="str">
            <v>Vis 413</v>
          </cell>
          <cell r="B415" t="str">
            <v xml:space="preserve"> 40.701212,  -7.870394</v>
          </cell>
          <cell r="C415">
            <v>372</v>
          </cell>
          <cell r="F415" t="str">
            <v>Mundão-Rua Orgueira</v>
          </cell>
          <cell r="G415" t="str">
            <v>MUV</v>
          </cell>
          <cell r="H415" t="str">
            <v>Mundão</v>
          </cell>
          <cell r="I415" t="str">
            <v>Rua Orgueira - Nespereira de Mundão</v>
          </cell>
          <cell r="N415" t="e">
            <v>#REF!</v>
          </cell>
          <cell r="O415">
            <v>7</v>
          </cell>
        </row>
        <row r="416">
          <cell r="A416" t="str">
            <v>Vis 414</v>
          </cell>
          <cell r="B416" t="str">
            <v xml:space="preserve"> 40.707734,  -7.875499</v>
          </cell>
          <cell r="C416">
            <v>373</v>
          </cell>
          <cell r="F416" t="str">
            <v>Casal Mundão-Principal 1</v>
          </cell>
          <cell r="G416" t="str">
            <v>MUV</v>
          </cell>
          <cell r="H416" t="str">
            <v>Mundão</v>
          </cell>
          <cell r="I416" t="str">
            <v>Rua Principal - Casal do Mundão</v>
          </cell>
          <cell r="N416" t="e">
            <v>#REF!</v>
          </cell>
          <cell r="O416">
            <v>7</v>
          </cell>
        </row>
        <row r="417">
          <cell r="A417" t="str">
            <v>Vis 415</v>
          </cell>
          <cell r="B417" t="str">
            <v xml:space="preserve"> 40.707805,  -7.875575</v>
          </cell>
          <cell r="C417">
            <v>374</v>
          </cell>
          <cell r="F417" t="str">
            <v>Casal Mundão-Principal 2</v>
          </cell>
          <cell r="G417" t="str">
            <v>MUV</v>
          </cell>
          <cell r="H417" t="str">
            <v>Mundão</v>
          </cell>
          <cell r="I417" t="str">
            <v>Rua Principal - Casal do Mundão</v>
          </cell>
          <cell r="N417" t="e">
            <v>#REF!</v>
          </cell>
          <cell r="O417">
            <v>7</v>
          </cell>
        </row>
        <row r="418">
          <cell r="A418" t="str">
            <v>Vis 416</v>
          </cell>
          <cell r="B418" t="str">
            <v xml:space="preserve"> 40.709326,  -7.875614</v>
          </cell>
          <cell r="C418">
            <v>375</v>
          </cell>
          <cell r="F418" t="str">
            <v>Casal Mundão-Centro</v>
          </cell>
          <cell r="G418" t="str">
            <v>MUV</v>
          </cell>
          <cell r="H418" t="str">
            <v>Mundão</v>
          </cell>
          <cell r="I418" t="str">
            <v>Casal de Mundão</v>
          </cell>
          <cell r="N418" t="e">
            <v>#REF!</v>
          </cell>
          <cell r="O418">
            <v>7</v>
          </cell>
        </row>
        <row r="419">
          <cell r="A419" t="str">
            <v>Vis 417</v>
          </cell>
          <cell r="B419" t="str">
            <v xml:space="preserve"> 40.714474,  -7.863828</v>
          </cell>
          <cell r="C419">
            <v>376</v>
          </cell>
          <cell r="F419" t="str">
            <v>Póvoa de Mundão</v>
          </cell>
          <cell r="G419" t="str">
            <v>MUV</v>
          </cell>
          <cell r="H419" t="str">
            <v>Mundão</v>
          </cell>
          <cell r="I419" t="str">
            <v>Povoa de Mundão</v>
          </cell>
          <cell r="L419" t="str">
            <v>não tem sinal H20A</v>
          </cell>
          <cell r="N419" t="e">
            <v>#REF!</v>
          </cell>
          <cell r="O419">
            <v>7</v>
          </cell>
        </row>
        <row r="420">
          <cell r="A420" t="str">
            <v>Vis 418</v>
          </cell>
          <cell r="B420" t="str">
            <v xml:space="preserve"> 40.718200,  -7.962764</v>
          </cell>
          <cell r="C420">
            <v>377</v>
          </cell>
          <cell r="F420" t="str">
            <v>Travanca-Av Principal</v>
          </cell>
          <cell r="G420" t="str">
            <v>MUV</v>
          </cell>
          <cell r="H420" t="str">
            <v>Bodiosa</v>
          </cell>
          <cell r="I420" t="str">
            <v>Avenida Principal - Travanca de Bodiosa</v>
          </cell>
          <cell r="N420" t="e">
            <v>#REF!</v>
          </cell>
          <cell r="O420">
            <v>18</v>
          </cell>
        </row>
        <row r="421">
          <cell r="A421" t="str">
            <v>Vis 419</v>
          </cell>
          <cell r="B421" t="str">
            <v>40.720887,-7.964608</v>
          </cell>
          <cell r="C421">
            <v>378</v>
          </cell>
          <cell r="F421" t="str">
            <v>Travanca-Rua Arroteia</v>
          </cell>
          <cell r="G421" t="str">
            <v>MUV</v>
          </cell>
          <cell r="H421" t="str">
            <v>Bodiosa</v>
          </cell>
          <cell r="I421" t="str">
            <v>Avenida Principal - Travanca de Bodiosa</v>
          </cell>
          <cell r="N421" t="e">
            <v>#REF!</v>
          </cell>
          <cell r="O421">
            <v>18</v>
          </cell>
        </row>
        <row r="422">
          <cell r="A422" t="str">
            <v>Vis 420</v>
          </cell>
          <cell r="B422" t="str">
            <v xml:space="preserve"> 40.722214,  -7.966742</v>
          </cell>
          <cell r="C422">
            <v>379</v>
          </cell>
          <cell r="F422" t="str">
            <v>Travanca-Atlético 1</v>
          </cell>
          <cell r="G422" t="str">
            <v>MUV</v>
          </cell>
          <cell r="H422" t="str">
            <v>Bodiosa</v>
          </cell>
          <cell r="I422" t="str">
            <v>Avenida Principal - Travanca de Bodiosa</v>
          </cell>
          <cell r="N422" t="e">
            <v>#REF!</v>
          </cell>
          <cell r="O422">
            <v>18</v>
          </cell>
        </row>
        <row r="423">
          <cell r="A423" t="str">
            <v>Vis 421</v>
          </cell>
          <cell r="B423" t="str">
            <v>40.722416,-7.967220</v>
          </cell>
          <cell r="C423">
            <v>380</v>
          </cell>
          <cell r="F423" t="str">
            <v>Travanca-Atlético 2</v>
          </cell>
          <cell r="G423" t="str">
            <v>MUV</v>
          </cell>
          <cell r="H423" t="str">
            <v>Bodiosa</v>
          </cell>
          <cell r="I423" t="str">
            <v>Avenida Principal - Travanca de Bodiosa Noroeste</v>
          </cell>
          <cell r="N423" t="e">
            <v>#REF!</v>
          </cell>
          <cell r="O423">
            <v>18</v>
          </cell>
        </row>
        <row r="424">
          <cell r="A424" t="str">
            <v>Vis 422</v>
          </cell>
          <cell r="B424" t="str">
            <v xml:space="preserve"> 40.723706,  -7.972483</v>
          </cell>
          <cell r="C424">
            <v>381</v>
          </cell>
          <cell r="F424" t="str">
            <v>Oliv Cima-N S Candeias 1</v>
          </cell>
          <cell r="G424" t="str">
            <v>MUV</v>
          </cell>
          <cell r="H424" t="str">
            <v>Bodiosa</v>
          </cell>
          <cell r="I424" t="str">
            <v>Avenida Pirincipal - Oliveira de Cima</v>
          </cell>
          <cell r="N424" t="e">
            <v>#REF!</v>
          </cell>
          <cell r="O424">
            <v>18</v>
          </cell>
        </row>
        <row r="425">
          <cell r="A425" t="str">
            <v>Vis 423</v>
          </cell>
          <cell r="B425" t="str">
            <v xml:space="preserve"> 40.725376,  -7.974098</v>
          </cell>
          <cell r="C425">
            <v>382</v>
          </cell>
          <cell r="F425" t="str">
            <v>Oliveira Cima-Rua Vale</v>
          </cell>
          <cell r="G425" t="str">
            <v>MUV</v>
          </cell>
          <cell r="H425" t="str">
            <v>Bodiosa</v>
          </cell>
          <cell r="I425" t="str">
            <v>Avenida Pirincipal - Oliveira de Cima</v>
          </cell>
          <cell r="N425" t="e">
            <v>#REF!</v>
          </cell>
          <cell r="O425">
            <v>18</v>
          </cell>
        </row>
        <row r="426">
          <cell r="A426" t="str">
            <v>Vis 424</v>
          </cell>
          <cell r="B426" t="str">
            <v>40.722684,-7.977238</v>
          </cell>
          <cell r="C426">
            <v>383</v>
          </cell>
          <cell r="F426" t="str">
            <v>Oliveira Baixo-R Nova 1</v>
          </cell>
          <cell r="G426" t="str">
            <v>MUV</v>
          </cell>
          <cell r="H426" t="str">
            <v>Bodiosa</v>
          </cell>
          <cell r="I426" t="str">
            <v>Rua Vale - Oliveira de Cima - Sudoeste</v>
          </cell>
          <cell r="N426" t="e">
            <v>#REF!</v>
          </cell>
          <cell r="O426">
            <v>18</v>
          </cell>
        </row>
        <row r="427">
          <cell r="A427" t="str">
            <v>Vis 425</v>
          </cell>
          <cell r="B427" t="str">
            <v>40.720348,-7.982172</v>
          </cell>
          <cell r="C427">
            <v>384</v>
          </cell>
          <cell r="F427" t="str">
            <v>Oliveira Baixo-R Nova 2</v>
          </cell>
          <cell r="G427" t="str">
            <v>MUV</v>
          </cell>
          <cell r="H427" t="str">
            <v>Bodiosa</v>
          </cell>
          <cell r="I427" t="str">
            <v>Rua Nova - Oliveira de Baixo Norte</v>
          </cell>
          <cell r="N427" t="e">
            <v>#REF!</v>
          </cell>
          <cell r="O427">
            <v>18</v>
          </cell>
        </row>
        <row r="428">
          <cell r="A428" t="str">
            <v>Vis 426</v>
          </cell>
          <cell r="B428" t="str">
            <v xml:space="preserve"> 40.713006,  -7.974204</v>
          </cell>
          <cell r="C428">
            <v>385</v>
          </cell>
          <cell r="F428" t="str">
            <v>Queirela-Caminho Ferro 1</v>
          </cell>
          <cell r="G428" t="str">
            <v>MUV</v>
          </cell>
          <cell r="H428" t="str">
            <v>Bodiosa</v>
          </cell>
          <cell r="I428" t="str">
            <v>Avenida Sta Cristina</v>
          </cell>
          <cell r="K428" t="str">
            <v>a retirar postalete da zona da passadeira</v>
          </cell>
          <cell r="L428" t="str">
            <v>Foi pedido um abrigo pela junta de freguesia com o qual se concorda devido ao n.º considerável de pessoas que o utilizam</v>
          </cell>
          <cell r="N428" t="e">
            <v>#REF!</v>
          </cell>
          <cell r="O428">
            <v>15</v>
          </cell>
        </row>
        <row r="429">
          <cell r="A429" t="str">
            <v>Vis 427</v>
          </cell>
          <cell r="B429" t="str">
            <v xml:space="preserve"> 40.712087,  -7.975359</v>
          </cell>
          <cell r="C429">
            <v>386</v>
          </cell>
          <cell r="F429" t="str">
            <v>Queirela-Outeirinhos 1</v>
          </cell>
          <cell r="G429" t="str">
            <v>MUV</v>
          </cell>
          <cell r="H429" t="str">
            <v>Bodiosa</v>
          </cell>
          <cell r="I429" t="str">
            <v>Avenida Sta Cristina - Queirela Norte</v>
          </cell>
          <cell r="K429" t="str">
            <v>a retirar postalete da zona da passadeira</v>
          </cell>
          <cell r="N429" t="e">
            <v>#REF!</v>
          </cell>
          <cell r="O429">
            <v>15</v>
          </cell>
        </row>
        <row r="430">
          <cell r="A430" t="str">
            <v>Vis 428</v>
          </cell>
          <cell r="B430" t="str">
            <v xml:space="preserve"> 40.711938,  -7.975440</v>
          </cell>
          <cell r="C430">
            <v>387</v>
          </cell>
          <cell r="F430" t="str">
            <v>Queirela-Outeirinhos 2</v>
          </cell>
          <cell r="G430" t="str">
            <v>MUV</v>
          </cell>
          <cell r="H430" t="str">
            <v>Bodiosa</v>
          </cell>
          <cell r="I430" t="str">
            <v>Avenida Sta Cristina - Queirela Norte</v>
          </cell>
          <cell r="N430" t="e">
            <v>#REF!</v>
          </cell>
          <cell r="O430">
            <v>15</v>
          </cell>
        </row>
        <row r="431">
          <cell r="A431" t="str">
            <v>Vis 429</v>
          </cell>
          <cell r="B431" t="str">
            <v xml:space="preserve"> 40.710043,  -7.976708</v>
          </cell>
          <cell r="C431">
            <v>388</v>
          </cell>
          <cell r="F431" t="str">
            <v>Queirela-Sta Cristina 1</v>
          </cell>
          <cell r="G431" t="str">
            <v>MUV</v>
          </cell>
          <cell r="H431" t="str">
            <v>Bodiosa</v>
          </cell>
          <cell r="I431" t="str">
            <v>Avenida Sta Cristina - Queirela Norte</v>
          </cell>
          <cell r="K431" t="str">
            <v>a retirar postalete da zona da passadeira</v>
          </cell>
          <cell r="N431" t="e">
            <v>#REF!</v>
          </cell>
          <cell r="O431">
            <v>15</v>
          </cell>
        </row>
        <row r="432">
          <cell r="A432" t="str">
            <v>Vis 430</v>
          </cell>
          <cell r="B432" t="str">
            <v xml:space="preserve"> 40.710120,  -7.976567</v>
          </cell>
          <cell r="C432">
            <v>389</v>
          </cell>
          <cell r="F432" t="str">
            <v>Queirela-Sta Cristina 2</v>
          </cell>
          <cell r="G432" t="str">
            <v>MUV</v>
          </cell>
          <cell r="H432" t="str">
            <v>Bodiosa</v>
          </cell>
          <cell r="I432" t="str">
            <v>Avenida Sta Cristina - Queirela Norte</v>
          </cell>
          <cell r="N432" t="e">
            <v>#REF!</v>
          </cell>
          <cell r="O432">
            <v>15</v>
          </cell>
        </row>
        <row r="433">
          <cell r="A433" t="str">
            <v>Vis 431</v>
          </cell>
          <cell r="B433" t="str">
            <v>40.708648,-7.976990</v>
          </cell>
          <cell r="C433">
            <v>390</v>
          </cell>
          <cell r="F433" t="str">
            <v>Queirela-Centro 1</v>
          </cell>
          <cell r="G433" t="str">
            <v>MUV</v>
          </cell>
          <cell r="H433" t="str">
            <v>Bodiosa</v>
          </cell>
          <cell r="I433" t="str">
            <v>Avenida Sta Cristina - Queirela</v>
          </cell>
          <cell r="N433" t="e">
            <v>#REF!</v>
          </cell>
          <cell r="O433">
            <v>15</v>
          </cell>
        </row>
        <row r="434">
          <cell r="A434" t="str">
            <v>Vis 432</v>
          </cell>
          <cell r="B434" t="str">
            <v>40.708660,-7.977087</v>
          </cell>
          <cell r="C434">
            <v>391</v>
          </cell>
          <cell r="F434" t="str">
            <v>Queirela-Centro 2</v>
          </cell>
          <cell r="G434" t="str">
            <v>MUV</v>
          </cell>
          <cell r="H434" t="str">
            <v>Bodiosa</v>
          </cell>
          <cell r="I434" t="str">
            <v>Avenida Sta Cristina - Queirela</v>
          </cell>
          <cell r="N434" t="e">
            <v>#REF!</v>
          </cell>
          <cell r="O434">
            <v>15</v>
          </cell>
        </row>
        <row r="435">
          <cell r="A435" t="str">
            <v>Vis 433</v>
          </cell>
          <cell r="B435" t="str">
            <v>40.707260,-7.977227</v>
          </cell>
          <cell r="C435">
            <v>392</v>
          </cell>
          <cell r="F435" t="str">
            <v>Queirela-Rua Fontalinho</v>
          </cell>
          <cell r="G435" t="str">
            <v>MUV</v>
          </cell>
          <cell r="H435" t="str">
            <v>Bodiosa</v>
          </cell>
          <cell r="I435" t="str">
            <v>Avenida Sta Cristina - Queirela</v>
          </cell>
          <cell r="N435" t="e">
            <v>#REF!</v>
          </cell>
          <cell r="O435">
            <v>15</v>
          </cell>
        </row>
        <row r="436">
          <cell r="A436" t="str">
            <v>Vis 434</v>
          </cell>
          <cell r="B436" t="str">
            <v xml:space="preserve"> 40.704410,  -7.974974</v>
          </cell>
          <cell r="C436">
            <v>393</v>
          </cell>
          <cell r="F436" t="str">
            <v>Queirela-Calçada Corga</v>
          </cell>
          <cell r="G436" t="str">
            <v>MUV</v>
          </cell>
          <cell r="H436" t="str">
            <v>Bodiosa</v>
          </cell>
          <cell r="I436" t="str">
            <v>Rua Fontalinho</v>
          </cell>
          <cell r="N436" t="e">
            <v>#REF!</v>
          </cell>
          <cell r="O436">
            <v>15</v>
          </cell>
        </row>
        <row r="437">
          <cell r="A437" t="str">
            <v>Vis 435</v>
          </cell>
          <cell r="B437" t="str">
            <v>40.701292,-7.965339</v>
          </cell>
          <cell r="C437">
            <v>394</v>
          </cell>
          <cell r="F437" t="str">
            <v>Póvoa Bodiosa-Centro</v>
          </cell>
          <cell r="G437" t="str">
            <v>MUV</v>
          </cell>
          <cell r="H437" t="str">
            <v>Bodiosa</v>
          </cell>
          <cell r="I437" t="str">
            <v>Rua Nova - Povoa de Bodiosa</v>
          </cell>
          <cell r="L437" t="str">
            <v>Postalete dos antigos</v>
          </cell>
          <cell r="N437" t="e">
            <v>#REF!</v>
          </cell>
          <cell r="O437">
            <v>15</v>
          </cell>
        </row>
        <row r="438">
          <cell r="A438" t="str">
            <v>Vis 436</v>
          </cell>
          <cell r="B438" t="str">
            <v>40.699719,-7.962277</v>
          </cell>
          <cell r="C438">
            <v>395</v>
          </cell>
          <cell r="F438" t="str">
            <v>Póvoa-Rua Tapada</v>
          </cell>
          <cell r="G438" t="str">
            <v>MUV</v>
          </cell>
          <cell r="H438" t="str">
            <v>Bodiosa</v>
          </cell>
          <cell r="I438" t="str">
            <v>Rua Tapada</v>
          </cell>
          <cell r="N438" t="e">
            <v>#REF!</v>
          </cell>
          <cell r="O438">
            <v>15</v>
          </cell>
        </row>
        <row r="439">
          <cell r="A439" t="str">
            <v>Vis 437</v>
          </cell>
          <cell r="B439" t="str">
            <v>40.713024,-7.974077</v>
          </cell>
          <cell r="C439">
            <v>396</v>
          </cell>
          <cell r="F439" t="str">
            <v>Queirela-Caminho Ferro 2</v>
          </cell>
          <cell r="G439" t="str">
            <v>MUV</v>
          </cell>
          <cell r="H439" t="str">
            <v>Bodiosa</v>
          </cell>
          <cell r="I439" t="str">
            <v>Avenida Sta Cristina</v>
          </cell>
          <cell r="L439" t="str">
            <v xml:space="preserve">Não tem H20a </v>
          </cell>
          <cell r="N439" t="e">
            <v>#REF!</v>
          </cell>
          <cell r="O439">
            <v>15</v>
          </cell>
        </row>
        <row r="440">
          <cell r="A440" t="str">
            <v>Vis 438</v>
          </cell>
          <cell r="B440" t="str">
            <v xml:space="preserve"> 40.656308,  -7.905385</v>
          </cell>
          <cell r="C440">
            <v>397</v>
          </cell>
          <cell r="F440" t="str">
            <v>Cónego Ant Barreiros 1</v>
          </cell>
          <cell r="G440" t="str">
            <v>MUV</v>
          </cell>
          <cell r="H440" t="str">
            <v>Viseu</v>
          </cell>
          <cell r="I440" t="str">
            <v>colégio via sacra</v>
          </cell>
          <cell r="L440" t="str">
            <v xml:space="preserve">Não tem H20a </v>
          </cell>
          <cell r="N440" t="e">
            <v>#REF!</v>
          </cell>
          <cell r="O440">
            <v>9</v>
          </cell>
        </row>
        <row r="441">
          <cell r="A441" t="str">
            <v>Vis 439</v>
          </cell>
          <cell r="B441" t="str">
            <v xml:space="preserve"> 40.656377,  -7.905084</v>
          </cell>
          <cell r="C441">
            <v>398</v>
          </cell>
          <cell r="F441" t="str">
            <v>Cónego Ant Barreiros 2</v>
          </cell>
          <cell r="G441" t="str">
            <v>MUV</v>
          </cell>
          <cell r="H441" t="str">
            <v>Viseu</v>
          </cell>
          <cell r="I441" t="str">
            <v>Rua 5 de Outubro - CASA SAÚDE S. MATEUS</v>
          </cell>
          <cell r="L441" t="str">
            <v>Deslocar para passeio junto à moradia (antes das bombas)</v>
          </cell>
          <cell r="N441" t="e">
            <v>#REF!</v>
          </cell>
          <cell r="O441">
            <v>9</v>
          </cell>
        </row>
        <row r="442">
          <cell r="A442" t="str">
            <v>Vis 440</v>
          </cell>
          <cell r="B442" t="str">
            <v xml:space="preserve"> 40.655689,  -7.903275</v>
          </cell>
          <cell r="C442">
            <v>399</v>
          </cell>
          <cell r="F442" t="str">
            <v>Cónego A Barreiros-ICNF1</v>
          </cell>
          <cell r="G442" t="str">
            <v>MUV</v>
          </cell>
          <cell r="H442" t="str">
            <v>Viseu</v>
          </cell>
          <cell r="I442" t="str">
            <v>Rua 5 de Outubro - CASA SAÚDE S. MATEUS</v>
          </cell>
          <cell r="N442" t="e">
            <v>#REF!</v>
          </cell>
          <cell r="O442">
            <v>9</v>
          </cell>
        </row>
        <row r="443">
          <cell r="A443" t="str">
            <v>Vis 441</v>
          </cell>
          <cell r="B443" t="str">
            <v xml:space="preserve"> 40.655691,  -7.901936</v>
          </cell>
          <cell r="C443">
            <v>400</v>
          </cell>
          <cell r="F443" t="str">
            <v>Cónego A Barreiros-ICNF2</v>
          </cell>
          <cell r="G443" t="str">
            <v>MUV</v>
          </cell>
          <cell r="H443" t="str">
            <v>Viseu</v>
          </cell>
          <cell r="I443" t="str">
            <v>Rua 5 de Outubro - SERVIÇOS FLORESTAIS</v>
          </cell>
          <cell r="N443" t="e">
            <v>#REF!</v>
          </cell>
          <cell r="O443">
            <v>9</v>
          </cell>
        </row>
        <row r="444">
          <cell r="A444" t="str">
            <v>Vis 442</v>
          </cell>
          <cell r="B444" t="str">
            <v xml:space="preserve"> 40.655141,  -7.899069</v>
          </cell>
          <cell r="C444">
            <v>401</v>
          </cell>
          <cell r="F444" t="str">
            <v>P Álvares Cabral-Fontelo</v>
          </cell>
          <cell r="G444" t="str">
            <v>MUV</v>
          </cell>
          <cell r="H444" t="str">
            <v>Viseu</v>
          </cell>
          <cell r="I444" t="str">
            <v>Rua 5 de Outubro - FONTELO</v>
          </cell>
          <cell r="N444" t="e">
            <v>#REF!</v>
          </cell>
          <cell r="O444">
            <v>9</v>
          </cell>
        </row>
        <row r="445">
          <cell r="A445" t="str">
            <v>Vis 443</v>
          </cell>
          <cell r="B445" t="str">
            <v xml:space="preserve"> 40.654928,  -7.897454</v>
          </cell>
          <cell r="C445">
            <v>402</v>
          </cell>
          <cell r="F445" t="str">
            <v>P Álv Cabral-Seminário</v>
          </cell>
          <cell r="G445" t="str">
            <v>MUV</v>
          </cell>
          <cell r="H445" t="str">
            <v>Viseu</v>
          </cell>
          <cell r="I445" t="str">
            <v>Rua 5 de Outubro - SEMINÁRIO</v>
          </cell>
          <cell r="L445" t="str">
            <v>Não tem sinal H20a</v>
          </cell>
          <cell r="N445" t="e">
            <v>#REF!</v>
          </cell>
          <cell r="O445">
            <v>9</v>
          </cell>
        </row>
        <row r="446">
          <cell r="A446" t="str">
            <v>Vis 444</v>
          </cell>
          <cell r="B446" t="str">
            <v xml:space="preserve"> 40.654537,  -7.896089</v>
          </cell>
          <cell r="C446">
            <v>403</v>
          </cell>
          <cell r="F446" t="str">
            <v>P Álv Cabral-Sta Eugénia</v>
          </cell>
          <cell r="G446" t="str">
            <v>MUV</v>
          </cell>
          <cell r="H446" t="str">
            <v>Viseu</v>
          </cell>
          <cell r="I446" t="str">
            <v>Rua Pedro alvares cabral- LEMOS &amp; IRMAO</v>
          </cell>
          <cell r="L446" t="str">
            <v>Não tem sinal H20A</v>
          </cell>
          <cell r="N446" t="e">
            <v>#REF!</v>
          </cell>
          <cell r="O446">
            <v>9</v>
          </cell>
        </row>
        <row r="447">
          <cell r="A447" t="str">
            <v>Vis 445</v>
          </cell>
          <cell r="B447" t="str">
            <v xml:space="preserve"> 40.654098,  -7.893177</v>
          </cell>
          <cell r="C447">
            <v>404</v>
          </cell>
          <cell r="F447" t="str">
            <v>Pedro Álvares Cabral 1</v>
          </cell>
          <cell r="G447" t="str">
            <v>MUV</v>
          </cell>
          <cell r="H447" t="str">
            <v>Viseu</v>
          </cell>
          <cell r="I447" t="str">
            <v>Rua Pedro alvares cabral</v>
          </cell>
          <cell r="L447" t="str">
            <v>Não tem sinal H20A</v>
          </cell>
          <cell r="N447" t="e">
            <v>#REF!</v>
          </cell>
          <cell r="O447">
            <v>9</v>
          </cell>
        </row>
        <row r="448">
          <cell r="A448" t="str">
            <v>Vis 446</v>
          </cell>
          <cell r="B448" t="str">
            <v xml:space="preserve"> 40.653749,  -7.892002</v>
          </cell>
          <cell r="C448">
            <v>405</v>
          </cell>
          <cell r="F448" t="str">
            <v>Pedro Álvares Cabral 2</v>
          </cell>
          <cell r="G448" t="str">
            <v>MUV</v>
          </cell>
          <cell r="H448" t="str">
            <v>Viseu</v>
          </cell>
          <cell r="I448" t="str">
            <v>Rua Pedro alvares cabral - SUMOL</v>
          </cell>
          <cell r="L448" t="str">
            <v>Não tem sinal H20A</v>
          </cell>
          <cell r="N448" t="e">
            <v>#REF!</v>
          </cell>
          <cell r="O448">
            <v>9</v>
          </cell>
        </row>
        <row r="449">
          <cell r="A449" t="str">
            <v>Vis 447</v>
          </cell>
          <cell r="C449">
            <v>406</v>
          </cell>
          <cell r="F449" t="str">
            <v>Praça João Paulo II 1</v>
          </cell>
          <cell r="G449" t="str">
            <v>INTERMUNICIPAIS</v>
          </cell>
          <cell r="H449" t="str">
            <v>Ranhados</v>
          </cell>
          <cell r="I449" t="str">
            <v>N16 - Praça João Paulo II</v>
          </cell>
          <cell r="L449" t="str">
            <v>Não tem sinal H20A</v>
          </cell>
          <cell r="N449" t="e">
            <v>#REF!</v>
          </cell>
        </row>
        <row r="450">
          <cell r="A450" t="str">
            <v>Vis 448</v>
          </cell>
          <cell r="C450">
            <v>407</v>
          </cell>
          <cell r="F450" t="str">
            <v>Praça João Paulo II 2</v>
          </cell>
          <cell r="G450" t="str">
            <v>INTERMUNICIPAIS</v>
          </cell>
          <cell r="H450" t="str">
            <v>Rio de Loba</v>
          </cell>
          <cell r="I450" t="str">
            <v>N16 - Praça João Paulo II</v>
          </cell>
          <cell r="L450" t="str">
            <v>Não tem sinal H20A</v>
          </cell>
          <cell r="N450" t="e">
            <v>#REF!</v>
          </cell>
        </row>
        <row r="451">
          <cell r="A451" t="str">
            <v>Vis 449</v>
          </cell>
          <cell r="B451" t="str">
            <v xml:space="preserve"> 40.650790,  -7.885481</v>
          </cell>
          <cell r="C451">
            <v>408</v>
          </cell>
          <cell r="F451" t="str">
            <v>EN16-Quinta Lava Mãos 1</v>
          </cell>
          <cell r="G451" t="str">
            <v>MUV</v>
          </cell>
          <cell r="H451" t="str">
            <v>Rio de Loba</v>
          </cell>
          <cell r="I451" t="str">
            <v>N16 - RECHEIO</v>
          </cell>
          <cell r="L451" t="str">
            <v>Não tem sinal H20A</v>
          </cell>
          <cell r="N451" t="e">
            <v>#REF!</v>
          </cell>
          <cell r="O451">
            <v>9</v>
          </cell>
        </row>
        <row r="452">
          <cell r="A452" t="str">
            <v>Vis 450</v>
          </cell>
          <cell r="B452" t="str">
            <v xml:space="preserve"> 40.651189,  -7.885999</v>
          </cell>
          <cell r="C452">
            <v>409</v>
          </cell>
          <cell r="F452" t="str">
            <v>EN16-Quinta Lava Mãos 2</v>
          </cell>
          <cell r="G452" t="str">
            <v>MUV</v>
          </cell>
          <cell r="H452" t="str">
            <v>Rio de Loba</v>
          </cell>
          <cell r="I452" t="str">
            <v>N16 - RECHEIO</v>
          </cell>
          <cell r="L452" t="str">
            <v>repintar lancil com M14</v>
          </cell>
          <cell r="N452" t="e">
            <v>#REF!</v>
          </cell>
          <cell r="O452">
            <v>9</v>
          </cell>
        </row>
        <row r="453">
          <cell r="A453" t="str">
            <v>Vis 451</v>
          </cell>
          <cell r="B453" t="str">
            <v xml:space="preserve"> 40.649970,  -7.881695</v>
          </cell>
          <cell r="C453">
            <v>410</v>
          </cell>
          <cell r="F453" t="str">
            <v>EN16-Soima 1</v>
          </cell>
          <cell r="G453" t="str">
            <v>MUV</v>
          </cell>
          <cell r="H453" t="str">
            <v>Rio de Loba</v>
          </cell>
          <cell r="I453" t="str">
            <v>N16 -  SOIMA</v>
          </cell>
          <cell r="N453" t="e">
            <v>#REF!</v>
          </cell>
          <cell r="O453">
            <v>9</v>
          </cell>
        </row>
        <row r="454">
          <cell r="A454" t="str">
            <v>Vis 452</v>
          </cell>
          <cell r="B454" t="str">
            <v xml:space="preserve"> 40.650099,  -7.881596</v>
          </cell>
          <cell r="C454">
            <v>411</v>
          </cell>
          <cell r="F454" t="str">
            <v>EN16-Soima 2</v>
          </cell>
          <cell r="G454" t="str">
            <v>MUV</v>
          </cell>
          <cell r="H454" t="str">
            <v>Rio de Loba</v>
          </cell>
          <cell r="I454" t="str">
            <v>N16 -  SOIMA</v>
          </cell>
          <cell r="N454" t="e">
            <v>#REF!</v>
          </cell>
          <cell r="O454">
            <v>9</v>
          </cell>
        </row>
        <row r="455">
          <cell r="A455" t="str">
            <v>Vis 453</v>
          </cell>
          <cell r="B455" t="str">
            <v xml:space="preserve"> 40.648347,  -7.874012</v>
          </cell>
          <cell r="C455">
            <v>412</v>
          </cell>
          <cell r="F455" t="str">
            <v>Póvoa Sobrinhos 4</v>
          </cell>
          <cell r="G455" t="str">
            <v>MUV</v>
          </cell>
          <cell r="H455" t="str">
            <v>Rio de Loba</v>
          </cell>
          <cell r="I455" t="str">
            <v>N16 -  BOMBAS PRIO</v>
          </cell>
          <cell r="L455" t="str">
            <v>não tem sinal H20A ou M14</v>
          </cell>
          <cell r="N455" t="e">
            <v>#REF!</v>
          </cell>
          <cell r="O455">
            <v>9</v>
          </cell>
        </row>
        <row r="456">
          <cell r="A456" t="str">
            <v>Vis 454</v>
          </cell>
          <cell r="B456" t="str">
            <v xml:space="preserve"> 40.647259,  -7.871955</v>
          </cell>
          <cell r="C456">
            <v>413</v>
          </cell>
          <cell r="F456" t="str">
            <v>Póvoa Sobrinhos 2</v>
          </cell>
          <cell r="G456" t="str">
            <v>MUV</v>
          </cell>
          <cell r="H456" t="str">
            <v>Rio de Loba</v>
          </cell>
          <cell r="I456" t="str">
            <v>N16 - Povoa de Sobrinhos</v>
          </cell>
          <cell r="L456" t="str">
            <v>não tem sinal H20A ou M14</v>
          </cell>
          <cell r="N456" t="e">
            <v>#REF!</v>
          </cell>
          <cell r="O456">
            <v>9</v>
          </cell>
        </row>
        <row r="457">
          <cell r="A457" t="str">
            <v>Vis 455</v>
          </cell>
          <cell r="B457" t="str">
            <v xml:space="preserve"> 40.647558,  -7.871910</v>
          </cell>
          <cell r="C457">
            <v>414</v>
          </cell>
          <cell r="F457" t="str">
            <v>Póvoa Sobrinhos 3</v>
          </cell>
          <cell r="G457" t="str">
            <v>MUV</v>
          </cell>
          <cell r="H457" t="str">
            <v>Rio de Loba</v>
          </cell>
          <cell r="I457" t="str">
            <v>N16 - Povoa de Sobrinhos</v>
          </cell>
          <cell r="N457" t="e">
            <v>#REF!</v>
          </cell>
          <cell r="O457">
            <v>9</v>
          </cell>
        </row>
        <row r="458">
          <cell r="A458" t="str">
            <v>Vis 456</v>
          </cell>
          <cell r="B458" t="str">
            <v xml:space="preserve"> 40.646425,  -7.869826</v>
          </cell>
          <cell r="C458">
            <v>415</v>
          </cell>
          <cell r="F458" t="str">
            <v>Alto Caçador-Barbeita 1</v>
          </cell>
          <cell r="G458" t="str">
            <v>MUV</v>
          </cell>
          <cell r="H458" t="str">
            <v>Rio de Loba</v>
          </cell>
          <cell r="I458" t="str">
            <v>N16 - Rotunda de Barbeita</v>
          </cell>
          <cell r="L458" t="str">
            <v xml:space="preserve">Repintar M14 </v>
          </cell>
          <cell r="N458" t="e">
            <v>#REF!</v>
          </cell>
          <cell r="O458">
            <v>9</v>
          </cell>
        </row>
        <row r="459">
          <cell r="A459" t="str">
            <v>Vis 457</v>
          </cell>
          <cell r="B459" t="str">
            <v xml:space="preserve"> 40.646045,  -7.868713</v>
          </cell>
          <cell r="C459">
            <v>416</v>
          </cell>
          <cell r="F459" t="str">
            <v>Alto Caçador-Barbeita 2</v>
          </cell>
          <cell r="G459" t="str">
            <v>MUV</v>
          </cell>
          <cell r="H459" t="str">
            <v>Rio de Loba</v>
          </cell>
          <cell r="I459" t="str">
            <v>N16 - Rotunda de Barbeita</v>
          </cell>
          <cell r="N459" t="e">
            <v>#REF!</v>
          </cell>
          <cell r="O459">
            <v>9</v>
          </cell>
        </row>
        <row r="460">
          <cell r="A460" t="str">
            <v>Vis 458</v>
          </cell>
          <cell r="B460" t="str">
            <v xml:space="preserve"> 40.644527,  -7.866478</v>
          </cell>
          <cell r="C460">
            <v>417</v>
          </cell>
          <cell r="F460" t="str">
            <v>Recta Caçador 1</v>
          </cell>
          <cell r="G460" t="str">
            <v>MUV</v>
          </cell>
          <cell r="H460" t="str">
            <v>Rio de Loba</v>
          </cell>
          <cell r="I460" t="str">
            <v>N16 - RESTAURANTE BEIRÃO</v>
          </cell>
          <cell r="N460" t="e">
            <v>#REF!</v>
          </cell>
          <cell r="O460">
            <v>9</v>
          </cell>
        </row>
        <row r="461">
          <cell r="A461" t="str">
            <v>Vis 459</v>
          </cell>
          <cell r="B461" t="str">
            <v xml:space="preserve"> 40.644655,  -7.866451</v>
          </cell>
          <cell r="C461">
            <v>418</v>
          </cell>
          <cell r="F461" t="str">
            <v>Recta Caçador 2</v>
          </cell>
          <cell r="G461" t="str">
            <v>MUV</v>
          </cell>
          <cell r="H461" t="str">
            <v>Rio de Loba</v>
          </cell>
          <cell r="I461" t="str">
            <v>N16 - RESTAURANTE BEIRÃO</v>
          </cell>
          <cell r="K461" t="str">
            <v>PARAGEM NA PASSADEIRA - MUDAR PARA DEPOIS DA PASSADEIRA - colocar sinal H20A</v>
          </cell>
          <cell r="N461" t="e">
            <v>#REF!</v>
          </cell>
          <cell r="O461">
            <v>9</v>
          </cell>
        </row>
        <row r="462">
          <cell r="A462" t="str">
            <v>Vis 460</v>
          </cell>
          <cell r="B462" t="str">
            <v xml:space="preserve"> 40.639228,  -7.866325</v>
          </cell>
          <cell r="C462">
            <v>419</v>
          </cell>
          <cell r="F462" t="str">
            <v>Estrada Alcafache 1</v>
          </cell>
          <cell r="G462" t="str">
            <v>MUV</v>
          </cell>
          <cell r="H462" t="str">
            <v>Fragosela</v>
          </cell>
          <cell r="I462" t="str">
            <v>Estrada Alcafache - Fragosela</v>
          </cell>
          <cell r="L462" t="str">
            <v>Não tem linha M14</v>
          </cell>
          <cell r="N462" t="e">
            <v>#REF!</v>
          </cell>
          <cell r="O462">
            <v>9</v>
          </cell>
        </row>
        <row r="463">
          <cell r="A463" t="str">
            <v>Vis 461</v>
          </cell>
          <cell r="B463" t="str">
            <v xml:space="preserve"> 40.639832,  -7.866186</v>
          </cell>
          <cell r="C463">
            <v>420</v>
          </cell>
          <cell r="F463" t="str">
            <v>Estrada Alcafache 2</v>
          </cell>
          <cell r="G463" t="str">
            <v>MUV</v>
          </cell>
          <cell r="H463" t="str">
            <v>Rio de Loba</v>
          </cell>
          <cell r="I463" t="str">
            <v>Estrada Alcafache - Fragosela</v>
          </cell>
          <cell r="N463" t="e">
            <v>#REF!</v>
          </cell>
          <cell r="O463">
            <v>9</v>
          </cell>
        </row>
        <row r="464">
          <cell r="A464" t="str">
            <v>Vis 462</v>
          </cell>
          <cell r="B464" t="str">
            <v xml:space="preserve"> 40.628139,  -7.868784</v>
          </cell>
          <cell r="C464">
            <v>421</v>
          </cell>
          <cell r="F464" t="str">
            <v>Fragosela-Campo Futebol</v>
          </cell>
          <cell r="G464" t="str">
            <v>MUV</v>
          </cell>
          <cell r="H464" t="str">
            <v>Fragosela</v>
          </cell>
          <cell r="I464" t="str">
            <v>Variante zona industrial - fragosela</v>
          </cell>
          <cell r="N464" t="e">
            <v>#REF!</v>
          </cell>
          <cell r="O464">
            <v>9</v>
          </cell>
        </row>
        <row r="465">
          <cell r="A465" t="str">
            <v>Vis 463</v>
          </cell>
          <cell r="B465" t="str">
            <v xml:space="preserve"> 40.627271,  -7.867782</v>
          </cell>
          <cell r="C465">
            <v>422</v>
          </cell>
          <cell r="F465" t="str">
            <v>Fragosela-Rua Areais</v>
          </cell>
          <cell r="G465" t="str">
            <v>MUV</v>
          </cell>
          <cell r="H465" t="str">
            <v>Fragosela</v>
          </cell>
          <cell r="I465" t="str">
            <v>Rua Areais - campo da bola</v>
          </cell>
          <cell r="N465" t="e">
            <v>#REF!</v>
          </cell>
          <cell r="O465">
            <v>9</v>
          </cell>
        </row>
        <row r="466">
          <cell r="A466" t="str">
            <v>Vis 464</v>
          </cell>
          <cell r="B466" t="str">
            <v xml:space="preserve"> 40.624137,  -7.869494</v>
          </cell>
          <cell r="C466">
            <v>423</v>
          </cell>
          <cell r="F466" t="str">
            <v>Espadanal-N S Guia</v>
          </cell>
          <cell r="G466" t="str">
            <v>MUV</v>
          </cell>
          <cell r="H466" t="str">
            <v>Fragosela</v>
          </cell>
          <cell r="I466" t="str">
            <v>Av. Alberto Matos Duque - Espadanal</v>
          </cell>
          <cell r="N466" t="e">
            <v>#REF!</v>
          </cell>
          <cell r="O466">
            <v>9</v>
          </cell>
        </row>
        <row r="467">
          <cell r="A467" t="str">
            <v>Vis 465</v>
          </cell>
          <cell r="B467" t="str">
            <v xml:space="preserve"> 40.627453,  -7.865831</v>
          </cell>
          <cell r="C467">
            <v>424</v>
          </cell>
          <cell r="F467" t="str">
            <v>Fragosela-Rua Namorados</v>
          </cell>
          <cell r="G467" t="str">
            <v>MUV</v>
          </cell>
          <cell r="H467" t="str">
            <v>Fragosela</v>
          </cell>
          <cell r="I467" t="str">
            <v>R. D Maria Gracinda - campo da bola</v>
          </cell>
          <cell r="N467" t="e">
            <v>#REF!</v>
          </cell>
          <cell r="O467">
            <v>9</v>
          </cell>
        </row>
        <row r="468">
          <cell r="A468" t="str">
            <v>Vis 466</v>
          </cell>
          <cell r="B468" t="str">
            <v xml:space="preserve"> 40.629495,  -7.864092</v>
          </cell>
          <cell r="C468">
            <v>425</v>
          </cell>
          <cell r="F468" t="str">
            <v>Fragosela-Maria Gracinda</v>
          </cell>
          <cell r="G468" t="str">
            <v>MUV</v>
          </cell>
          <cell r="H468" t="str">
            <v>Fragosela</v>
          </cell>
          <cell r="I468" t="str">
            <v xml:space="preserve">R. D Maria Gracinda </v>
          </cell>
          <cell r="L468" t="str">
            <v>Falta sinal H20A</v>
          </cell>
          <cell r="N468" t="e">
            <v>#REF!</v>
          </cell>
          <cell r="O468">
            <v>9</v>
          </cell>
        </row>
        <row r="469">
          <cell r="A469" t="str">
            <v>Vis 467</v>
          </cell>
          <cell r="B469" t="str">
            <v xml:space="preserve"> 40.632541,  -7.862303</v>
          </cell>
          <cell r="C469">
            <v>426</v>
          </cell>
          <cell r="F469" t="str">
            <v>Fragosela-Cemitério</v>
          </cell>
          <cell r="G469" t="str">
            <v>MUV</v>
          </cell>
          <cell r="H469" t="str">
            <v>Fragosela</v>
          </cell>
          <cell r="I469" t="str">
            <v>Av. Liberdade - cemitério</v>
          </cell>
          <cell r="L469" t="str">
            <v>Falta sinal H20A</v>
          </cell>
          <cell r="N469" t="e">
            <v>#REF!</v>
          </cell>
          <cell r="O469">
            <v>9</v>
          </cell>
        </row>
        <row r="470">
          <cell r="A470" t="str">
            <v>Vis 468</v>
          </cell>
          <cell r="B470" t="str">
            <v xml:space="preserve"> 40.633688,  -7.860730</v>
          </cell>
          <cell r="C470">
            <v>427</v>
          </cell>
          <cell r="F470" t="str">
            <v>Fragosela-Av Liberdade 2</v>
          </cell>
          <cell r="G470" t="str">
            <v>MUV</v>
          </cell>
          <cell r="H470" t="str">
            <v>Fragosela</v>
          </cell>
          <cell r="I470" t="str">
            <v>Av. Liberdade - EB1 Fragosela</v>
          </cell>
          <cell r="N470" t="e">
            <v>#REF!</v>
          </cell>
          <cell r="O470">
            <v>9</v>
          </cell>
        </row>
        <row r="471">
          <cell r="A471" t="str">
            <v>Vis 469</v>
          </cell>
          <cell r="B471" t="str">
            <v xml:space="preserve"> 40.637146,  -7.863334</v>
          </cell>
          <cell r="C471">
            <v>428</v>
          </cell>
          <cell r="F471" t="str">
            <v>Fragosela-Cerdeirinhas</v>
          </cell>
          <cell r="G471" t="str">
            <v>MUV</v>
          </cell>
          <cell r="H471" t="str">
            <v>Fragosela</v>
          </cell>
          <cell r="I471" t="str">
            <v>R. Cerdeirinhas</v>
          </cell>
          <cell r="N471" t="e">
            <v>#REF!</v>
          </cell>
          <cell r="O471">
            <v>9</v>
          </cell>
        </row>
        <row r="472">
          <cell r="A472" t="str">
            <v>Vis 470</v>
          </cell>
          <cell r="B472" t="str">
            <v xml:space="preserve"> 40.652158,  -7.915996</v>
          </cell>
          <cell r="C472">
            <v>429</v>
          </cell>
          <cell r="D472" t="str">
            <v>C1.45a/C2.4</v>
          </cell>
          <cell r="F472" t="str">
            <v>Escola Grão Vasco</v>
          </cell>
          <cell r="G472" t="str">
            <v>MUV</v>
          </cell>
          <cell r="H472" t="str">
            <v>Viseu</v>
          </cell>
          <cell r="I472" t="str">
            <v>R. Alexandre Herculano</v>
          </cell>
          <cell r="N472" t="e">
            <v>#REF!</v>
          </cell>
          <cell r="O472" t="str">
            <v>C1;C2;8;15;16;18</v>
          </cell>
        </row>
        <row r="473">
          <cell r="A473" t="str">
            <v>Vis 471</v>
          </cell>
          <cell r="B473" t="str">
            <v xml:space="preserve"> 40.652146,  -7.912809</v>
          </cell>
          <cell r="C473">
            <v>430</v>
          </cell>
          <cell r="F473" t="str">
            <v>Dr Lucena Vale-Cemitério</v>
          </cell>
          <cell r="G473" t="str">
            <v>MUV</v>
          </cell>
          <cell r="H473" t="str">
            <v>Viseu</v>
          </cell>
          <cell r="I473" t="str">
            <v>Rua dr. Alexandre lucena e Vale</v>
          </cell>
          <cell r="N473" t="e">
            <v>#REF!</v>
          </cell>
          <cell r="O473" t="str">
            <v>8;21</v>
          </cell>
        </row>
        <row r="474">
          <cell r="A474" t="str">
            <v>Vis 472</v>
          </cell>
          <cell r="B474" t="str">
            <v xml:space="preserve"> 40.651293,  -7.911267</v>
          </cell>
          <cell r="C474">
            <v>431</v>
          </cell>
          <cell r="F474" t="str">
            <v>Pintor Almeida e Silva</v>
          </cell>
          <cell r="G474" t="str">
            <v>MUV</v>
          </cell>
          <cell r="H474" t="str">
            <v>Viseu</v>
          </cell>
          <cell r="I474" t="str">
            <v>Rua pintor Almeida e Silva</v>
          </cell>
          <cell r="K474" t="str">
            <v>mudar paragem para zona de passeio na rua alexandre lucena e vale para antes do cruzamento com a rua antónio aires de matos - pintar linha M12</v>
          </cell>
          <cell r="L474" t="str">
            <v>Mudar paragem para a zona de passeio antes do cruzamento com a Rua António Aires de Matos</v>
          </cell>
          <cell r="N474" t="e">
            <v>#REF!</v>
          </cell>
          <cell r="O474" t="str">
            <v>8;21</v>
          </cell>
        </row>
        <row r="475">
          <cell r="A475" t="str">
            <v>Vis 473</v>
          </cell>
          <cell r="B475" t="str">
            <v xml:space="preserve"> 40.652083,  -7.914062</v>
          </cell>
          <cell r="C475">
            <v>432</v>
          </cell>
          <cell r="D475" t="str">
            <v>C1.45b</v>
          </cell>
          <cell r="F475" t="str">
            <v>Alexandre Lucena e Vale</v>
          </cell>
          <cell r="G475" t="str">
            <v>MUV</v>
          </cell>
          <cell r="H475" t="str">
            <v>Viseu</v>
          </cell>
          <cell r="I475" t="str">
            <v>Rua dr. Alexandre lucena e Vale</v>
          </cell>
          <cell r="L475" t="str">
            <v>deslocar paragem para depois da passadeira</v>
          </cell>
          <cell r="N475" t="e">
            <v>#REF!</v>
          </cell>
          <cell r="O475" t="str">
            <v>C1;8;15;16;18</v>
          </cell>
        </row>
        <row r="476">
          <cell r="A476" t="str">
            <v>Vis 474</v>
          </cell>
          <cell r="B476" t="str">
            <v xml:space="preserve"> 40.646555,  -7.907545</v>
          </cell>
          <cell r="C476">
            <v>433</v>
          </cell>
          <cell r="F476" t="str">
            <v>Ranhados-B Pereiro 1</v>
          </cell>
          <cell r="G476" t="str">
            <v>MUV</v>
          </cell>
          <cell r="H476" t="str">
            <v>Ranhados</v>
          </cell>
          <cell r="I476" t="str">
            <v>rua cruzeiro</v>
          </cell>
          <cell r="N476" t="e">
            <v>#REF!</v>
          </cell>
          <cell r="O476" t="str">
            <v>8;11</v>
          </cell>
        </row>
        <row r="477">
          <cell r="A477" t="str">
            <v>Vis 475</v>
          </cell>
          <cell r="B477" t="str">
            <v xml:space="preserve"> 40.646330,  -7.907030</v>
          </cell>
          <cell r="C477">
            <v>434</v>
          </cell>
          <cell r="F477" t="str">
            <v>Ranhados-B Pereiro 2</v>
          </cell>
          <cell r="G477" t="str">
            <v>MUV</v>
          </cell>
          <cell r="H477" t="str">
            <v>Ranhados</v>
          </cell>
          <cell r="I477" t="str">
            <v>rua cruzeiro</v>
          </cell>
          <cell r="K477" t="str">
            <v>mudar paragem para antes do semáforo</v>
          </cell>
          <cell r="N477" t="e">
            <v>#REF!</v>
          </cell>
          <cell r="O477" t="str">
            <v>8;11;12</v>
          </cell>
        </row>
        <row r="478">
          <cell r="A478" t="str">
            <v>Vis 476</v>
          </cell>
          <cell r="B478" t="str">
            <v xml:space="preserve"> 40.644690,  -7.904634</v>
          </cell>
          <cell r="C478">
            <v>435</v>
          </cell>
          <cell r="F478" t="str">
            <v>Ranhados-M Seixas 1</v>
          </cell>
          <cell r="G478" t="str">
            <v>MUV</v>
          </cell>
          <cell r="H478" t="str">
            <v>Ranhados</v>
          </cell>
          <cell r="I478" t="str">
            <v>rua cruzeiro</v>
          </cell>
          <cell r="N478" t="e">
            <v>#REF!</v>
          </cell>
          <cell r="O478">
            <v>8</v>
          </cell>
        </row>
        <row r="479">
          <cell r="A479" t="str">
            <v>Vis 477</v>
          </cell>
          <cell r="B479" t="str">
            <v xml:space="preserve"> 40.643530,  -7.902825</v>
          </cell>
          <cell r="C479">
            <v>436</v>
          </cell>
          <cell r="F479" t="str">
            <v>Ranhados-Largo Cruzeiro</v>
          </cell>
          <cell r="G479" t="str">
            <v>MUV</v>
          </cell>
          <cell r="H479" t="str">
            <v>Ranhados</v>
          </cell>
          <cell r="I479" t="str">
            <v>rua cruzeiro</v>
          </cell>
          <cell r="N479" t="e">
            <v>#REF!</v>
          </cell>
          <cell r="O479">
            <v>8</v>
          </cell>
        </row>
        <row r="480">
          <cell r="A480" t="str">
            <v>Vis 478</v>
          </cell>
          <cell r="B480" t="str">
            <v xml:space="preserve"> 40.642900,  -7.902596</v>
          </cell>
          <cell r="C480">
            <v>437</v>
          </cell>
          <cell r="F480" t="str">
            <v>Ranhados-Igreja</v>
          </cell>
          <cell r="G480" t="str">
            <v>MUV</v>
          </cell>
          <cell r="H480" t="str">
            <v>Ranhados</v>
          </cell>
          <cell r="I480" t="str">
            <v>Rua bomba</v>
          </cell>
          <cell r="N480" t="e">
            <v>#REF!</v>
          </cell>
          <cell r="O480">
            <v>8</v>
          </cell>
        </row>
        <row r="481">
          <cell r="A481" t="str">
            <v>Vis 479</v>
          </cell>
          <cell r="B481" t="str">
            <v xml:space="preserve"> 40.643245,  -7.900519</v>
          </cell>
          <cell r="C481">
            <v>438</v>
          </cell>
          <cell r="F481" t="str">
            <v>Ranhados-Rua Bomba</v>
          </cell>
          <cell r="G481" t="str">
            <v>MUV</v>
          </cell>
          <cell r="H481" t="str">
            <v>Ranhados</v>
          </cell>
          <cell r="I481" t="str">
            <v>Rua bomba</v>
          </cell>
          <cell r="N481" t="e">
            <v>#REF!</v>
          </cell>
          <cell r="O481">
            <v>8</v>
          </cell>
        </row>
        <row r="482">
          <cell r="A482" t="str">
            <v>Vis 480</v>
          </cell>
          <cell r="B482" t="str">
            <v xml:space="preserve"> 40.642319,  -7.899987</v>
          </cell>
          <cell r="C482">
            <v>439</v>
          </cell>
          <cell r="F482" t="str">
            <v>Ranhados-L 27 Dezembro</v>
          </cell>
          <cell r="G482" t="str">
            <v>MUV</v>
          </cell>
          <cell r="H482" t="str">
            <v>Ranhados</v>
          </cell>
          <cell r="I482" t="str">
            <v>Rua nogueiras</v>
          </cell>
          <cell r="K482" t="str">
            <v>MUDAR ABRIGO DE SITIO - para o lado oposto da via</v>
          </cell>
          <cell r="L482" t="str">
            <v>mudar abrigo para o lado oposto da via</v>
          </cell>
          <cell r="N482" t="e">
            <v>#REF!</v>
          </cell>
          <cell r="O482">
            <v>8</v>
          </cell>
        </row>
        <row r="483">
          <cell r="A483" t="str">
            <v>Vis 481</v>
          </cell>
          <cell r="B483" t="str">
            <v xml:space="preserve"> 40.643033,  -7.898548</v>
          </cell>
          <cell r="C483">
            <v>440</v>
          </cell>
          <cell r="F483" t="str">
            <v>Ranhados-L Jogo Bola 1</v>
          </cell>
          <cell r="G483" t="str">
            <v>MUV</v>
          </cell>
          <cell r="H483" t="str">
            <v>Ranhados</v>
          </cell>
          <cell r="I483" t="str">
            <v>Rua pelourinho</v>
          </cell>
          <cell r="N483" t="e">
            <v>#REF!</v>
          </cell>
          <cell r="O483">
            <v>8</v>
          </cell>
        </row>
        <row r="484">
          <cell r="A484" t="str">
            <v>Vis 482</v>
          </cell>
          <cell r="B484" t="str">
            <v xml:space="preserve"> 40.643423,  -7.898144</v>
          </cell>
          <cell r="C484">
            <v>441</v>
          </cell>
          <cell r="F484" t="str">
            <v>Ranhados-L Jogo Bola 2</v>
          </cell>
          <cell r="G484" t="str">
            <v>MUV</v>
          </cell>
          <cell r="H484" t="str">
            <v>Ranhados</v>
          </cell>
          <cell r="I484" t="str">
            <v>largo do jogo da bola</v>
          </cell>
          <cell r="L484" t="str">
            <v>Falta sinal h20a</v>
          </cell>
          <cell r="N484" t="e">
            <v>#REF!</v>
          </cell>
          <cell r="O484">
            <v>8</v>
          </cell>
        </row>
        <row r="485">
          <cell r="A485" t="str">
            <v>Vis 483</v>
          </cell>
          <cell r="B485" t="str">
            <v xml:space="preserve"> 40.644036,  -7.895950</v>
          </cell>
          <cell r="C485">
            <v>442</v>
          </cell>
          <cell r="F485" t="str">
            <v>Ranhados-Amor Perdição 1</v>
          </cell>
          <cell r="G485" t="str">
            <v>MUV</v>
          </cell>
          <cell r="H485" t="str">
            <v>Ranhados</v>
          </cell>
          <cell r="I485" t="str">
            <v>R Camilo Castelo Branco</v>
          </cell>
          <cell r="L485" t="str">
            <v>Falta sinal h20a</v>
          </cell>
          <cell r="N485" t="e">
            <v>#REF!</v>
          </cell>
          <cell r="O485">
            <v>8</v>
          </cell>
        </row>
        <row r="486">
          <cell r="A486" t="str">
            <v>Vis 484</v>
          </cell>
          <cell r="B486" t="str">
            <v xml:space="preserve"> 40.645313,  -7.892939</v>
          </cell>
          <cell r="C486">
            <v>443</v>
          </cell>
          <cell r="F486" t="str">
            <v>Ranhados-Amor Perdição 2</v>
          </cell>
          <cell r="G486" t="str">
            <v>MUV</v>
          </cell>
          <cell r="H486" t="str">
            <v>Ranhados</v>
          </cell>
          <cell r="I486" t="str">
            <v>R Camilo Castelo Branco</v>
          </cell>
          <cell r="N486" t="e">
            <v>#REF!</v>
          </cell>
          <cell r="O486">
            <v>8</v>
          </cell>
        </row>
        <row r="487">
          <cell r="A487" t="str">
            <v>Vis 485</v>
          </cell>
          <cell r="B487" t="str">
            <v xml:space="preserve"> 40.648509,  -7.889868</v>
          </cell>
          <cell r="C487">
            <v>444</v>
          </cell>
          <cell r="F487" t="str">
            <v>Viso Sul-Praça Ferrador</v>
          </cell>
          <cell r="G487" t="str">
            <v>MUV</v>
          </cell>
          <cell r="H487" t="str">
            <v>Ranhados</v>
          </cell>
          <cell r="I487" t="str">
            <v>Praça Ferrador</v>
          </cell>
          <cell r="N487" t="e">
            <v>#REF!</v>
          </cell>
          <cell r="O487">
            <v>8</v>
          </cell>
        </row>
        <row r="488">
          <cell r="A488" t="str">
            <v>Vis 486</v>
          </cell>
          <cell r="B488" t="str">
            <v xml:space="preserve"> 40.650433,  -7.893122</v>
          </cell>
          <cell r="C488">
            <v>445</v>
          </cell>
          <cell r="F488" t="str">
            <v>Viso Sul 1</v>
          </cell>
          <cell r="G488" t="str">
            <v>MUV</v>
          </cell>
          <cell r="H488" t="str">
            <v>Ranhados</v>
          </cell>
          <cell r="I488" t="str">
            <v>Avenida do Povo (Viso sul)</v>
          </cell>
          <cell r="L488" t="str">
            <v>requalificação do passeio para receber o abrigo incluída em projeto do Eng. Seabra</v>
          </cell>
          <cell r="N488" t="e">
            <v>#REF!</v>
          </cell>
          <cell r="O488">
            <v>8</v>
          </cell>
        </row>
        <row r="489">
          <cell r="A489" t="str">
            <v>Vis 487</v>
          </cell>
          <cell r="B489" t="str">
            <v xml:space="preserve"> 40.650477,  -7.889983</v>
          </cell>
          <cell r="C489">
            <v>446</v>
          </cell>
          <cell r="F489" t="str">
            <v>Viso Sul-Praça Palmeiras</v>
          </cell>
          <cell r="G489" t="str">
            <v>MUV</v>
          </cell>
          <cell r="H489" t="str">
            <v>Ranhados</v>
          </cell>
          <cell r="I489" t="str">
            <v>praça palmeiras</v>
          </cell>
          <cell r="N489" t="e">
            <v>#REF!</v>
          </cell>
          <cell r="O489">
            <v>8</v>
          </cell>
        </row>
        <row r="490">
          <cell r="A490" t="str">
            <v>Vis 488</v>
          </cell>
          <cell r="B490" t="str">
            <v xml:space="preserve"> 40.646470,  -7.889928</v>
          </cell>
          <cell r="C490">
            <v>447</v>
          </cell>
          <cell r="F490" t="str">
            <v>Viso Sul 2</v>
          </cell>
          <cell r="G490" t="str">
            <v>MUV</v>
          </cell>
          <cell r="H490" t="str">
            <v>Ranhados</v>
          </cell>
          <cell r="I490" t="str">
            <v>farmácia do Viso</v>
          </cell>
          <cell r="N490" t="e">
            <v>#REF!</v>
          </cell>
          <cell r="O490">
            <v>8</v>
          </cell>
        </row>
        <row r="491">
          <cell r="A491" t="str">
            <v>Vis 489</v>
          </cell>
          <cell r="B491" t="str">
            <v xml:space="preserve"> 40.663526,  -7.895240</v>
          </cell>
          <cell r="C491">
            <v>448</v>
          </cell>
          <cell r="F491" t="str">
            <v>Gumirães-Centro 1</v>
          </cell>
          <cell r="G491" t="str">
            <v>MUV</v>
          </cell>
          <cell r="H491" t="str">
            <v>Viseu</v>
          </cell>
          <cell r="I491" t="str">
            <v>R. António Augusto Ferreira</v>
          </cell>
          <cell r="N491" t="e">
            <v>#REF!</v>
          </cell>
          <cell r="O491">
            <v>1</v>
          </cell>
        </row>
        <row r="492">
          <cell r="A492" t="str">
            <v>Vis 490</v>
          </cell>
          <cell r="B492" t="str">
            <v xml:space="preserve"> 40.663646,  -7.895052</v>
          </cell>
          <cell r="C492">
            <v>449</v>
          </cell>
          <cell r="F492" t="str">
            <v>Gumirães-Centro 2</v>
          </cell>
          <cell r="G492" t="str">
            <v>MUV</v>
          </cell>
          <cell r="H492" t="str">
            <v>Viseu</v>
          </cell>
          <cell r="I492" t="str">
            <v>R. António Augusto Ferreira (Principal)</v>
          </cell>
          <cell r="N492" t="e">
            <v>#REF!</v>
          </cell>
          <cell r="O492">
            <v>1</v>
          </cell>
        </row>
        <row r="493">
          <cell r="A493" t="str">
            <v>Vis 491</v>
          </cell>
          <cell r="B493" t="str">
            <v xml:space="preserve"> 40.663526,  -7.890712</v>
          </cell>
          <cell r="C493">
            <v>450</v>
          </cell>
          <cell r="F493" t="str">
            <v>Gumirães-Rua Escola Nova</v>
          </cell>
          <cell r="G493" t="str">
            <v>MUV</v>
          </cell>
          <cell r="H493" t="str">
            <v>Viseu</v>
          </cell>
          <cell r="I493" t="str">
            <v>R. António Augusto Ferreira (Ipanema)</v>
          </cell>
          <cell r="N493" t="e">
            <v>#REF!</v>
          </cell>
          <cell r="O493">
            <v>1</v>
          </cell>
        </row>
        <row r="494">
          <cell r="A494" t="str">
            <v>Vis 492</v>
          </cell>
          <cell r="B494" t="str">
            <v xml:space="preserve"> 40.663433,  -7.888283</v>
          </cell>
          <cell r="C494">
            <v>451</v>
          </cell>
          <cell r="F494" t="str">
            <v>Gumirães-Ant A Ferreira</v>
          </cell>
          <cell r="G494" t="str">
            <v>MUV</v>
          </cell>
          <cell r="H494" t="str">
            <v>Viseu</v>
          </cell>
          <cell r="I494" t="str">
            <v>R. António Augusto Ferreira</v>
          </cell>
          <cell r="N494" t="e">
            <v>#REF!</v>
          </cell>
          <cell r="O494">
            <v>1</v>
          </cell>
        </row>
        <row r="495">
          <cell r="A495" t="str">
            <v>Vis 493</v>
          </cell>
          <cell r="B495" t="str">
            <v xml:space="preserve"> 40.663645,  -7.889044</v>
          </cell>
          <cell r="C495">
            <v>452</v>
          </cell>
          <cell r="F495" t="str">
            <v>Gumirães-Rua Cedro</v>
          </cell>
          <cell r="G495" t="str">
            <v>MUV</v>
          </cell>
          <cell r="H495" t="str">
            <v>Viseu</v>
          </cell>
          <cell r="I495" t="str">
            <v>R. António Augusto Ferreira</v>
          </cell>
          <cell r="N495" t="e">
            <v>#REF!</v>
          </cell>
          <cell r="O495">
            <v>1</v>
          </cell>
        </row>
        <row r="496">
          <cell r="A496" t="str">
            <v>Vis 494</v>
          </cell>
          <cell r="B496" t="str">
            <v xml:space="preserve"> 40.662367,  -7.886436</v>
          </cell>
          <cell r="C496">
            <v>453</v>
          </cell>
          <cell r="F496" t="str">
            <v>Bairro Quinta Lameiras 1</v>
          </cell>
          <cell r="G496" t="str">
            <v>MUV</v>
          </cell>
          <cell r="H496" t="str">
            <v>Rio de Loba</v>
          </cell>
          <cell r="I496" t="str">
            <v>Bairro Qta das Lameiras</v>
          </cell>
          <cell r="L496" t="str">
            <v>Falta sinal H20A</v>
          </cell>
          <cell r="N496" t="e">
            <v>#REF!</v>
          </cell>
          <cell r="O496">
            <v>1</v>
          </cell>
        </row>
        <row r="497">
          <cell r="A497" t="str">
            <v>Vis 495</v>
          </cell>
          <cell r="B497" t="str">
            <v xml:space="preserve"> 40.660052,  -7.885597</v>
          </cell>
          <cell r="C497">
            <v>454</v>
          </cell>
          <cell r="F497" t="str">
            <v>Rio Loba-R José Saramago</v>
          </cell>
          <cell r="G497" t="str">
            <v>MUV</v>
          </cell>
          <cell r="H497" t="str">
            <v>Rio de Loba</v>
          </cell>
          <cell r="I497" t="str">
            <v>Quinta das lameiras (jardim)</v>
          </cell>
          <cell r="N497" t="e">
            <v>#REF!</v>
          </cell>
          <cell r="O497">
            <v>1</v>
          </cell>
        </row>
        <row r="498">
          <cell r="A498" t="str">
            <v>Vis 496</v>
          </cell>
          <cell r="B498" t="str">
            <v xml:space="preserve"> 40.659826,  -7.884023</v>
          </cell>
          <cell r="C498">
            <v>455</v>
          </cell>
          <cell r="F498" t="str">
            <v>Rio Loba-Fernando Pessoa</v>
          </cell>
          <cell r="G498" t="str">
            <v>MUV</v>
          </cell>
          <cell r="H498" t="str">
            <v>Rio de Loba</v>
          </cell>
          <cell r="I498" t="str">
            <v xml:space="preserve">Quinta das lameiras </v>
          </cell>
          <cell r="L498" t="str">
            <v>Proposta de colocação de abrigo feita pelo Sr. Presidente da junta de Rio de Loba</v>
          </cell>
          <cell r="N498" t="e">
            <v>#REF!</v>
          </cell>
          <cell r="O498">
            <v>1</v>
          </cell>
        </row>
        <row r="499">
          <cell r="A499" t="str">
            <v>Vis 497</v>
          </cell>
          <cell r="B499" t="str">
            <v xml:space="preserve"> 40.659953,  -7.882820</v>
          </cell>
          <cell r="C499">
            <v>456</v>
          </cell>
          <cell r="F499" t="str">
            <v>Rio Loba-Rua Samarrôa</v>
          </cell>
          <cell r="G499" t="str">
            <v>MUV</v>
          </cell>
          <cell r="H499" t="str">
            <v>Rio de Loba</v>
          </cell>
          <cell r="I499" t="str">
            <v xml:space="preserve">Estrada Ramalhosa - Quinta das lameiras </v>
          </cell>
          <cell r="N499" t="e">
            <v>#REF!</v>
          </cell>
          <cell r="O499">
            <v>1</v>
          </cell>
        </row>
        <row r="500">
          <cell r="A500" t="str">
            <v>Vis 498</v>
          </cell>
          <cell r="B500" t="str">
            <v xml:space="preserve"> 40.660132,  -7.879736</v>
          </cell>
          <cell r="C500">
            <v>457</v>
          </cell>
          <cell r="F500" t="str">
            <v>Rio Loba-R Entrevinhas 1</v>
          </cell>
          <cell r="G500" t="str">
            <v>MUV</v>
          </cell>
          <cell r="H500" t="str">
            <v>Rio de Loba</v>
          </cell>
          <cell r="I500" t="str">
            <v>Rua Entrevinhas - Quinta de Dentro</v>
          </cell>
          <cell r="N500" t="e">
            <v>#REF!</v>
          </cell>
          <cell r="O500">
            <v>1</v>
          </cell>
        </row>
        <row r="501">
          <cell r="A501" t="str">
            <v>Vis 499</v>
          </cell>
          <cell r="B501" t="str">
            <v xml:space="preserve"> 40.661206,  -7.877324</v>
          </cell>
          <cell r="C501">
            <v>458</v>
          </cell>
          <cell r="F501" t="str">
            <v>Rio Loba-R Entrevinhas 2</v>
          </cell>
          <cell r="G501" t="str">
            <v>MUV</v>
          </cell>
          <cell r="H501" t="str">
            <v>Rio de Loba</v>
          </cell>
          <cell r="I501" t="str">
            <v>Rua Entrevinhas - Quinta de Dentro</v>
          </cell>
          <cell r="N501" t="e">
            <v>#REF!</v>
          </cell>
          <cell r="O501">
            <v>1</v>
          </cell>
        </row>
        <row r="502">
          <cell r="A502" t="str">
            <v>Vis 500</v>
          </cell>
          <cell r="B502" t="str">
            <v xml:space="preserve"> 40.657566,  -7.873075</v>
          </cell>
          <cell r="C502">
            <v>459</v>
          </cell>
          <cell r="F502" t="str">
            <v>Póvoa Sobrinhos-R Corgo</v>
          </cell>
          <cell r="G502" t="str">
            <v>MUV</v>
          </cell>
          <cell r="H502" t="str">
            <v>Rio de Loba</v>
          </cell>
          <cell r="I502" t="str">
            <v>Rua Francial</v>
          </cell>
          <cell r="L502" t="str">
            <v>Falta sinal H20a</v>
          </cell>
          <cell r="N502" t="e">
            <v>#REF!</v>
          </cell>
          <cell r="O502">
            <v>1</v>
          </cell>
        </row>
        <row r="503">
          <cell r="A503" t="str">
            <v>Vis 501</v>
          </cell>
          <cell r="B503" t="str">
            <v xml:space="preserve"> 40.656287,  -7.872911</v>
          </cell>
          <cell r="C503">
            <v>460</v>
          </cell>
          <cell r="F503" t="str">
            <v>Póvoa Sob-N S Fátima 1</v>
          </cell>
          <cell r="G503" t="str">
            <v>MUV</v>
          </cell>
          <cell r="H503" t="str">
            <v>Rio de Loba</v>
          </cell>
          <cell r="I503" t="str">
            <v>Rua nossa senhora de fátima</v>
          </cell>
          <cell r="N503" t="e">
            <v>#REF!</v>
          </cell>
          <cell r="O503">
            <v>1</v>
          </cell>
        </row>
        <row r="504">
          <cell r="A504" t="str">
            <v>Vis 502</v>
          </cell>
          <cell r="B504" t="str">
            <v xml:space="preserve"> 40.652819,  -7.873407</v>
          </cell>
          <cell r="C504">
            <v>461</v>
          </cell>
          <cell r="F504" t="str">
            <v>Póvoa Sob-Poço Lobo</v>
          </cell>
          <cell r="G504" t="str">
            <v>MUV</v>
          </cell>
          <cell r="H504" t="str">
            <v>Rio de Loba</v>
          </cell>
          <cell r="I504" t="str">
            <v>Poço do Lobo</v>
          </cell>
          <cell r="L504" t="str">
            <v>Sinal H20A a aplicar no âmbito da empreitada "Passadeiras na Rua Mário Ponces e R. da Escola - Rio de loba e em Baiuca - S. João de Lourosa"</v>
          </cell>
          <cell r="N504" t="e">
            <v>#REF!</v>
          </cell>
          <cell r="O504">
            <v>1</v>
          </cell>
        </row>
        <row r="505">
          <cell r="A505" t="str">
            <v>Vis 503</v>
          </cell>
          <cell r="B505" t="str">
            <v xml:space="preserve"> 40.662829,  -7.877230</v>
          </cell>
          <cell r="C505">
            <v>462</v>
          </cell>
          <cell r="F505" t="str">
            <v>Rio Loba-R Mário Ponces</v>
          </cell>
          <cell r="G505" t="str">
            <v>MUV</v>
          </cell>
          <cell r="H505" t="str">
            <v>Rio de Loba</v>
          </cell>
          <cell r="I505" t="str">
            <v>Rua Mário Ponces</v>
          </cell>
          <cell r="N505" t="e">
            <v>#REF!</v>
          </cell>
          <cell r="O505">
            <v>1</v>
          </cell>
        </row>
        <row r="506">
          <cell r="A506" t="str">
            <v>Vis 504</v>
          </cell>
          <cell r="B506" t="str">
            <v xml:space="preserve"> 40.664185,  -7.878891</v>
          </cell>
          <cell r="C506">
            <v>463</v>
          </cell>
          <cell r="F506" t="str">
            <v>Rio Loba-Rua Escola</v>
          </cell>
          <cell r="G506" t="str">
            <v>MUV</v>
          </cell>
          <cell r="H506" t="str">
            <v>Rio de Loba</v>
          </cell>
          <cell r="I506" t="str">
            <v>Rua da Escola</v>
          </cell>
          <cell r="K506" t="str">
            <v>colocar postalete do outro lado do existente</v>
          </cell>
          <cell r="N506" t="e">
            <v>#REF!</v>
          </cell>
          <cell r="O506">
            <v>1</v>
          </cell>
        </row>
        <row r="507">
          <cell r="A507" t="str">
            <v>Vis 505</v>
          </cell>
          <cell r="B507" t="str">
            <v xml:space="preserve"> 40.664109,  -7.880154</v>
          </cell>
          <cell r="C507">
            <v>464</v>
          </cell>
          <cell r="F507" t="str">
            <v>Rio Loba-Dr Ant Soveral</v>
          </cell>
          <cell r="G507" t="str">
            <v>MUV</v>
          </cell>
          <cell r="H507" t="str">
            <v>Rio de Loba</v>
          </cell>
          <cell r="I507" t="str">
            <v>ESTRADA PRINCIPAL</v>
          </cell>
          <cell r="N507" t="e">
            <v>#REF!</v>
          </cell>
          <cell r="O507">
            <v>1</v>
          </cell>
        </row>
        <row r="508">
          <cell r="A508" t="str">
            <v>Vis 506</v>
          </cell>
          <cell r="B508" t="str">
            <v xml:space="preserve"> 40.663706,  -7.884740</v>
          </cell>
          <cell r="C508">
            <v>465</v>
          </cell>
          <cell r="F508" t="str">
            <v>Rio Loba-Rua Principal 1</v>
          </cell>
          <cell r="G508" t="str">
            <v>MUV</v>
          </cell>
          <cell r="H508" t="str">
            <v>Rio de Loba</v>
          </cell>
          <cell r="I508" t="str">
            <v>Rua antonio augusto ferreira</v>
          </cell>
          <cell r="L508" t="str">
            <v>Falta sinal H20A</v>
          </cell>
          <cell r="N508" t="e">
            <v>#REF!</v>
          </cell>
          <cell r="O508">
            <v>1</v>
          </cell>
        </row>
        <row r="509">
          <cell r="A509" t="str">
            <v>Vis 507</v>
          </cell>
          <cell r="B509" t="str">
            <v xml:space="preserve"> 40.663579,  -7.885277</v>
          </cell>
          <cell r="C509">
            <v>466</v>
          </cell>
          <cell r="F509" t="str">
            <v>Rio Loba-Rua Principal 2</v>
          </cell>
          <cell r="G509" t="str">
            <v>MUV</v>
          </cell>
          <cell r="H509" t="str">
            <v>Rio de Loba</v>
          </cell>
          <cell r="I509" t="str">
            <v>Rua antonio augusto ferreira</v>
          </cell>
          <cell r="L509" t="str">
            <v>Falta sinal H20A</v>
          </cell>
          <cell r="N509" t="e">
            <v>#REF!</v>
          </cell>
          <cell r="O509">
            <v>1</v>
          </cell>
        </row>
        <row r="510">
          <cell r="A510" t="str">
            <v>Vis 508</v>
          </cell>
          <cell r="B510" t="str">
            <v xml:space="preserve"> 40.660069,  -7.876261</v>
          </cell>
          <cell r="C510">
            <v>467</v>
          </cell>
          <cell r="F510" t="str">
            <v>Rio Loba-Rua Francial</v>
          </cell>
          <cell r="G510" t="str">
            <v>MUV</v>
          </cell>
          <cell r="H510" t="str">
            <v>Rio de Loba</v>
          </cell>
          <cell r="I510" t="str">
            <v>rua francial</v>
          </cell>
          <cell r="L510" t="str">
            <v>Proposta de colocação de abrigo feita pelo Sr. Presidente da junta de Rio de Loba</v>
          </cell>
          <cell r="N510" t="e">
            <v>#REF!</v>
          </cell>
          <cell r="O510">
            <v>1</v>
          </cell>
        </row>
        <row r="511">
          <cell r="A511" t="str">
            <v>Vis 509</v>
          </cell>
          <cell r="B511" t="str">
            <v xml:space="preserve"> 40.661487,  -7.884576</v>
          </cell>
          <cell r="C511">
            <v>468</v>
          </cell>
          <cell r="F511" t="str">
            <v>Rio Loba-Estr Ramalhosa</v>
          </cell>
          <cell r="G511" t="str">
            <v>MUV</v>
          </cell>
          <cell r="H511" t="str">
            <v>Rio de Loba</v>
          </cell>
          <cell r="I511" t="str">
            <v>Estrada Ramalhosa</v>
          </cell>
          <cell r="N511" t="e">
            <v>#REF!</v>
          </cell>
          <cell r="O511">
            <v>1</v>
          </cell>
        </row>
        <row r="512">
          <cell r="A512" t="str">
            <v>Vis 510</v>
          </cell>
          <cell r="B512" t="str">
            <v xml:space="preserve"> 40.655046,  -7.872801</v>
          </cell>
          <cell r="C512">
            <v>469</v>
          </cell>
          <cell r="F512" t="str">
            <v>Póvoa Sob-N S Fátima 3</v>
          </cell>
          <cell r="G512" t="str">
            <v>MUV</v>
          </cell>
          <cell r="H512" t="str">
            <v>Rio de Loba</v>
          </cell>
          <cell r="I512" t="str">
            <v>Rua nossa senhora de fátima</v>
          </cell>
          <cell r="L512" t="str">
            <v>Falta sinal H20A</v>
          </cell>
          <cell r="N512" t="e">
            <v>#REF!</v>
          </cell>
          <cell r="O512">
            <v>1</v>
          </cell>
        </row>
        <row r="513">
          <cell r="A513" t="str">
            <v>Vis 511</v>
          </cell>
          <cell r="B513" t="str">
            <v xml:space="preserve"> 40.654333,  -7.873153</v>
          </cell>
          <cell r="C513">
            <v>470</v>
          </cell>
          <cell r="F513" t="str">
            <v>Póvoa Sob-N S Fátima 2</v>
          </cell>
          <cell r="G513" t="str">
            <v>MUV</v>
          </cell>
          <cell r="H513" t="str">
            <v>Rio de Loba</v>
          </cell>
          <cell r="I513" t="str">
            <v>Rua nossa senhora de fátima</v>
          </cell>
          <cell r="N513" t="e">
            <v>#REF!</v>
          </cell>
          <cell r="O513">
            <v>1</v>
          </cell>
        </row>
        <row r="514">
          <cell r="A514" t="str">
            <v>Vis 512</v>
          </cell>
          <cell r="B514" t="str">
            <v xml:space="preserve"> 40.653508,  -7.907826</v>
          </cell>
          <cell r="C514">
            <v>471</v>
          </cell>
          <cell r="D514" t="str">
            <v>C1.37</v>
          </cell>
          <cell r="F514" t="str">
            <v>Rua Seminário</v>
          </cell>
          <cell r="G514" t="str">
            <v>MUV</v>
          </cell>
          <cell r="H514" t="str">
            <v>Viseu</v>
          </cell>
          <cell r="I514" t="str">
            <v>Rua Seminário</v>
          </cell>
          <cell r="N514" t="e">
            <v>#REF!</v>
          </cell>
          <cell r="O514" t="str">
            <v>C1;9</v>
          </cell>
        </row>
        <row r="515">
          <cell r="A515" t="str">
            <v>Vis 513</v>
          </cell>
          <cell r="B515" t="str">
            <v xml:space="preserve"> 40.623650,  -7.895409</v>
          </cell>
          <cell r="C515">
            <v>472</v>
          </cell>
          <cell r="F515" t="str">
            <v>Estrada PIC 1</v>
          </cell>
          <cell r="G515" t="str">
            <v>MUV</v>
          </cell>
          <cell r="H515" t="str">
            <v>S. João de Lourosa</v>
          </cell>
          <cell r="I515" t="str">
            <v>Estrada zona industrial</v>
          </cell>
          <cell r="N515" t="e">
            <v>#REF!</v>
          </cell>
          <cell r="O515">
            <v>11</v>
          </cell>
        </row>
        <row r="516">
          <cell r="A516" t="str">
            <v>Vis 514</v>
          </cell>
          <cell r="B516" t="str">
            <v xml:space="preserve"> 40.625889,  -7.887184</v>
          </cell>
          <cell r="C516">
            <v>473</v>
          </cell>
          <cell r="F516" t="str">
            <v>Estrada PIC-Cumieira 1</v>
          </cell>
          <cell r="G516" t="str">
            <v>MUV</v>
          </cell>
          <cell r="H516" t="str">
            <v>S. João de Lourosa</v>
          </cell>
          <cell r="I516" t="str">
            <v>Estrada zona industrial (zona industrial)</v>
          </cell>
          <cell r="N516" t="e">
            <v>#REF!</v>
          </cell>
          <cell r="O516">
            <v>11</v>
          </cell>
        </row>
        <row r="517">
          <cell r="A517" t="str">
            <v>Vis 515</v>
          </cell>
          <cell r="B517" t="str">
            <v xml:space="preserve"> 40.625586,  -7.888237</v>
          </cell>
          <cell r="C517">
            <v>474</v>
          </cell>
          <cell r="F517" t="str">
            <v>Estrada PIC-Cumieira 2</v>
          </cell>
          <cell r="G517" t="str">
            <v>MUV</v>
          </cell>
          <cell r="H517" t="str">
            <v>S. João de Lourosa</v>
          </cell>
          <cell r="I517" t="str">
            <v>Estrada zona industrial (zona industrial)</v>
          </cell>
          <cell r="N517" t="e">
            <v>#REF!</v>
          </cell>
          <cell r="O517">
            <v>11</v>
          </cell>
        </row>
        <row r="518">
          <cell r="A518" t="str">
            <v>Vis 516</v>
          </cell>
          <cell r="B518" t="str">
            <v xml:space="preserve"> 40.627160,  -7.884863</v>
          </cell>
          <cell r="C518">
            <v>475</v>
          </cell>
          <cell r="F518" t="str">
            <v>Estrada PIC 2</v>
          </cell>
          <cell r="G518" t="str">
            <v>MUV</v>
          </cell>
          <cell r="H518" t="str">
            <v>S. João de Lourosa</v>
          </cell>
          <cell r="I518" t="str">
            <v>Estrada zona industrial (zona industrial)</v>
          </cell>
          <cell r="L518" t="str">
            <v>não tem sinal H20A / Abrigo a instalar no passeio executado na empreitada no EDOC/2014/79381; Abrigo pedido no EDOC/2017/25012</v>
          </cell>
          <cell r="N518" t="e">
            <v>#REF!</v>
          </cell>
          <cell r="O518">
            <v>11</v>
          </cell>
        </row>
        <row r="519">
          <cell r="A519" t="str">
            <v>Vis 517</v>
          </cell>
          <cell r="B519" t="str">
            <v xml:space="preserve"> 40.627811,  -7.881050</v>
          </cell>
          <cell r="C519">
            <v>476</v>
          </cell>
          <cell r="F519" t="str">
            <v>Estrada PIC 3</v>
          </cell>
          <cell r="G519" t="str">
            <v>MUV</v>
          </cell>
          <cell r="H519" t="str">
            <v>S. João de Lourosa</v>
          </cell>
          <cell r="I519" t="str">
            <v>Estrada zona industrial (zona industrial)</v>
          </cell>
          <cell r="N519" t="e">
            <v>#REF!</v>
          </cell>
          <cell r="O519">
            <v>11</v>
          </cell>
        </row>
        <row r="520">
          <cell r="A520" t="str">
            <v>Vis 518</v>
          </cell>
          <cell r="B520" t="str">
            <v xml:space="preserve"> 40.628414,  -7.882369</v>
          </cell>
          <cell r="C520">
            <v>477</v>
          </cell>
          <cell r="F520" t="str">
            <v>PIC- AIRV</v>
          </cell>
          <cell r="G520" t="str">
            <v>MUV</v>
          </cell>
          <cell r="H520" t="str">
            <v>S. João de Lourosa</v>
          </cell>
          <cell r="I520" t="str">
            <v>Estrada zona industrial (zona industrial)</v>
          </cell>
          <cell r="L520" t="str">
            <v>paragem deixou de servir a linha 11 do MUV devido a alterações ao percurso</v>
          </cell>
          <cell r="N520" t="e">
            <v>#REF!</v>
          </cell>
          <cell r="O520">
            <v>11</v>
          </cell>
        </row>
        <row r="521">
          <cell r="A521" t="str">
            <v>Vis 519</v>
          </cell>
          <cell r="B521" t="str">
            <v xml:space="preserve"> 40.628071,  -7.881586</v>
          </cell>
          <cell r="C521">
            <v>478</v>
          </cell>
          <cell r="F521" t="str">
            <v>Estrada PIC-Coimbrões</v>
          </cell>
          <cell r="G521" t="str">
            <v>MUV</v>
          </cell>
          <cell r="H521" t="str">
            <v>S. João de Lourosa</v>
          </cell>
          <cell r="I521" t="str">
            <v>Estrada zona industrial (zona industrial)</v>
          </cell>
          <cell r="K521" t="str">
            <v>mudar paragem de sitio para uma zona mais central do parque industrial. Alargamento do passeio para implantação de um abrigo</v>
          </cell>
          <cell r="L521" t="str">
            <v>Abrigo pedido no EDOC/2017/25012</v>
          </cell>
          <cell r="N521" t="e">
            <v>#REF!</v>
          </cell>
        </row>
        <row r="522">
          <cell r="A522" t="str">
            <v>Vis 520</v>
          </cell>
          <cell r="B522" t="str">
            <v xml:space="preserve"> 40.629007,  -7.873574</v>
          </cell>
          <cell r="C522">
            <v>479</v>
          </cell>
          <cell r="F522" t="str">
            <v>PIC-Rua G 3</v>
          </cell>
          <cell r="G522" t="str">
            <v>MUV</v>
          </cell>
          <cell r="H522" t="str">
            <v xml:space="preserve">S. João de Lourosa - Fragosela </v>
          </cell>
          <cell r="I522" t="str">
            <v>Parque industrial de coimbrões</v>
          </cell>
          <cell r="N522" t="e">
            <v>#REF!</v>
          </cell>
          <cell r="O522">
            <v>11</v>
          </cell>
        </row>
        <row r="523">
          <cell r="A523" t="str">
            <v>Vis 521</v>
          </cell>
          <cell r="B523" t="str">
            <v xml:space="preserve"> 40.623293,  -7.879494</v>
          </cell>
          <cell r="C523">
            <v>480</v>
          </cell>
          <cell r="F523" t="str">
            <v>Coimbrões</v>
          </cell>
          <cell r="G523" t="str">
            <v>MUV</v>
          </cell>
          <cell r="H523" t="str">
            <v>S. João de Lourosa</v>
          </cell>
          <cell r="I523" t="str">
            <v>Coimbrões</v>
          </cell>
          <cell r="L523" t="str">
            <v>Abrigo pedido no EDOC/2017/25012</v>
          </cell>
          <cell r="N523" t="e">
            <v>#REF!</v>
          </cell>
          <cell r="O523">
            <v>11</v>
          </cell>
        </row>
        <row r="524">
          <cell r="A524" t="str">
            <v>Vis 522</v>
          </cell>
          <cell r="B524" t="str">
            <v xml:space="preserve"> 40.627567,  -7.876963</v>
          </cell>
          <cell r="C524">
            <v>481</v>
          </cell>
          <cell r="F524" t="str">
            <v>Estrada PIC 6</v>
          </cell>
          <cell r="G524" t="str">
            <v>MUV</v>
          </cell>
          <cell r="H524" t="str">
            <v>Fragosela</v>
          </cell>
          <cell r="I524" t="str">
            <v>Estrada zona industrial (zona industrial)</v>
          </cell>
          <cell r="N524" t="e">
            <v>#REF!</v>
          </cell>
          <cell r="O524">
            <v>11</v>
          </cell>
        </row>
        <row r="525">
          <cell r="A525" t="str">
            <v>Vis 523</v>
          </cell>
          <cell r="B525" t="str">
            <v xml:space="preserve"> 40.631815,  -7.909564</v>
          </cell>
          <cell r="C525">
            <v>482</v>
          </cell>
          <cell r="F525" t="str">
            <v>Est Nelas-Misericórdia 1</v>
          </cell>
          <cell r="G525" t="str">
            <v>MUV</v>
          </cell>
          <cell r="H525" t="str">
            <v>Ranhados</v>
          </cell>
          <cell r="I525" t="str">
            <v>Estrada nacional Viseu- Nelas</v>
          </cell>
          <cell r="N525" t="e">
            <v>#REF!</v>
          </cell>
          <cell r="O525" t="str">
            <v>10;21</v>
          </cell>
        </row>
        <row r="526">
          <cell r="A526" t="str">
            <v>Vis 524</v>
          </cell>
          <cell r="B526" t="str">
            <v xml:space="preserve"> 40.628689,  -7.913079</v>
          </cell>
          <cell r="C526">
            <v>483</v>
          </cell>
          <cell r="F526" t="str">
            <v>Est Nelas-Cabanões 1</v>
          </cell>
          <cell r="G526" t="str">
            <v>MUV</v>
          </cell>
          <cell r="H526" t="str">
            <v>S. João de Lourosa</v>
          </cell>
          <cell r="I526" t="str">
            <v>Estrada nacional Viseu- Nelas</v>
          </cell>
          <cell r="N526" t="e">
            <v>#REF!</v>
          </cell>
          <cell r="O526" t="str">
            <v>10;21</v>
          </cell>
        </row>
        <row r="527">
          <cell r="A527" t="str">
            <v>Vis 525</v>
          </cell>
          <cell r="B527" t="str">
            <v xml:space="preserve"> 40.625755,  -7.915678</v>
          </cell>
          <cell r="C527">
            <v>484</v>
          </cell>
          <cell r="F527" t="str">
            <v>Est Nelas-Cabanões 2</v>
          </cell>
          <cell r="G527" t="str">
            <v>MUV</v>
          </cell>
          <cell r="H527" t="str">
            <v>S. João de Lourosa</v>
          </cell>
          <cell r="I527" t="str">
            <v xml:space="preserve"> Estrada nacional Viseu- Nelas</v>
          </cell>
          <cell r="N527" t="e">
            <v>#REF!</v>
          </cell>
          <cell r="O527" t="str">
            <v>10;21</v>
          </cell>
        </row>
        <row r="528">
          <cell r="A528" t="str">
            <v>Vis 526</v>
          </cell>
          <cell r="B528" t="str">
            <v xml:space="preserve"> 40.616940,  -7.923784</v>
          </cell>
          <cell r="C528">
            <v>485</v>
          </cell>
          <cell r="F528" t="str">
            <v>Teivas-Rua S Sebastião</v>
          </cell>
          <cell r="G528" t="str">
            <v>MUV</v>
          </cell>
          <cell r="H528" t="str">
            <v>S. João de Lourosa</v>
          </cell>
          <cell r="I528" t="str">
            <v>Rua S. Sebastião</v>
          </cell>
          <cell r="N528" t="e">
            <v>#REF!</v>
          </cell>
          <cell r="O528" t="str">
            <v>10;21</v>
          </cell>
        </row>
        <row r="529">
          <cell r="A529" t="str">
            <v>Vis 527</v>
          </cell>
          <cell r="B529" t="str">
            <v xml:space="preserve"> 40.613640, -7.923281</v>
          </cell>
          <cell r="C529">
            <v>486</v>
          </cell>
          <cell r="F529" t="str">
            <v>Teivas-Rua Associação</v>
          </cell>
          <cell r="G529" t="str">
            <v>MUV</v>
          </cell>
          <cell r="H529" t="str">
            <v>S. João de Lourosa</v>
          </cell>
          <cell r="I529" t="str">
            <v>Rua Associação</v>
          </cell>
          <cell r="N529" t="e">
            <v>#REF!</v>
          </cell>
          <cell r="O529" t="str">
            <v>10;21</v>
          </cell>
        </row>
        <row r="530">
          <cell r="A530" t="str">
            <v>Vis 528</v>
          </cell>
          <cell r="B530" t="str">
            <v xml:space="preserve"> 40.611938,  -7.926117</v>
          </cell>
          <cell r="C530">
            <v>487</v>
          </cell>
          <cell r="F530" t="str">
            <v>Estrada Rebordinho 1</v>
          </cell>
          <cell r="G530" t="str">
            <v>MUV</v>
          </cell>
          <cell r="H530" t="str">
            <v>S. João de Lourosa</v>
          </cell>
          <cell r="I530" t="str">
            <v>Estrada Rebordinho</v>
          </cell>
          <cell r="N530" t="e">
            <v>#REF!</v>
          </cell>
          <cell r="O530" t="str">
            <v>10;21</v>
          </cell>
        </row>
        <row r="531">
          <cell r="A531" t="str">
            <v>Vis 529</v>
          </cell>
          <cell r="B531" t="str">
            <v xml:space="preserve"> 40.611300,  -7.950892</v>
          </cell>
          <cell r="C531">
            <v>488</v>
          </cell>
          <cell r="F531" t="str">
            <v>Vila Chã Sá-Cemitério</v>
          </cell>
          <cell r="G531" t="str">
            <v>MUV</v>
          </cell>
          <cell r="H531" t="str">
            <v>União de Freguesias Fail e V. Chã de Sá</v>
          </cell>
          <cell r="I531" t="str">
            <v>Vila chã de sá (cemitério)</v>
          </cell>
          <cell r="N531" t="e">
            <v>#REF!</v>
          </cell>
          <cell r="O531" t="str">
            <v>10;21</v>
          </cell>
        </row>
        <row r="532">
          <cell r="A532" t="str">
            <v>Vis 530</v>
          </cell>
          <cell r="B532" t="str">
            <v xml:space="preserve"> 40.611325,  -7.947373</v>
          </cell>
          <cell r="C532">
            <v>489</v>
          </cell>
          <cell r="F532" t="str">
            <v>V Chã Sá-Estrada Lagares</v>
          </cell>
          <cell r="G532" t="str">
            <v>MUV</v>
          </cell>
          <cell r="H532" t="str">
            <v>União de Freguesias Fail e V. Chã de Sá</v>
          </cell>
          <cell r="I532" t="str">
            <v>Estrada Lagares - Vila chã de sá</v>
          </cell>
          <cell r="N532" t="e">
            <v>#REF!</v>
          </cell>
          <cell r="O532" t="str">
            <v>10;21</v>
          </cell>
        </row>
        <row r="533">
          <cell r="A533" t="str">
            <v>Vis 531</v>
          </cell>
          <cell r="B533" t="str">
            <v xml:space="preserve"> 40.610546,  -7.939553</v>
          </cell>
          <cell r="C533">
            <v>490</v>
          </cell>
          <cell r="F533" t="str">
            <v>Rebordinho-Vale Lajes</v>
          </cell>
          <cell r="G533" t="str">
            <v>MUV</v>
          </cell>
          <cell r="H533" t="str">
            <v>S. João de Lourosa</v>
          </cell>
          <cell r="I533" t="str">
            <v>Estrada Rebordinho</v>
          </cell>
          <cell r="N533" t="e">
            <v>#REF!</v>
          </cell>
          <cell r="O533" t="str">
            <v>10;21</v>
          </cell>
        </row>
        <row r="534">
          <cell r="A534" t="str">
            <v>Vis 532</v>
          </cell>
          <cell r="B534" t="str">
            <v xml:space="preserve"> 40.610363,  -7.936772</v>
          </cell>
          <cell r="C534">
            <v>491</v>
          </cell>
          <cell r="F534" t="str">
            <v>Estrada Rebordinho 4</v>
          </cell>
          <cell r="G534" t="str">
            <v>MUV</v>
          </cell>
          <cell r="H534" t="str">
            <v>S. João de Lourosa</v>
          </cell>
          <cell r="I534" t="str">
            <v>Estrada Rebordinho</v>
          </cell>
          <cell r="N534" t="e">
            <v>#REF!</v>
          </cell>
          <cell r="O534" t="str">
            <v>10;21</v>
          </cell>
        </row>
        <row r="535">
          <cell r="A535" t="str">
            <v>Vis 533</v>
          </cell>
          <cell r="B535" t="str">
            <v xml:space="preserve"> 40.610787,  -7.932143</v>
          </cell>
          <cell r="C535">
            <v>492</v>
          </cell>
          <cell r="F535" t="str">
            <v>Rebordinho-Av Calheiros</v>
          </cell>
          <cell r="G535" t="str">
            <v>MUV</v>
          </cell>
          <cell r="H535" t="str">
            <v>S. João de Lourosa</v>
          </cell>
          <cell r="I535" t="str">
            <v>Estrada Rebordinho (cruzamento Avenida calheiros)</v>
          </cell>
          <cell r="N535" t="e">
            <v>#REF!</v>
          </cell>
          <cell r="O535" t="str">
            <v>10;21</v>
          </cell>
        </row>
        <row r="536">
          <cell r="A536" t="str">
            <v>Vis 534</v>
          </cell>
          <cell r="B536" t="str">
            <v xml:space="preserve"> 40.608289,  -7.935342</v>
          </cell>
          <cell r="C536">
            <v>493</v>
          </cell>
          <cell r="F536" t="str">
            <v>Rebordinho-Largo Capela</v>
          </cell>
          <cell r="G536" t="str">
            <v>MUV</v>
          </cell>
          <cell r="H536" t="str">
            <v>S. João de Lourosa</v>
          </cell>
          <cell r="I536" t="str">
            <v>Avenida calheiros (largo da capela)</v>
          </cell>
          <cell r="N536" t="e">
            <v>#REF!</v>
          </cell>
          <cell r="O536" t="str">
            <v>10;21</v>
          </cell>
        </row>
        <row r="537">
          <cell r="A537" t="str">
            <v>Vis 535</v>
          </cell>
          <cell r="B537" t="str">
            <v xml:space="preserve"> 40.609678,  -7.933001</v>
          </cell>
          <cell r="C537">
            <v>494</v>
          </cell>
          <cell r="F537" t="str">
            <v>Rebordinho-Escola</v>
          </cell>
          <cell r="G537" t="str">
            <v>MUV</v>
          </cell>
          <cell r="H537" t="str">
            <v>S. João de Lourosa</v>
          </cell>
          <cell r="I537" t="str">
            <v>Avenida calheiros</v>
          </cell>
          <cell r="N537" t="e">
            <v>#REF!</v>
          </cell>
          <cell r="O537" t="str">
            <v>10;21</v>
          </cell>
        </row>
        <row r="538">
          <cell r="A538" t="str">
            <v>Vis 536</v>
          </cell>
          <cell r="B538" t="str">
            <v xml:space="preserve"> 40.611536,  -7.928042</v>
          </cell>
          <cell r="C538">
            <v>495</v>
          </cell>
          <cell r="F538" t="str">
            <v>Estrada Rebordinho 3</v>
          </cell>
          <cell r="G538" t="str">
            <v>MUV</v>
          </cell>
          <cell r="H538" t="str">
            <v>S. João de Lourosa</v>
          </cell>
          <cell r="I538" t="str">
            <v>estrada rebordinho</v>
          </cell>
          <cell r="N538" t="e">
            <v>#REF!</v>
          </cell>
          <cell r="O538" t="str">
            <v>10;21</v>
          </cell>
        </row>
        <row r="539">
          <cell r="A539" t="str">
            <v>Vis 537</v>
          </cell>
          <cell r="B539" t="str">
            <v xml:space="preserve"> 40.611884,  -7.925731</v>
          </cell>
          <cell r="C539">
            <v>496</v>
          </cell>
          <cell r="F539" t="str">
            <v>Estrada Rebordinho 2</v>
          </cell>
          <cell r="G539" t="str">
            <v>MUV</v>
          </cell>
          <cell r="H539" t="str">
            <v>S. João de Lourosa</v>
          </cell>
          <cell r="I539" t="str">
            <v>estrada rebordinho</v>
          </cell>
          <cell r="N539" t="e">
            <v>#REF!</v>
          </cell>
          <cell r="O539" t="str">
            <v>10;21</v>
          </cell>
        </row>
        <row r="540">
          <cell r="A540" t="str">
            <v>Vis 538</v>
          </cell>
          <cell r="B540" t="str">
            <v xml:space="preserve"> 40.615212,  -7.924053</v>
          </cell>
          <cell r="C540">
            <v>497</v>
          </cell>
          <cell r="F540" t="str">
            <v>Teivas-Largo S Sebastião</v>
          </cell>
          <cell r="G540" t="str">
            <v>MUV</v>
          </cell>
          <cell r="H540" t="str">
            <v>S. João de Lourosa</v>
          </cell>
          <cell r="I540" t="str">
            <v>Teivas ( (associação))</v>
          </cell>
          <cell r="N540" t="e">
            <v>#REF!</v>
          </cell>
          <cell r="O540" t="str">
            <v>10;21</v>
          </cell>
        </row>
        <row r="541">
          <cell r="A541" t="str">
            <v>Vis 539</v>
          </cell>
          <cell r="B541" t="str">
            <v xml:space="preserve"> 40.618593,  -7.919976</v>
          </cell>
          <cell r="C541">
            <v>498</v>
          </cell>
          <cell r="F541" t="str">
            <v>Est Nelas-Teivas</v>
          </cell>
          <cell r="G541" t="str">
            <v>MUV</v>
          </cell>
          <cell r="H541" t="str">
            <v>S. João de Lourosa</v>
          </cell>
          <cell r="I541" t="str">
            <v>EN1 - Estrada nacional Viseu- Nelas</v>
          </cell>
          <cell r="N541" t="e">
            <v>#REF!</v>
          </cell>
          <cell r="O541" t="str">
            <v>10;21</v>
          </cell>
        </row>
        <row r="542">
          <cell r="A542" t="str">
            <v>Vis 540</v>
          </cell>
          <cell r="B542" t="str">
            <v xml:space="preserve"> 40.626115,  -7.915054</v>
          </cell>
          <cell r="C542">
            <v>499</v>
          </cell>
          <cell r="F542" t="str">
            <v>Est Nelas-Cabanões 3</v>
          </cell>
          <cell r="G542" t="str">
            <v>MUV</v>
          </cell>
          <cell r="H542" t="str">
            <v>S. João de Lourosa</v>
          </cell>
          <cell r="I542" t="str">
            <v>EN1 - Estrada nacional Viseu- Nelas</v>
          </cell>
          <cell r="N542" t="e">
            <v>#REF!</v>
          </cell>
          <cell r="O542" t="str">
            <v>10;21</v>
          </cell>
        </row>
        <row r="543">
          <cell r="A543" t="str">
            <v>Vis 541</v>
          </cell>
          <cell r="B543" t="str">
            <v xml:space="preserve"> 40.628188,  -7.913251</v>
          </cell>
          <cell r="C543">
            <v>500</v>
          </cell>
          <cell r="F543" t="str">
            <v>Est Nelas-Cabanões 4</v>
          </cell>
          <cell r="G543" t="str">
            <v>MUV</v>
          </cell>
          <cell r="H543" t="str">
            <v>S. João de Lourosa</v>
          </cell>
          <cell r="I543" t="str">
            <v>EN1 - Estrada nacional Viseu- Nelas</v>
          </cell>
          <cell r="N543" t="e">
            <v>#REF!</v>
          </cell>
          <cell r="O543" t="str">
            <v>10;21</v>
          </cell>
        </row>
        <row r="544">
          <cell r="A544" t="str">
            <v>Vis 542</v>
          </cell>
          <cell r="B544" t="str">
            <v xml:space="preserve"> 40.632232,  -7.908741</v>
          </cell>
          <cell r="C544">
            <v>501</v>
          </cell>
          <cell r="F544" t="str">
            <v>Est Nelas-Misericórdia 2</v>
          </cell>
          <cell r="G544" t="str">
            <v>MUV</v>
          </cell>
          <cell r="H544" t="str">
            <v>Ranhados</v>
          </cell>
          <cell r="I544" t="str">
            <v>EN1 - Estrada nacional Viseu- Nelas</v>
          </cell>
          <cell r="L544" t="str">
            <v>PROPOSTA DE COLOCAÇÃO DE ABRIGO - PEDIDO PELA JUNTA FREG. DE VISEU</v>
          </cell>
          <cell r="N544" t="e">
            <v>#REF!</v>
          </cell>
          <cell r="O544" t="str">
            <v>10;21</v>
          </cell>
        </row>
        <row r="545">
          <cell r="A545" t="str">
            <v>Vis 543</v>
          </cell>
          <cell r="B545" t="str">
            <v xml:space="preserve"> 40.654042,  -7.923620</v>
          </cell>
          <cell r="C545">
            <v>502</v>
          </cell>
          <cell r="D545" t="str">
            <v>C2.5b</v>
          </cell>
          <cell r="F545" t="str">
            <v>Estevão Lopes Morago 1</v>
          </cell>
          <cell r="G545" t="str">
            <v>MUV</v>
          </cell>
          <cell r="H545" t="str">
            <v>Viseu</v>
          </cell>
          <cell r="I545" t="str">
            <v>Rua estevão lopes morago</v>
          </cell>
          <cell r="L545" t="str">
            <v>tem linha M14 - PROPOSTA DE COLOCAÇÃO DE ABRIGO - PEDIDO PELA JUNTA FREG. DE VISEU</v>
          </cell>
          <cell r="N545" t="e">
            <v>#REF!</v>
          </cell>
          <cell r="O545" t="str">
            <v>C2;2;4</v>
          </cell>
        </row>
        <row r="546">
          <cell r="A546" t="str">
            <v>Vis 544</v>
          </cell>
          <cell r="B546" t="str">
            <v xml:space="preserve"> 40.653778,  -7.924017</v>
          </cell>
          <cell r="C546">
            <v>503</v>
          </cell>
          <cell r="F546" t="str">
            <v>Estevão Lopes Morago 2</v>
          </cell>
          <cell r="G546" t="str">
            <v>MUV</v>
          </cell>
          <cell r="H546" t="str">
            <v>VISEU</v>
          </cell>
          <cell r="I546" t="str">
            <v>Rua estevão lopes morago</v>
          </cell>
          <cell r="N546" t="e">
            <v>#REF!</v>
          </cell>
          <cell r="O546" t="str">
            <v>2;4</v>
          </cell>
        </row>
        <row r="547">
          <cell r="A547" t="str">
            <v>Vis 545</v>
          </cell>
          <cell r="B547" t="str">
            <v xml:space="preserve"> 40.652816,  -7.926176</v>
          </cell>
          <cell r="C547">
            <v>504</v>
          </cell>
          <cell r="F547" t="str">
            <v>Coração Jesus 1</v>
          </cell>
          <cell r="G547" t="str">
            <v>MUV</v>
          </cell>
          <cell r="H547" t="str">
            <v>VISEU</v>
          </cell>
          <cell r="I547" t="str">
            <v>rua coração de jesus</v>
          </cell>
          <cell r="N547" t="e">
            <v>#REF!</v>
          </cell>
          <cell r="O547" t="str">
            <v>2;4</v>
          </cell>
        </row>
        <row r="548">
          <cell r="A548" t="str">
            <v>Vis 546</v>
          </cell>
          <cell r="B548" t="str">
            <v xml:space="preserve"> 40.652795,  -7.925494</v>
          </cell>
          <cell r="C548">
            <v>505</v>
          </cell>
          <cell r="F548" t="str">
            <v>Coração Jesus 2</v>
          </cell>
          <cell r="G548" t="str">
            <v>MUV</v>
          </cell>
          <cell r="H548" t="str">
            <v>VISEU</v>
          </cell>
          <cell r="I548" t="str">
            <v>rua coração de jesus</v>
          </cell>
          <cell r="K548" t="str">
            <v>postalete atras do estacionamento e estacionamento muito requisitado na zona - antecipar paragem para antes do estacionamento</v>
          </cell>
          <cell r="L548" t="str">
            <v>Não tem H20A ou M14</v>
          </cell>
          <cell r="N548" t="e">
            <v>#REF!</v>
          </cell>
          <cell r="O548" t="str">
            <v>2;4</v>
          </cell>
        </row>
        <row r="549">
          <cell r="A549" t="str">
            <v>Vis 547</v>
          </cell>
          <cell r="B549" t="str">
            <v xml:space="preserve"> 40.653169,  -7.927236</v>
          </cell>
          <cell r="C549">
            <v>506</v>
          </cell>
          <cell r="F549" t="str">
            <v>Chevis 1</v>
          </cell>
          <cell r="G549" t="str">
            <v>MUV</v>
          </cell>
          <cell r="H549" t="str">
            <v>VISEU</v>
          </cell>
          <cell r="I549" t="str">
            <v>rua coração de jesus</v>
          </cell>
          <cell r="L549" t="str">
            <v>PROPOSTA DE COLOCAÇÃO DE ABRIGO - PEDIDO PELA JUNTA FREG. DE VISEU</v>
          </cell>
          <cell r="N549" t="e">
            <v>#REF!</v>
          </cell>
          <cell r="O549" t="str">
            <v>2;4</v>
          </cell>
        </row>
        <row r="550">
          <cell r="A550" t="str">
            <v>Vis 548</v>
          </cell>
          <cell r="B550" t="str">
            <v xml:space="preserve"> 40.653201,  -7.927781</v>
          </cell>
          <cell r="C550">
            <v>507</v>
          </cell>
          <cell r="F550" t="str">
            <v>Chevis 2</v>
          </cell>
          <cell r="G550" t="str">
            <v>MUV</v>
          </cell>
          <cell r="H550" t="str">
            <v>VISEU</v>
          </cell>
          <cell r="I550" t="str">
            <v>rua coração de jesus</v>
          </cell>
          <cell r="L550" t="str">
            <v>Não tem H20A ou M14</v>
          </cell>
          <cell r="N550" t="e">
            <v>#REF!</v>
          </cell>
          <cell r="O550" t="str">
            <v>2;4</v>
          </cell>
        </row>
        <row r="551">
          <cell r="A551" t="str">
            <v>Vis 549</v>
          </cell>
          <cell r="B551" t="str">
            <v xml:space="preserve"> 40.654304,  -7.926906</v>
          </cell>
          <cell r="C551">
            <v>508</v>
          </cell>
          <cell r="D551" t="str">
            <v>C2.35a</v>
          </cell>
          <cell r="F551" t="str">
            <v>José Maria Escrivá 1</v>
          </cell>
          <cell r="G551" t="str">
            <v>MUV</v>
          </cell>
          <cell r="H551" t="str">
            <v>VISEU</v>
          </cell>
          <cell r="I551" t="str">
            <v>Avenida são josemaria escrivá</v>
          </cell>
          <cell r="L551" t="str">
            <v>Não tem H20A ou M14</v>
          </cell>
          <cell r="N551" t="e">
            <v>#REF!</v>
          </cell>
          <cell r="O551" t="str">
            <v>C2;2;4</v>
          </cell>
        </row>
        <row r="552">
          <cell r="A552" t="str">
            <v>Vis 550</v>
          </cell>
          <cell r="B552" t="str">
            <v xml:space="preserve"> 40.655168,  -7.925382</v>
          </cell>
          <cell r="C552">
            <v>509</v>
          </cell>
          <cell r="D552" t="str">
            <v>C2.35b</v>
          </cell>
          <cell r="F552" t="str">
            <v>J Maria Escrivá-Hotel 1</v>
          </cell>
          <cell r="G552" t="str">
            <v>MUV</v>
          </cell>
          <cell r="H552" t="str">
            <v>VISEU</v>
          </cell>
          <cell r="I552" t="str">
            <v>Montebelo</v>
          </cell>
          <cell r="L552" t="str">
            <v>Não tem H20A ou M14</v>
          </cell>
          <cell r="N552" t="e">
            <v>#REF!</v>
          </cell>
          <cell r="O552" t="str">
            <v>C2;2;4</v>
          </cell>
        </row>
        <row r="553">
          <cell r="A553" t="str">
            <v>Vis 551</v>
          </cell>
          <cell r="B553" t="str">
            <v xml:space="preserve"> 40.655333,  -7.925393</v>
          </cell>
          <cell r="C553">
            <v>510</v>
          </cell>
          <cell r="D553" t="str">
            <v>C1.16a</v>
          </cell>
          <cell r="F553" t="str">
            <v>J Maria Escrivá-Hotel 2</v>
          </cell>
          <cell r="G553" t="str">
            <v>MUV</v>
          </cell>
          <cell r="H553" t="str">
            <v>VISEU</v>
          </cell>
          <cell r="I553" t="str">
            <v>Avenida São Josemaria Escrivá (Montebelo)</v>
          </cell>
          <cell r="L553" t="str">
            <v>Não tem H20A ou M14</v>
          </cell>
          <cell r="N553" t="e">
            <v>#REF!</v>
          </cell>
          <cell r="O553" t="str">
            <v>C1;2;4</v>
          </cell>
        </row>
        <row r="554">
          <cell r="A554" t="str">
            <v>Vis 552</v>
          </cell>
          <cell r="B554" t="str">
            <v xml:space="preserve"> 40.657016,  -7.924756</v>
          </cell>
          <cell r="C554">
            <v>511</v>
          </cell>
          <cell r="F554" t="str">
            <v xml:space="preserve"> Rua Marly-le-Roi 1</v>
          </cell>
          <cell r="G554" t="str">
            <v>MUV</v>
          </cell>
          <cell r="H554" t="str">
            <v>VISEU</v>
          </cell>
          <cell r="I554" t="str">
            <v>Rua Inatel</v>
          </cell>
          <cell r="L554" t="str">
            <v>Não tem H20A ou M14</v>
          </cell>
          <cell r="N554" t="e">
            <v>#REF!</v>
          </cell>
          <cell r="O554" t="str">
            <v>2;4</v>
          </cell>
        </row>
        <row r="555">
          <cell r="A555" t="str">
            <v>Vis 553</v>
          </cell>
          <cell r="B555" t="str">
            <v xml:space="preserve"> 40.657826,  -7.926131</v>
          </cell>
          <cell r="C555">
            <v>512</v>
          </cell>
          <cell r="F555" t="str">
            <v>Campo Trambelos 1</v>
          </cell>
          <cell r="G555" t="str">
            <v>MUV</v>
          </cell>
          <cell r="H555" t="str">
            <v>VISEU</v>
          </cell>
          <cell r="I555" t="str">
            <v>rua antonio gedeão</v>
          </cell>
          <cell r="L555" t="str">
            <v>Não tem H20A ou M14</v>
          </cell>
          <cell r="N555" t="e">
            <v>#REF!</v>
          </cell>
          <cell r="O555" t="str">
            <v>2;4</v>
          </cell>
        </row>
        <row r="556">
          <cell r="A556" t="str">
            <v>Vis 554</v>
          </cell>
          <cell r="B556" t="str">
            <v xml:space="preserve"> 40.657729,  -7.926238</v>
          </cell>
          <cell r="C556">
            <v>513</v>
          </cell>
          <cell r="F556" t="str">
            <v>Campo Trambelos 2</v>
          </cell>
          <cell r="G556" t="str">
            <v>MUV</v>
          </cell>
          <cell r="H556" t="str">
            <v>VISEU</v>
          </cell>
          <cell r="I556" t="str">
            <v>rua antonio gedeão</v>
          </cell>
          <cell r="N556" t="e">
            <v>#REF!</v>
          </cell>
          <cell r="O556" t="str">
            <v>2;4</v>
          </cell>
        </row>
        <row r="557">
          <cell r="A557" t="str">
            <v>Vis 555</v>
          </cell>
          <cell r="B557" t="str">
            <v xml:space="preserve"> 40.655256,  -7.933708</v>
          </cell>
          <cell r="C557">
            <v>514</v>
          </cell>
          <cell r="F557" t="str">
            <v>Quinta da Cruz</v>
          </cell>
          <cell r="G557" t="str">
            <v>MUV</v>
          </cell>
          <cell r="H557" t="str">
            <v>Repeses e S. Salvador</v>
          </cell>
          <cell r="I557" t="str">
            <v>Rua dos Olivais - Qta da Cruz</v>
          </cell>
          <cell r="N557" t="e">
            <v>#REF!</v>
          </cell>
          <cell r="O557">
            <v>2</v>
          </cell>
        </row>
        <row r="558">
          <cell r="A558" t="str">
            <v>Vis 556</v>
          </cell>
          <cell r="B558" t="str">
            <v xml:space="preserve"> 40.654179,  -7.935044</v>
          </cell>
          <cell r="C558">
            <v>515</v>
          </cell>
          <cell r="F558" t="str">
            <v>São Salvador 1</v>
          </cell>
          <cell r="G558" t="str">
            <v>MUV</v>
          </cell>
          <cell r="H558" t="str">
            <v>Repeses e S. Salvador</v>
          </cell>
          <cell r="I558" t="str">
            <v>Rua dos Olivais (cruzamento)</v>
          </cell>
          <cell r="N558" t="e">
            <v>#REF!</v>
          </cell>
          <cell r="O558">
            <v>2</v>
          </cell>
        </row>
        <row r="559">
          <cell r="A559" t="str">
            <v>Vis 557</v>
          </cell>
          <cell r="B559" t="str">
            <v xml:space="preserve"> 40.654260,  -7.935114</v>
          </cell>
          <cell r="C559">
            <v>516</v>
          </cell>
          <cell r="F559" t="str">
            <v>São Salvador 2</v>
          </cell>
          <cell r="G559" t="str">
            <v>MUV</v>
          </cell>
          <cell r="H559" t="str">
            <v>Repeses e S. Salvador</v>
          </cell>
          <cell r="I559" t="str">
            <v>Rua dos Olivais (cruzamento)</v>
          </cell>
          <cell r="L559" t="str">
            <v>Não tem H20A ou M14</v>
          </cell>
          <cell r="N559" t="e">
            <v>#REF!</v>
          </cell>
          <cell r="O559">
            <v>2</v>
          </cell>
        </row>
        <row r="560">
          <cell r="A560" t="str">
            <v>Vis 558</v>
          </cell>
          <cell r="B560" t="str">
            <v>paragem não existe</v>
          </cell>
          <cell r="C560">
            <v>517</v>
          </cell>
          <cell r="H560" t="str">
            <v>Repeses e S. Salvador</v>
          </cell>
          <cell r="I560" t="str">
            <v>Rua s. salvador</v>
          </cell>
          <cell r="N560" t="e">
            <v>#REF!</v>
          </cell>
        </row>
        <row r="561">
          <cell r="A561" t="str">
            <v>Vis 559</v>
          </cell>
          <cell r="B561" t="str">
            <v xml:space="preserve"> 40.652443,  -7.937910</v>
          </cell>
          <cell r="C561">
            <v>518</v>
          </cell>
          <cell r="F561" t="str">
            <v>S Salvador-Rua Igreja 1</v>
          </cell>
          <cell r="G561" t="str">
            <v>MUV</v>
          </cell>
          <cell r="H561" t="str">
            <v>Repeses e S. Salvador</v>
          </cell>
          <cell r="I561" t="str">
            <v>Rua s. salvador (cruzamento R. da Igreja)</v>
          </cell>
          <cell r="N561" t="e">
            <v>#REF!</v>
          </cell>
          <cell r="O561">
            <v>2</v>
          </cell>
        </row>
        <row r="562">
          <cell r="A562" t="str">
            <v>Vis 560</v>
          </cell>
          <cell r="B562" t="str">
            <v xml:space="preserve"> 40.652541,  -7.937885</v>
          </cell>
          <cell r="C562">
            <v>519</v>
          </cell>
          <cell r="F562" t="str">
            <v>S Salvador-Rua Igreja 2</v>
          </cell>
          <cell r="G562" t="str">
            <v>MUV</v>
          </cell>
          <cell r="H562" t="str">
            <v>Repeses e S. Salvador</v>
          </cell>
          <cell r="I562" t="str">
            <v>Rua s. salvador (cruzamento R. da Igreja)</v>
          </cell>
          <cell r="N562" t="e">
            <v>#REF!</v>
          </cell>
          <cell r="O562">
            <v>2</v>
          </cell>
        </row>
        <row r="563">
          <cell r="A563" t="str">
            <v>Vis 561</v>
          </cell>
          <cell r="B563" t="str">
            <v xml:space="preserve"> 40.651186,  -7.941212</v>
          </cell>
          <cell r="C563">
            <v>520</v>
          </cell>
          <cell r="F563" t="str">
            <v>S Salvador-R Lameira 1</v>
          </cell>
          <cell r="G563" t="str">
            <v>MUV</v>
          </cell>
          <cell r="H563" t="str">
            <v>Repeses e S. Salvador</v>
          </cell>
          <cell r="I563" t="str">
            <v>Rua Lameira (Etar)</v>
          </cell>
          <cell r="N563" t="e">
            <v>#REF!</v>
          </cell>
          <cell r="O563">
            <v>2</v>
          </cell>
        </row>
        <row r="564">
          <cell r="A564" t="str">
            <v>Vis 562</v>
          </cell>
          <cell r="B564" t="str">
            <v xml:space="preserve"> 40.651142,  -7.941377</v>
          </cell>
          <cell r="C564">
            <v>521</v>
          </cell>
          <cell r="F564" t="str">
            <v>S Salvador-R Lameira 2</v>
          </cell>
          <cell r="G564" t="str">
            <v>MUV</v>
          </cell>
          <cell r="H564" t="str">
            <v>Repeses e S. Salvador</v>
          </cell>
          <cell r="I564" t="str">
            <v>Rua Lameira (Etar)</v>
          </cell>
          <cell r="N564" t="e">
            <v>#REF!</v>
          </cell>
          <cell r="O564">
            <v>2</v>
          </cell>
        </row>
        <row r="565">
          <cell r="A565" t="str">
            <v>Vis 563</v>
          </cell>
          <cell r="B565" t="str">
            <v xml:space="preserve"> 40.651229,  -7.944520</v>
          </cell>
          <cell r="C565">
            <v>522</v>
          </cell>
          <cell r="F565" t="str">
            <v>Póvoa M-Rua Carvalhas 1</v>
          </cell>
          <cell r="G565" t="str">
            <v>MUV</v>
          </cell>
          <cell r="H565" t="str">
            <v>Repeses e S. Salvador</v>
          </cell>
          <cell r="I565" t="str">
            <v>Rua Lameira - povoa da Medronhosa</v>
          </cell>
          <cell r="N565" t="e">
            <v>#REF!</v>
          </cell>
          <cell r="O565">
            <v>2</v>
          </cell>
        </row>
        <row r="566">
          <cell r="A566" t="str">
            <v>Vis 564</v>
          </cell>
          <cell r="B566" t="str">
            <v xml:space="preserve"> 40.650416,  -7.946284</v>
          </cell>
          <cell r="C566">
            <v>523</v>
          </cell>
          <cell r="F566" t="str">
            <v>Póvoa M-B Escadinhas</v>
          </cell>
          <cell r="G566" t="str">
            <v>MUV</v>
          </cell>
          <cell r="H566" t="str">
            <v>Repeses e S. Salvador</v>
          </cell>
          <cell r="I566" t="str">
            <v>Rua lameira</v>
          </cell>
          <cell r="N566" t="e">
            <v>#REF!</v>
          </cell>
          <cell r="O566">
            <v>2</v>
          </cell>
        </row>
        <row r="567">
          <cell r="A567" t="str">
            <v>Vis 565</v>
          </cell>
          <cell r="B567" t="str">
            <v xml:space="preserve"> 40.641232,  -7.967922</v>
          </cell>
          <cell r="C567">
            <v>524</v>
          </cell>
          <cell r="F567" t="str">
            <v>Sarzedelo-Vale do Rio</v>
          </cell>
          <cell r="G567" t="str">
            <v>MUV</v>
          </cell>
          <cell r="H567" t="str">
            <v>S. Cipriano e Vil de Soito</v>
          </cell>
          <cell r="I567" t="str">
            <v>S. Cipriano - sarzedelo</v>
          </cell>
          <cell r="N567" t="e">
            <v>#REF!</v>
          </cell>
          <cell r="O567">
            <v>2</v>
          </cell>
        </row>
        <row r="568">
          <cell r="A568" t="str">
            <v>Vis 566</v>
          </cell>
          <cell r="B568" t="str">
            <v xml:space="preserve"> 40.642356,  -7.971632</v>
          </cell>
          <cell r="C568">
            <v>525</v>
          </cell>
          <cell r="F568" t="str">
            <v>Sarzedelo-Largo Rossio 1</v>
          </cell>
          <cell r="G568" t="str">
            <v>MUV</v>
          </cell>
          <cell r="H568" t="str">
            <v>S. Cipriano e Vil de Soito</v>
          </cell>
          <cell r="I568" t="str">
            <v>S. Cipriano - sarzedelo</v>
          </cell>
          <cell r="N568" t="e">
            <v>#REF!</v>
          </cell>
          <cell r="O568">
            <v>2</v>
          </cell>
        </row>
        <row r="569">
          <cell r="A569" t="str">
            <v>Vis 567</v>
          </cell>
          <cell r="B569" t="str">
            <v xml:space="preserve"> 40.642563,  -7.974734</v>
          </cell>
          <cell r="C569">
            <v>526</v>
          </cell>
          <cell r="F569" t="str">
            <v>Sarzedelo-R Principal 2</v>
          </cell>
          <cell r="G569" t="str">
            <v>MUV</v>
          </cell>
          <cell r="H569" t="str">
            <v>S. Cipriano e Vil de Soito</v>
          </cell>
          <cell r="I569" t="str">
            <v>S. Cipriano - sarzedelo</v>
          </cell>
          <cell r="L569" t="str">
            <v xml:space="preserve">SINAL H20A PEDIDO NO EDOC PARA SINALIZAÇÃO DE PARAGEM PARA CARREIRAS INTERMUNCIPAIS </v>
          </cell>
          <cell r="N569" t="e">
            <v>#REF!</v>
          </cell>
          <cell r="O569">
            <v>2</v>
          </cell>
        </row>
        <row r="570">
          <cell r="A570" t="str">
            <v>Vis 568</v>
          </cell>
          <cell r="B570" t="str">
            <v xml:space="preserve"> 40.641717,  -7.982542</v>
          </cell>
          <cell r="C570">
            <v>527</v>
          </cell>
          <cell r="F570" t="str">
            <v>Ferrocinto-Rua Póvoa</v>
          </cell>
          <cell r="G570" t="str">
            <v>INTERMUNICIPAIS/MUV</v>
          </cell>
          <cell r="H570" t="str">
            <v>S. Cipriano e Vil de Soito</v>
          </cell>
          <cell r="I570" t="str">
            <v>M600</v>
          </cell>
          <cell r="N570" t="e">
            <v>#REF!</v>
          </cell>
          <cell r="O570">
            <v>2</v>
          </cell>
        </row>
        <row r="571">
          <cell r="A571" t="str">
            <v>Vis 569</v>
          </cell>
          <cell r="B571" t="str">
            <v xml:space="preserve"> 40.642167,  -7.984387</v>
          </cell>
          <cell r="C571">
            <v>528</v>
          </cell>
          <cell r="F571" t="str">
            <v>Ferrocinto</v>
          </cell>
          <cell r="G571" t="str">
            <v>MUV</v>
          </cell>
          <cell r="H571" t="str">
            <v>S. Cipriano e Vil de Soito</v>
          </cell>
          <cell r="I571" t="str">
            <v>Ferrocinto</v>
          </cell>
          <cell r="N571" t="e">
            <v>#REF!</v>
          </cell>
          <cell r="O571">
            <v>2</v>
          </cell>
        </row>
        <row r="572">
          <cell r="A572" t="str">
            <v>Vis 570</v>
          </cell>
          <cell r="B572" t="str">
            <v xml:space="preserve"> 40.639189,  -7.984520</v>
          </cell>
          <cell r="C572">
            <v>529</v>
          </cell>
          <cell r="F572" t="str">
            <v>Ferrocinto- Alto Corgas</v>
          </cell>
          <cell r="G572" t="str">
            <v>MUV</v>
          </cell>
          <cell r="H572" t="str">
            <v>S. Cipriano e Vil de Soito</v>
          </cell>
          <cell r="I572" t="str">
            <v>M600 - cruzamento para Ferrocinto</v>
          </cell>
          <cell r="N572" t="e">
            <v>#REF!</v>
          </cell>
          <cell r="O572">
            <v>2</v>
          </cell>
        </row>
        <row r="573">
          <cell r="A573" t="str">
            <v>Vis 571</v>
          </cell>
          <cell r="B573" t="str">
            <v xml:space="preserve"> 40.642276,  -7.977442</v>
          </cell>
          <cell r="C573">
            <v>530</v>
          </cell>
          <cell r="F573" t="str">
            <v>Portela-Prof José Miguel</v>
          </cell>
          <cell r="G573" t="str">
            <v>MUV</v>
          </cell>
          <cell r="H573" t="str">
            <v>S. Cipriano e Vil de Soito</v>
          </cell>
          <cell r="I573" t="str">
            <v>S. Cipriano - sarzedelo</v>
          </cell>
          <cell r="N573" t="e">
            <v>#REF!</v>
          </cell>
          <cell r="O573">
            <v>2</v>
          </cell>
        </row>
        <row r="574">
          <cell r="A574" t="str">
            <v>Vis 572</v>
          </cell>
          <cell r="B574" t="str">
            <v xml:space="preserve"> 40.642288,  -7.971493</v>
          </cell>
          <cell r="C574">
            <v>531</v>
          </cell>
          <cell r="F574" t="str">
            <v>Sarzedelo-Largo Rossio 2</v>
          </cell>
          <cell r="G574" t="str">
            <v>MUV</v>
          </cell>
          <cell r="H574" t="str">
            <v>S. Cipriano e Vil de Soito</v>
          </cell>
          <cell r="I574" t="str">
            <v>S. Cipriano - sarzedelo</v>
          </cell>
          <cell r="N574" t="e">
            <v>#REF!</v>
          </cell>
          <cell r="O574">
            <v>2</v>
          </cell>
        </row>
        <row r="575">
          <cell r="A575" t="str">
            <v>Vis 573</v>
          </cell>
          <cell r="B575" t="str">
            <v xml:space="preserve"> 40.641118,  -7.968903</v>
          </cell>
          <cell r="C575">
            <v>532</v>
          </cell>
          <cell r="F575" t="str">
            <v>Sarzedelo-R Principal 1</v>
          </cell>
          <cell r="G575" t="str">
            <v>MUV</v>
          </cell>
          <cell r="H575" t="str">
            <v>S. Cipriano e Vil de Soito</v>
          </cell>
          <cell r="I575" t="str">
            <v>S. Cipriano - sarzedelo</v>
          </cell>
          <cell r="N575" t="e">
            <v>#REF!</v>
          </cell>
          <cell r="O575">
            <v>2</v>
          </cell>
        </row>
        <row r="576">
          <cell r="A576" t="str">
            <v>Vis 574</v>
          </cell>
          <cell r="B576" t="str">
            <v xml:space="preserve"> 40.651152,  -7.944423</v>
          </cell>
          <cell r="C576">
            <v>533</v>
          </cell>
          <cell r="F576" t="str">
            <v>Póvoa M-Rua Carvalhas 2</v>
          </cell>
          <cell r="G576" t="str">
            <v>MUV</v>
          </cell>
          <cell r="H576" t="str">
            <v>Repeses e S. Salvador</v>
          </cell>
          <cell r="I576" t="str">
            <v>Rua Lameira - povoa da Medronhosa</v>
          </cell>
          <cell r="N576" t="e">
            <v>#REF!</v>
          </cell>
          <cell r="O576">
            <v>2</v>
          </cell>
        </row>
        <row r="577">
          <cell r="A577" t="str">
            <v>Vis 575</v>
          </cell>
          <cell r="B577" t="str">
            <v xml:space="preserve"> 40.658942,  -7.928036</v>
          </cell>
          <cell r="C577">
            <v>534</v>
          </cell>
          <cell r="F577" t="str">
            <v>Trambelos</v>
          </cell>
          <cell r="G577" t="str">
            <v>MUV</v>
          </cell>
          <cell r="H577" t="str">
            <v>VISEU</v>
          </cell>
          <cell r="I577" t="str">
            <v>rua dos tramelos</v>
          </cell>
          <cell r="N577" t="e">
            <v>#REF!</v>
          </cell>
          <cell r="O577">
            <v>2</v>
          </cell>
        </row>
        <row r="578">
          <cell r="A578" t="str">
            <v>Vis 576</v>
          </cell>
          <cell r="B578" t="str">
            <v xml:space="preserve"> 40.651326,  -7.939743</v>
          </cell>
          <cell r="C578">
            <v>535</v>
          </cell>
          <cell r="F578" t="str">
            <v>S Salvador-R Lameira 3</v>
          </cell>
          <cell r="G578" t="str">
            <v>MUV</v>
          </cell>
          <cell r="H578" t="str">
            <v>Repeses e S. Salvador</v>
          </cell>
          <cell r="I578" t="str">
            <v>Rua Lameira</v>
          </cell>
          <cell r="L578" t="str">
            <v>não tem sinal H20A ou linha M14</v>
          </cell>
          <cell r="N578" t="e">
            <v>#REF!</v>
          </cell>
          <cell r="O578">
            <v>2</v>
          </cell>
        </row>
        <row r="579">
          <cell r="A579" t="str">
            <v>Vis 577</v>
          </cell>
          <cell r="B579" t="str">
            <v xml:space="preserve"> 40.672581,  -7.926936</v>
          </cell>
          <cell r="C579">
            <v>536</v>
          </cell>
          <cell r="F579" t="str">
            <v>Largo Santo Estevão 1</v>
          </cell>
          <cell r="G579" t="str">
            <v>MUV</v>
          </cell>
          <cell r="H579" t="str">
            <v>Abraveses</v>
          </cell>
          <cell r="I579" t="str">
            <v>Rua Sto estevão</v>
          </cell>
          <cell r="L579" t="str">
            <v>não tem sinal H20A ou linha M14</v>
          </cell>
          <cell r="N579" t="e">
            <v>#REF!</v>
          </cell>
          <cell r="O579">
            <v>4</v>
          </cell>
        </row>
        <row r="580">
          <cell r="A580" t="str">
            <v>Vis 578</v>
          </cell>
          <cell r="B580" t="str">
            <v xml:space="preserve"> 40.672739,  -7.926996</v>
          </cell>
          <cell r="C580">
            <v>537</v>
          </cell>
          <cell r="F580" t="str">
            <v>Largo Santo Estevão 2</v>
          </cell>
          <cell r="G580" t="str">
            <v>MUV</v>
          </cell>
          <cell r="H580" t="str">
            <v>Abraveses</v>
          </cell>
          <cell r="I580" t="str">
            <v>Rua Sto estevão</v>
          </cell>
          <cell r="N580" t="e">
            <v>#REF!</v>
          </cell>
          <cell r="O580">
            <v>4</v>
          </cell>
        </row>
        <row r="581">
          <cell r="A581" t="str">
            <v>Vis 579</v>
          </cell>
          <cell r="B581" t="str">
            <v xml:space="preserve"> 40.669808,  -7.929161</v>
          </cell>
          <cell r="C581">
            <v>538</v>
          </cell>
          <cell r="F581" t="str">
            <v>Sto Estevão-P Comércio 1</v>
          </cell>
          <cell r="G581" t="str">
            <v>MUV</v>
          </cell>
          <cell r="H581" t="str">
            <v>Abraveses</v>
          </cell>
          <cell r="I581" t="str">
            <v>Rua Sto estevão - praça do comércio</v>
          </cell>
          <cell r="L581" t="str">
            <v>Abrigo foi deslocado 10 metros no sentido Orgens - Abraveses conforme desenho proposto pela Junta de Freguesia no EDOC/2016/53080</v>
          </cell>
          <cell r="N581" t="e">
            <v>#REF!</v>
          </cell>
          <cell r="O581">
            <v>4</v>
          </cell>
        </row>
        <row r="582">
          <cell r="A582" t="str">
            <v>Vis 580</v>
          </cell>
          <cell r="B582" t="str">
            <v xml:space="preserve"> 40.669674,  -7.928994</v>
          </cell>
          <cell r="C582">
            <v>539</v>
          </cell>
          <cell r="F582" t="str">
            <v>Sto Estevão-P Comércio 2</v>
          </cell>
          <cell r="G582" t="str">
            <v>MUV</v>
          </cell>
          <cell r="H582" t="str">
            <v>Abraveses</v>
          </cell>
          <cell r="I582" t="str">
            <v>Rua Sto estevão - praça do comércio</v>
          </cell>
          <cell r="N582" t="e">
            <v>#REF!</v>
          </cell>
          <cell r="O582">
            <v>4</v>
          </cell>
        </row>
        <row r="583">
          <cell r="A583" t="str">
            <v>Vis 581</v>
          </cell>
          <cell r="B583" t="str">
            <v xml:space="preserve"> 40.669245,  -7.932433</v>
          </cell>
          <cell r="C583">
            <v>540</v>
          </cell>
          <cell r="F583" t="str">
            <v>Orgens-Av Namorados 1</v>
          </cell>
          <cell r="G583" t="str">
            <v>MUV</v>
          </cell>
          <cell r="H583" t="str">
            <v>Orgens</v>
          </cell>
          <cell r="I583" t="str">
            <v>Avenida dos namorados</v>
          </cell>
          <cell r="N583" t="e">
            <v>#REF!</v>
          </cell>
          <cell r="O583">
            <v>4</v>
          </cell>
        </row>
        <row r="584">
          <cell r="A584" t="str">
            <v>Vis 582</v>
          </cell>
          <cell r="B584" t="str">
            <v xml:space="preserve"> 40.669198,  -7.932323</v>
          </cell>
          <cell r="C584">
            <v>541</v>
          </cell>
          <cell r="F584" t="str">
            <v>Orgens-Av Namorados 2</v>
          </cell>
          <cell r="G584" t="str">
            <v>MUV</v>
          </cell>
          <cell r="H584" t="str">
            <v>Orgens</v>
          </cell>
          <cell r="I584" t="str">
            <v>Avenida dos namorados</v>
          </cell>
          <cell r="N584" t="e">
            <v>#REF!</v>
          </cell>
          <cell r="O584">
            <v>4</v>
          </cell>
        </row>
        <row r="585">
          <cell r="A585" t="str">
            <v>Vis 583</v>
          </cell>
          <cell r="B585" t="str">
            <v>NÃO FABRICAR</v>
          </cell>
          <cell r="C585">
            <v>542</v>
          </cell>
          <cell r="F585" t="str">
            <v>Orgens-Av Namorados 3</v>
          </cell>
          <cell r="H585" t="str">
            <v>Orgens</v>
          </cell>
          <cell r="I585" t="str">
            <v>Avenida dos namorados</v>
          </cell>
          <cell r="N585" t="e">
            <v>#REF!</v>
          </cell>
          <cell r="O585">
            <v>4</v>
          </cell>
        </row>
        <row r="586">
          <cell r="A586" t="str">
            <v>Vis 584</v>
          </cell>
          <cell r="B586" t="str">
            <v xml:space="preserve"> 40.667913,  -7.936448</v>
          </cell>
          <cell r="C586">
            <v>543</v>
          </cell>
          <cell r="F586" t="str">
            <v>Orgens-Av Convento 1</v>
          </cell>
          <cell r="G586" t="str">
            <v>MUV</v>
          </cell>
          <cell r="H586" t="str">
            <v>Orgens</v>
          </cell>
          <cell r="I586" t="str">
            <v>Avenida dos namorados</v>
          </cell>
          <cell r="N586" t="e">
            <v>#REF!</v>
          </cell>
          <cell r="O586">
            <v>4</v>
          </cell>
        </row>
        <row r="587">
          <cell r="A587" t="str">
            <v>Vis 585</v>
          </cell>
          <cell r="B587" t="str">
            <v xml:space="preserve"> 40.665355,  -7.939031</v>
          </cell>
          <cell r="C587">
            <v>544</v>
          </cell>
          <cell r="F587" t="str">
            <v>Orgens-Rua Olival</v>
          </cell>
          <cell r="G587" t="str">
            <v>MUV</v>
          </cell>
          <cell r="H587" t="str">
            <v>Orgens</v>
          </cell>
          <cell r="I587" t="str">
            <v>Avenida dos namorados - cruzamento com rua do olival</v>
          </cell>
          <cell r="L587" t="str">
            <v>tem linha M14</v>
          </cell>
          <cell r="N587" t="e">
            <v>#REF!</v>
          </cell>
          <cell r="O587">
            <v>4</v>
          </cell>
        </row>
        <row r="588">
          <cell r="A588" t="str">
            <v>Vis 586</v>
          </cell>
          <cell r="B588" t="str">
            <v xml:space="preserve"> 40.666933,  -7.941170</v>
          </cell>
          <cell r="C588">
            <v>545</v>
          </cell>
          <cell r="F588" t="str">
            <v>Orgens-Junta Freguesia 1</v>
          </cell>
          <cell r="G588" t="str">
            <v>MUV</v>
          </cell>
          <cell r="H588" t="str">
            <v>Orgens</v>
          </cell>
          <cell r="I588" t="str">
            <v>Rua olival (junta freguesia orgens)</v>
          </cell>
          <cell r="N588" t="e">
            <v>#REF!</v>
          </cell>
          <cell r="O588">
            <v>4</v>
          </cell>
        </row>
        <row r="589">
          <cell r="A589" t="str">
            <v>Vis 587</v>
          </cell>
          <cell r="B589" t="str">
            <v xml:space="preserve"> 40.669408,  -7.944642</v>
          </cell>
          <cell r="C589">
            <v>546</v>
          </cell>
          <cell r="F589" t="str">
            <v>S Martinho-R Loureiro 1</v>
          </cell>
          <cell r="G589" t="str">
            <v>MUV</v>
          </cell>
          <cell r="H589" t="str">
            <v>Orgens</v>
          </cell>
          <cell r="I589" t="str">
            <v>Rua romão loureiro (s. martinho centro)</v>
          </cell>
          <cell r="N589" t="e">
            <v>#REF!</v>
          </cell>
          <cell r="O589">
            <v>4</v>
          </cell>
        </row>
        <row r="590">
          <cell r="A590" t="str">
            <v>Vis 588</v>
          </cell>
          <cell r="B590" t="str">
            <v xml:space="preserve"> 40.675225,  -7.943294</v>
          </cell>
          <cell r="C590">
            <v>547</v>
          </cell>
          <cell r="F590" t="str">
            <v>Quintela-R Loureiro</v>
          </cell>
          <cell r="G590" t="str">
            <v>MUV</v>
          </cell>
          <cell r="H590" t="str">
            <v>Orgens</v>
          </cell>
          <cell r="I590" t="str">
            <v>Rua levada</v>
          </cell>
          <cell r="N590" t="e">
            <v>#REF!</v>
          </cell>
          <cell r="O590">
            <v>4</v>
          </cell>
        </row>
        <row r="591">
          <cell r="A591" t="str">
            <v>Vis 589</v>
          </cell>
          <cell r="B591" t="str">
            <v xml:space="preserve"> 40.677472,  -7.941054</v>
          </cell>
          <cell r="C591">
            <v>548</v>
          </cell>
          <cell r="F591" t="str">
            <v>Quintela-L Sra Milagres</v>
          </cell>
          <cell r="G591" t="str">
            <v>MUV</v>
          </cell>
          <cell r="H591" t="str">
            <v>Orgens</v>
          </cell>
          <cell r="I591" t="str">
            <v>Largo senhora dos milagres (Quintela)</v>
          </cell>
          <cell r="N591" t="e">
            <v>#REF!</v>
          </cell>
          <cell r="O591">
            <v>4</v>
          </cell>
        </row>
        <row r="592">
          <cell r="A592" t="str">
            <v>Vis 590</v>
          </cell>
          <cell r="B592" t="str">
            <v xml:space="preserve"> 40.675282,  -7.939642</v>
          </cell>
          <cell r="C592">
            <v>549</v>
          </cell>
          <cell r="F592" t="str">
            <v>Quintela-Rua Mial</v>
          </cell>
          <cell r="G592" t="str">
            <v>MUV</v>
          </cell>
          <cell r="H592" t="str">
            <v>Orgens</v>
          </cell>
          <cell r="I592" t="str">
            <v>Rua Mial - s. martinho norte</v>
          </cell>
          <cell r="N592" t="e">
            <v>#REF!</v>
          </cell>
          <cell r="O592">
            <v>4</v>
          </cell>
        </row>
        <row r="593">
          <cell r="A593" t="str">
            <v>Vis 591</v>
          </cell>
          <cell r="B593" t="str">
            <v xml:space="preserve"> 40.669579,  -7.938760</v>
          </cell>
          <cell r="C593">
            <v>550</v>
          </cell>
          <cell r="F593" t="str">
            <v>Orgens-Largo S Francisco</v>
          </cell>
          <cell r="G593" t="str">
            <v>MUV</v>
          </cell>
          <cell r="H593" t="str">
            <v>Orgens</v>
          </cell>
          <cell r="I593" t="str">
            <v>Avenida do convento</v>
          </cell>
          <cell r="N593" t="e">
            <v>#REF!</v>
          </cell>
          <cell r="O593">
            <v>4</v>
          </cell>
        </row>
        <row r="594">
          <cell r="A594" t="str">
            <v>Vis 592</v>
          </cell>
          <cell r="B594" t="str">
            <v xml:space="preserve"> 40.668338,  -7.936289</v>
          </cell>
          <cell r="C594">
            <v>551</v>
          </cell>
          <cell r="F594" t="str">
            <v>Orgens-Av Convento 2</v>
          </cell>
          <cell r="G594" t="str">
            <v>MUV</v>
          </cell>
          <cell r="H594" t="str">
            <v>Orgens</v>
          </cell>
          <cell r="I594" t="str">
            <v>avenida dos namorados (cruzamento)</v>
          </cell>
          <cell r="N594" t="e">
            <v>#REF!</v>
          </cell>
          <cell r="O594">
            <v>4</v>
          </cell>
        </row>
        <row r="595">
          <cell r="A595" t="str">
            <v>Vis 593</v>
          </cell>
          <cell r="B595" t="str">
            <v xml:space="preserve"> 40.663969,  -7.938229</v>
          </cell>
          <cell r="C595">
            <v>552</v>
          </cell>
          <cell r="F595" t="str">
            <v>Orgens-Largo Paço 1</v>
          </cell>
          <cell r="G595" t="str">
            <v>MUV</v>
          </cell>
          <cell r="H595" t="str">
            <v>Orgens</v>
          </cell>
          <cell r="I595" t="str">
            <v>Largo Paço - Orgens</v>
          </cell>
          <cell r="L595" t="str">
            <v>ABRIGO EM CIMA DE ROTUNDA A DESLOCAR</v>
          </cell>
          <cell r="N595" t="e">
            <v>#REF!</v>
          </cell>
          <cell r="O595">
            <v>4</v>
          </cell>
        </row>
        <row r="596">
          <cell r="A596" t="str">
            <v>Vis 594</v>
          </cell>
          <cell r="B596" t="str">
            <v xml:space="preserve"> 40.663829,  -7.937846</v>
          </cell>
          <cell r="C596">
            <v>553</v>
          </cell>
          <cell r="F596" t="str">
            <v>Orgens-Largo Paço 2</v>
          </cell>
          <cell r="G596" t="str">
            <v>MUV</v>
          </cell>
          <cell r="H596" t="str">
            <v>Orgens</v>
          </cell>
          <cell r="I596" t="str">
            <v>Largo Paço - Orgens</v>
          </cell>
          <cell r="N596" t="e">
            <v>#REF!</v>
          </cell>
          <cell r="O596">
            <v>4</v>
          </cell>
        </row>
        <row r="597">
          <cell r="A597" t="str">
            <v>Vis 595</v>
          </cell>
          <cell r="B597" t="str">
            <v xml:space="preserve"> 40.661696,  -7.936853</v>
          </cell>
          <cell r="C597">
            <v>554</v>
          </cell>
          <cell r="F597" t="str">
            <v>Orgens-Rua Escola</v>
          </cell>
          <cell r="G597" t="str">
            <v>MUV</v>
          </cell>
          <cell r="H597" t="str">
            <v>Orgens</v>
          </cell>
          <cell r="I597" t="str">
            <v>Rua escola</v>
          </cell>
          <cell r="N597" t="e">
            <v>#REF!</v>
          </cell>
          <cell r="O597">
            <v>4</v>
          </cell>
        </row>
        <row r="598">
          <cell r="A598" t="str">
            <v>Vis 596</v>
          </cell>
          <cell r="B598" t="str">
            <v xml:space="preserve"> 40.660275,  -7.933343</v>
          </cell>
          <cell r="C598">
            <v>555</v>
          </cell>
          <cell r="F598" t="str">
            <v>Orgens-Ecopista 1</v>
          </cell>
          <cell r="G598" t="str">
            <v>MUV</v>
          </cell>
          <cell r="H598" t="str">
            <v>Orgens</v>
          </cell>
          <cell r="I598" t="str">
            <v>Rua nossa senhora dos milagres</v>
          </cell>
          <cell r="N598" t="e">
            <v>#REF!</v>
          </cell>
          <cell r="O598">
            <v>4</v>
          </cell>
        </row>
        <row r="599">
          <cell r="A599" t="str">
            <v>Vis 597</v>
          </cell>
          <cell r="B599" t="str">
            <v xml:space="preserve"> 40.660400,  -7.933405</v>
          </cell>
          <cell r="C599">
            <v>556</v>
          </cell>
          <cell r="F599" t="str">
            <v>Orgens-Ecopista 2</v>
          </cell>
          <cell r="G599" t="str">
            <v>MUV</v>
          </cell>
          <cell r="H599" t="str">
            <v>Orgens</v>
          </cell>
          <cell r="I599" t="str">
            <v>Rua nossa senhora dos milagres</v>
          </cell>
          <cell r="N599" t="e">
            <v>#REF!</v>
          </cell>
          <cell r="O599">
            <v>4</v>
          </cell>
        </row>
        <row r="600">
          <cell r="A600" t="str">
            <v>Vis 598</v>
          </cell>
          <cell r="B600" t="str">
            <v xml:space="preserve"> 40.660252,  -7.929394</v>
          </cell>
          <cell r="C600">
            <v>557</v>
          </cell>
          <cell r="F600" t="str">
            <v>EN337.1-Travessa Ponte</v>
          </cell>
          <cell r="G600" t="str">
            <v>MUV</v>
          </cell>
          <cell r="H600" t="str">
            <v>Repeses e S. Salvador</v>
          </cell>
          <cell r="I600" t="str">
            <v>N337-1 - avenida cidade de aveiro</v>
          </cell>
          <cell r="N600" t="e">
            <v>#REF!</v>
          </cell>
          <cell r="O600" t="str">
            <v>4;14</v>
          </cell>
        </row>
        <row r="601">
          <cell r="A601" t="str">
            <v>Vis 599</v>
          </cell>
          <cell r="B601" t="str">
            <v xml:space="preserve"> 40.659749,  -7.927490</v>
          </cell>
          <cell r="C601">
            <v>558</v>
          </cell>
          <cell r="F601" t="str">
            <v>C Aveiro-Vildemoinhos2</v>
          </cell>
          <cell r="G601" t="str">
            <v>MUV</v>
          </cell>
          <cell r="H601" t="str">
            <v>viseu</v>
          </cell>
          <cell r="I601" t="str">
            <v>Avenida cidade de aveiro</v>
          </cell>
          <cell r="N601" t="e">
            <v>#REF!</v>
          </cell>
          <cell r="O601" t="str">
            <v>4;14</v>
          </cell>
        </row>
        <row r="602">
          <cell r="A602" t="str">
            <v>Vis 600</v>
          </cell>
          <cell r="B602" t="str">
            <v xml:space="preserve"> 40.659889,  -7.927625</v>
          </cell>
          <cell r="C602">
            <v>559</v>
          </cell>
          <cell r="F602" t="str">
            <v>C Aveiro-Vildemoinhos 1</v>
          </cell>
          <cell r="G602" t="str">
            <v>MUV</v>
          </cell>
          <cell r="H602" t="str">
            <v>Viseu</v>
          </cell>
          <cell r="I602" t="str">
            <v>Avenida cidade de aveiro</v>
          </cell>
          <cell r="N602" t="e">
            <v>#REF!</v>
          </cell>
          <cell r="O602" t="str">
            <v>4;14</v>
          </cell>
        </row>
        <row r="603">
          <cell r="A603" t="str">
            <v>Vis 601</v>
          </cell>
          <cell r="B603" t="str">
            <v xml:space="preserve"> 40.659434,  -7.920299</v>
          </cell>
          <cell r="C603">
            <v>560</v>
          </cell>
          <cell r="F603" t="str">
            <v>Alm Afonso Cerqueira 1</v>
          </cell>
          <cell r="G603" t="str">
            <v>MUV</v>
          </cell>
          <cell r="H603" t="str">
            <v>viseu</v>
          </cell>
          <cell r="I603" t="str">
            <v>rua almirante afonso cequeira</v>
          </cell>
          <cell r="L603" t="str">
            <v>TEM LINHA M14</v>
          </cell>
          <cell r="N603" t="e">
            <v>#REF!</v>
          </cell>
          <cell r="O603" t="str">
            <v>2;4;14</v>
          </cell>
        </row>
        <row r="604">
          <cell r="A604" t="str">
            <v>Vis 602</v>
          </cell>
          <cell r="B604" t="str">
            <v xml:space="preserve"> 40.659378,  -7.921850</v>
          </cell>
          <cell r="C604">
            <v>561</v>
          </cell>
          <cell r="F604" t="str">
            <v>Alm Afonso Cerqueira 2</v>
          </cell>
          <cell r="G604" t="str">
            <v>MUV</v>
          </cell>
          <cell r="H604" t="str">
            <v>viseu</v>
          </cell>
          <cell r="I604" t="str">
            <v>rua almirante afonso cequeira</v>
          </cell>
          <cell r="N604" t="e">
            <v>#REF!</v>
          </cell>
          <cell r="O604" t="str">
            <v>2;4;14</v>
          </cell>
        </row>
        <row r="605">
          <cell r="A605" t="str">
            <v>Vis 603</v>
          </cell>
          <cell r="B605" t="str">
            <v xml:space="preserve"> 40.658080,  -7.917039</v>
          </cell>
          <cell r="C605">
            <v>562</v>
          </cell>
          <cell r="D605" t="str">
            <v>C2.38</v>
          </cell>
          <cell r="F605" t="str">
            <v>Alberto Sampaio 3</v>
          </cell>
          <cell r="G605" t="str">
            <v>MUV</v>
          </cell>
          <cell r="H605" t="str">
            <v>viseu</v>
          </cell>
          <cell r="I605" t="str">
            <v>avenida alberto sampaio</v>
          </cell>
          <cell r="N605" t="e">
            <v>#REF!</v>
          </cell>
          <cell r="O605" t="str">
            <v>C2;2;4;14</v>
          </cell>
        </row>
        <row r="606">
          <cell r="A606" t="str">
            <v>Vis 604</v>
          </cell>
          <cell r="B606" t="str">
            <v xml:space="preserve"> 40.657607,  -7.915943</v>
          </cell>
          <cell r="C606">
            <v>563</v>
          </cell>
          <cell r="D606" t="str">
            <v>C1.14a</v>
          </cell>
          <cell r="F606" t="str">
            <v>Alberto Sampaio 1</v>
          </cell>
          <cell r="G606" t="str">
            <v>MUV</v>
          </cell>
          <cell r="H606" t="str">
            <v>viseu</v>
          </cell>
          <cell r="I606" t="str">
            <v>avenida alberto sampaio</v>
          </cell>
          <cell r="N606" t="e">
            <v>#REF!</v>
          </cell>
          <cell r="O606" t="str">
            <v>C1;2;4;14</v>
          </cell>
        </row>
        <row r="607">
          <cell r="A607" t="str">
            <v>Vis 605</v>
          </cell>
          <cell r="B607" t="str">
            <v xml:space="preserve"> 40.656678,  -7.938448</v>
          </cell>
          <cell r="C607">
            <v>564</v>
          </cell>
          <cell r="F607" t="str">
            <v>EN337.1-Santarinho 1</v>
          </cell>
          <cell r="G607" t="str">
            <v>MUV</v>
          </cell>
          <cell r="H607" t="str">
            <v>Repeses e S. Salvador</v>
          </cell>
          <cell r="I607" t="str">
            <v>N337-1 - Vil do souto</v>
          </cell>
          <cell r="N607" t="e">
            <v>#REF!</v>
          </cell>
          <cell r="O607">
            <v>14</v>
          </cell>
        </row>
        <row r="608">
          <cell r="A608" t="str">
            <v>Vis 606</v>
          </cell>
          <cell r="B608" t="str">
            <v xml:space="preserve"> 40.654011,  -7.945813</v>
          </cell>
          <cell r="C608">
            <v>565</v>
          </cell>
          <cell r="F608" t="str">
            <v>EN337.1-Tondelinha 1</v>
          </cell>
          <cell r="G608" t="str">
            <v>MUV</v>
          </cell>
          <cell r="H608" t="str">
            <v>Orgens</v>
          </cell>
          <cell r="I608" t="str">
            <v>N337-1 - Vil do souto</v>
          </cell>
          <cell r="N608" t="e">
            <v>#REF!</v>
          </cell>
          <cell r="O608">
            <v>14</v>
          </cell>
        </row>
        <row r="609">
          <cell r="A609" t="str">
            <v>Vis 607</v>
          </cell>
          <cell r="B609" t="str">
            <v xml:space="preserve"> 40.650776,  -7.949131</v>
          </cell>
          <cell r="C609">
            <v>566</v>
          </cell>
          <cell r="F609" t="str">
            <v>Tondelinha-R Principal 1</v>
          </cell>
          <cell r="G609" t="str">
            <v>MUV</v>
          </cell>
          <cell r="H609" t="str">
            <v>Orgens</v>
          </cell>
          <cell r="I609" t="str">
            <v>N337-1 - Tondelinha</v>
          </cell>
          <cell r="N609" t="e">
            <v>#REF!</v>
          </cell>
          <cell r="O609">
            <v>14</v>
          </cell>
        </row>
        <row r="610">
          <cell r="A610" t="str">
            <v>Vis 608</v>
          </cell>
          <cell r="B610" t="str">
            <v xml:space="preserve"> 40.650868,  -7.953880</v>
          </cell>
          <cell r="C610">
            <v>567</v>
          </cell>
          <cell r="F610" t="str">
            <v>Tondelinha-R Terreiro 1</v>
          </cell>
          <cell r="G610" t="str">
            <v>MUV</v>
          </cell>
          <cell r="H610" t="str">
            <v>Orgens</v>
          </cell>
          <cell r="I610" t="str">
            <v>N337-1 - Tondelinha</v>
          </cell>
          <cell r="L610" t="str">
            <v>NÃO TEM h20a OU LINHA m14 MAS TEM SINALIZAÇÃO NO CHAO A DIZER "bus"</v>
          </cell>
          <cell r="N610" t="e">
            <v>#REF!</v>
          </cell>
          <cell r="O610">
            <v>14</v>
          </cell>
        </row>
        <row r="611">
          <cell r="A611" t="str">
            <v>Vis 609</v>
          </cell>
          <cell r="B611" t="str">
            <v xml:space="preserve"> 40.656743,  -7.957412</v>
          </cell>
          <cell r="C611">
            <v>568</v>
          </cell>
          <cell r="F611" t="str">
            <v>EN337.1-Travassós 1</v>
          </cell>
          <cell r="G611" t="str">
            <v>MUV</v>
          </cell>
          <cell r="H611" t="str">
            <v>Orgens</v>
          </cell>
          <cell r="I611" t="str">
            <v>N337-1 -Vil de Souto</v>
          </cell>
          <cell r="N611" t="e">
            <v>#REF!</v>
          </cell>
          <cell r="O611">
            <v>14</v>
          </cell>
        </row>
        <row r="612">
          <cell r="A612" t="str">
            <v>Vis 610</v>
          </cell>
          <cell r="B612" t="str">
            <v xml:space="preserve"> 40.657847,  -7.962422</v>
          </cell>
          <cell r="C612">
            <v>569</v>
          </cell>
          <cell r="F612" t="str">
            <v>Canelas-Largo Cruz 1</v>
          </cell>
          <cell r="G612" t="str">
            <v>MUV</v>
          </cell>
          <cell r="H612" t="str">
            <v>S. Cipriano e Vil de Soito</v>
          </cell>
          <cell r="I612" t="str">
            <v>N337-1 -cruzamento Canelas</v>
          </cell>
          <cell r="N612" t="e">
            <v>#REF!</v>
          </cell>
          <cell r="O612">
            <v>14</v>
          </cell>
        </row>
        <row r="613">
          <cell r="A613" t="str">
            <v>Vis 611</v>
          </cell>
          <cell r="B613" t="str">
            <v xml:space="preserve"> 40.648020,  -7.964041</v>
          </cell>
          <cell r="C613">
            <v>570</v>
          </cell>
          <cell r="F613" t="str">
            <v>Chãos-Rua Principal 1</v>
          </cell>
          <cell r="G613" t="str">
            <v>MUV</v>
          </cell>
          <cell r="H613" t="str">
            <v>S. Cipriano e Vil de Soito</v>
          </cell>
          <cell r="I613" t="str">
            <v>chãos norte</v>
          </cell>
          <cell r="L613" t="str">
            <v>NÃO ESTÁ REBAIXADO A PMC</v>
          </cell>
          <cell r="N613" t="e">
            <v>#REF!</v>
          </cell>
          <cell r="O613">
            <v>14</v>
          </cell>
        </row>
        <row r="614">
          <cell r="A614" t="str">
            <v>Vis 612</v>
          </cell>
          <cell r="B614" t="str">
            <v xml:space="preserve"> 40.645790,  -7.962529</v>
          </cell>
          <cell r="C614">
            <v>571</v>
          </cell>
          <cell r="F614" t="str">
            <v>Chãos-Centro 1</v>
          </cell>
          <cell r="G614" t="str">
            <v>MUV</v>
          </cell>
          <cell r="H614" t="str">
            <v>S. Cipriano e Vil de Soito</v>
          </cell>
          <cell r="I614" t="str">
            <v>rua principal chãos centro</v>
          </cell>
          <cell r="L614" t="str">
            <v>NÃO ESTÁ REBAIXADO A PMC</v>
          </cell>
          <cell r="N614" t="e">
            <v>#REF!</v>
          </cell>
          <cell r="O614">
            <v>14</v>
          </cell>
        </row>
        <row r="615">
          <cell r="A615" t="str">
            <v>Vis 613</v>
          </cell>
          <cell r="B615" t="str">
            <v xml:space="preserve"> 40.644225,  -7.966052</v>
          </cell>
          <cell r="C615">
            <v>572</v>
          </cell>
          <cell r="F615" t="str">
            <v>Casal Mau-Escola 1</v>
          </cell>
          <cell r="G615" t="str">
            <v>MUV</v>
          </cell>
          <cell r="H615" t="str">
            <v>S. Cipriano e Vil de Soito</v>
          </cell>
          <cell r="I615" t="str">
            <v>chãos - A25</v>
          </cell>
          <cell r="N615" t="e">
            <v>#REF!</v>
          </cell>
          <cell r="O615">
            <v>14</v>
          </cell>
        </row>
        <row r="616">
          <cell r="A616" t="str">
            <v>Vis 614</v>
          </cell>
          <cell r="B616" t="str">
            <v xml:space="preserve"> 40.650007,  -7.970730</v>
          </cell>
          <cell r="C616">
            <v>573</v>
          </cell>
          <cell r="F616" t="str">
            <v>Pirodiz-Rua Nova 1</v>
          </cell>
          <cell r="G616" t="str">
            <v>MUV</v>
          </cell>
          <cell r="H616" t="str">
            <v>S. Cipriano e Vil de Soito</v>
          </cell>
          <cell r="I616" t="str">
            <v>chãos - figueiró</v>
          </cell>
          <cell r="N616" t="e">
            <v>#REF!</v>
          </cell>
          <cell r="O616">
            <v>14</v>
          </cell>
        </row>
        <row r="617">
          <cell r="A617" t="str">
            <v>Vis 615</v>
          </cell>
          <cell r="B617" t="str">
            <v xml:space="preserve"> 40.652923,  -7.972623</v>
          </cell>
          <cell r="C617">
            <v>574</v>
          </cell>
          <cell r="F617" t="str">
            <v>Figueiró-Recta da Mata 1</v>
          </cell>
          <cell r="G617" t="str">
            <v>MUV</v>
          </cell>
          <cell r="H617" t="str">
            <v>S. Cipriano e Vil de Soito</v>
          </cell>
          <cell r="I617" t="str">
            <v>rua da fonte</v>
          </cell>
          <cell r="L617" t="str">
            <v>NÃO TEM M14 OU H20A</v>
          </cell>
          <cell r="N617" t="e">
            <v>#REF!</v>
          </cell>
          <cell r="O617">
            <v>14</v>
          </cell>
        </row>
        <row r="618">
          <cell r="A618" t="str">
            <v>Vis 616</v>
          </cell>
          <cell r="B618" t="str">
            <v xml:space="preserve"> 40.668556,  -7.994955</v>
          </cell>
          <cell r="C618">
            <v>575</v>
          </cell>
          <cell r="F618" t="str">
            <v>Couto Cima-N S Lourdes 1</v>
          </cell>
          <cell r="G618" t="str">
            <v>MUV</v>
          </cell>
          <cell r="H618" t="str">
            <v>Coutos de Viseu</v>
          </cell>
          <cell r="I618" t="str">
            <v>Couto de Cima - outeiro de pinheiro</v>
          </cell>
          <cell r="N618" t="e">
            <v>#REF!</v>
          </cell>
          <cell r="O618">
            <v>14</v>
          </cell>
        </row>
        <row r="619">
          <cell r="A619" t="str">
            <v>Vis 617</v>
          </cell>
          <cell r="B619" t="str">
            <v xml:space="preserve"> 40.668388,  -7.994735</v>
          </cell>
          <cell r="C619">
            <v>576</v>
          </cell>
          <cell r="F619" t="str">
            <v>Couto Cima-N S Lourdes 2</v>
          </cell>
          <cell r="G619" t="str">
            <v>MUV</v>
          </cell>
          <cell r="H619" t="str">
            <v>Coutos de Viseu</v>
          </cell>
          <cell r="I619" t="str">
            <v>Couto de Cima - outeiro de pinheiro</v>
          </cell>
          <cell r="N619" t="e">
            <v>#REF!</v>
          </cell>
          <cell r="O619">
            <v>14</v>
          </cell>
        </row>
        <row r="620">
          <cell r="A620" t="str">
            <v>Vis 618</v>
          </cell>
          <cell r="B620" t="str">
            <v xml:space="preserve"> 40.670160,  -7.999621</v>
          </cell>
          <cell r="C620">
            <v>577</v>
          </cell>
          <cell r="F620" t="str">
            <v>Couto Cima-N S Lourdes 3</v>
          </cell>
          <cell r="G620" t="str">
            <v>MUV</v>
          </cell>
          <cell r="H620" t="str">
            <v>Coutos de Viseu</v>
          </cell>
          <cell r="I620" t="str">
            <v>Avenida fieis de Deus - Couto de Cima</v>
          </cell>
          <cell r="N620" t="e">
            <v>#REF!</v>
          </cell>
          <cell r="O620">
            <v>14</v>
          </cell>
        </row>
        <row r="621">
          <cell r="A621" t="str">
            <v>Vis 619</v>
          </cell>
          <cell r="B621" t="str">
            <v xml:space="preserve"> 40.670983,  -8.001533</v>
          </cell>
          <cell r="C621">
            <v>578</v>
          </cell>
          <cell r="F621" t="str">
            <v>Couto Cima-Av Escola 1</v>
          </cell>
          <cell r="G621" t="str">
            <v>MUV</v>
          </cell>
          <cell r="H621" t="str">
            <v>Coutos de Viseu</v>
          </cell>
          <cell r="I621" t="str">
            <v>Avenida fieis de Deus - Couto de Cima</v>
          </cell>
          <cell r="N621" t="e">
            <v>#REF!</v>
          </cell>
          <cell r="O621">
            <v>14</v>
          </cell>
        </row>
        <row r="622">
          <cell r="A622" t="str">
            <v>Vis 620</v>
          </cell>
          <cell r="B622" t="str">
            <v xml:space="preserve"> 40.671155,  -8.001637</v>
          </cell>
          <cell r="C622">
            <v>579</v>
          </cell>
          <cell r="F622" t="str">
            <v>Couto Cima-Av Escola 2</v>
          </cell>
          <cell r="G622" t="str">
            <v>MUV</v>
          </cell>
          <cell r="H622" t="str">
            <v>Coutos de Viseu</v>
          </cell>
          <cell r="I622" t="str">
            <v>Avenida Nossa senhora de Lourdes - Couto de Cima</v>
          </cell>
          <cell r="N622" t="e">
            <v>#REF!</v>
          </cell>
          <cell r="O622">
            <v>14</v>
          </cell>
        </row>
        <row r="623">
          <cell r="A623" t="str">
            <v>Vis 621</v>
          </cell>
          <cell r="B623" t="str">
            <v xml:space="preserve"> 40.678095,  -7.998171</v>
          </cell>
          <cell r="C623">
            <v>580</v>
          </cell>
          <cell r="F623" t="str">
            <v>B Mata-Principal 1318</v>
          </cell>
          <cell r="G623" t="str">
            <v>MUV</v>
          </cell>
          <cell r="H623" t="str">
            <v>Coutos de Viseu</v>
          </cell>
          <cell r="I623" t="str">
            <v>Avenida Principal - S. cosmado</v>
          </cell>
          <cell r="N623" t="e">
            <v>#REF!</v>
          </cell>
          <cell r="O623">
            <v>14</v>
          </cell>
        </row>
        <row r="624">
          <cell r="A624" t="str">
            <v>Vis 622</v>
          </cell>
          <cell r="B624" t="str">
            <v xml:space="preserve"> 40.681184,  -7.997454</v>
          </cell>
          <cell r="C624">
            <v>581</v>
          </cell>
          <cell r="F624" t="str">
            <v>Masgalos-Fonte Casal 1</v>
          </cell>
          <cell r="G624" t="str">
            <v>MUV</v>
          </cell>
          <cell r="H624" t="str">
            <v>Coutos de Viseu</v>
          </cell>
          <cell r="I624" t="str">
            <v>S. cosmado - masgalos</v>
          </cell>
          <cell r="N624" t="e">
            <v>#REF!</v>
          </cell>
          <cell r="O624">
            <v>14</v>
          </cell>
        </row>
        <row r="625">
          <cell r="A625" t="str">
            <v>Vis 623</v>
          </cell>
          <cell r="B625" t="str">
            <v xml:space="preserve"> 40.681183,  -7.997149</v>
          </cell>
          <cell r="C625">
            <v>582</v>
          </cell>
          <cell r="F625" t="str">
            <v>Masgalos-Fonte Casal 2</v>
          </cell>
          <cell r="G625" t="str">
            <v>MUV</v>
          </cell>
          <cell r="H625" t="str">
            <v>Coutos de Viseu</v>
          </cell>
          <cell r="I625" t="str">
            <v>S. cosmado - masgalos</v>
          </cell>
          <cell r="N625" t="e">
            <v>#REF!</v>
          </cell>
          <cell r="O625">
            <v>14</v>
          </cell>
        </row>
        <row r="626">
          <cell r="A626" t="str">
            <v>Vis 624</v>
          </cell>
          <cell r="B626" t="str">
            <v xml:space="preserve"> 40.681644,  -7.993070</v>
          </cell>
          <cell r="C626">
            <v>583</v>
          </cell>
          <cell r="F626" t="str">
            <v>Masgalos-Fonte Casal 3</v>
          </cell>
          <cell r="G626" t="str">
            <v>MUV</v>
          </cell>
          <cell r="H626" t="str">
            <v>Coutos de Viseu</v>
          </cell>
          <cell r="I626" t="str">
            <v>Avenida Principal - Masgalos</v>
          </cell>
          <cell r="N626" t="e">
            <v>#REF!</v>
          </cell>
          <cell r="O626">
            <v>14</v>
          </cell>
        </row>
        <row r="627">
          <cell r="A627" t="str">
            <v>Vis 625</v>
          </cell>
          <cell r="B627" t="str">
            <v xml:space="preserve"> 40.681819,  -7.991375</v>
          </cell>
          <cell r="C627">
            <v>584</v>
          </cell>
          <cell r="F627" t="str">
            <v>Masgalos-Largo Capela 1</v>
          </cell>
          <cell r="G627" t="str">
            <v>MUV</v>
          </cell>
          <cell r="H627" t="str">
            <v>Coutos de Viseu</v>
          </cell>
          <cell r="I627" t="str">
            <v>Avenida Principal - Masgalos</v>
          </cell>
          <cell r="N627" t="e">
            <v>#REF!</v>
          </cell>
          <cell r="O627">
            <v>14</v>
          </cell>
        </row>
        <row r="628">
          <cell r="A628" t="str">
            <v>Vis 626</v>
          </cell>
          <cell r="B628" t="str">
            <v xml:space="preserve"> 40.680385,  -7.989391</v>
          </cell>
          <cell r="C628">
            <v>585</v>
          </cell>
          <cell r="F628" t="str">
            <v>Masgalos-Av Principal 1</v>
          </cell>
          <cell r="G628" t="str">
            <v>MUV</v>
          </cell>
          <cell r="H628" t="str">
            <v>Coutos de Viseu</v>
          </cell>
          <cell r="I628" t="str">
            <v>Avenida Principal -masgalos sul</v>
          </cell>
          <cell r="N628" t="e">
            <v>#REF!</v>
          </cell>
          <cell r="O628">
            <v>14</v>
          </cell>
        </row>
        <row r="629">
          <cell r="A629" t="str">
            <v>Vis 627</v>
          </cell>
          <cell r="B629" t="str">
            <v xml:space="preserve"> 40.678143,  -7.989000</v>
          </cell>
          <cell r="C629">
            <v>586</v>
          </cell>
          <cell r="F629" t="str">
            <v>Masgalos-Rua Figueiras 1</v>
          </cell>
          <cell r="G629" t="str">
            <v>MUV</v>
          </cell>
          <cell r="H629" t="str">
            <v>Coutos de Viseu</v>
          </cell>
          <cell r="I629" t="str">
            <v>são paio (cruzamento com rua nova)</v>
          </cell>
          <cell r="N629" t="e">
            <v>#REF!</v>
          </cell>
          <cell r="O629">
            <v>14</v>
          </cell>
        </row>
        <row r="630">
          <cell r="A630" t="str">
            <v>Vis 628</v>
          </cell>
          <cell r="B630" t="str">
            <v xml:space="preserve"> 40.671319,  -7.989574</v>
          </cell>
          <cell r="C630">
            <v>587</v>
          </cell>
          <cell r="F630" t="str">
            <v>Sampaio-Rua Laginhas 1</v>
          </cell>
          <cell r="G630" t="str">
            <v>MUV</v>
          </cell>
          <cell r="H630" t="str">
            <v>S. Cipriano e Vil de Soito</v>
          </cell>
          <cell r="I630" t="str">
            <v>são paio sul</v>
          </cell>
          <cell r="N630" t="e">
            <v>#REF!</v>
          </cell>
          <cell r="O630">
            <v>14</v>
          </cell>
        </row>
        <row r="631">
          <cell r="A631" t="str">
            <v>Vis 629</v>
          </cell>
          <cell r="B631" t="str">
            <v xml:space="preserve"> 40.668641,  -7.987690</v>
          </cell>
          <cell r="C631">
            <v>588</v>
          </cell>
          <cell r="F631" t="str">
            <v>EN337-Out Pinheiro 1</v>
          </cell>
          <cell r="G631" t="str">
            <v>MUV</v>
          </cell>
          <cell r="H631" t="str">
            <v>S. Cipriano e Vil de Soito</v>
          </cell>
          <cell r="I631" t="str">
            <v>Outeiro de Pineiro Oeste - nó IP5</v>
          </cell>
          <cell r="N631" t="e">
            <v>#REF!</v>
          </cell>
          <cell r="O631">
            <v>14</v>
          </cell>
        </row>
        <row r="632">
          <cell r="A632" t="str">
            <v>Vis 630</v>
          </cell>
          <cell r="B632" t="str">
            <v xml:space="preserve"> 40.668420,  -7.988373</v>
          </cell>
          <cell r="C632">
            <v>589</v>
          </cell>
          <cell r="F632" t="str">
            <v>EN337-Out Pinheiro 2</v>
          </cell>
          <cell r="G632" t="str">
            <v>MUV</v>
          </cell>
          <cell r="H632" t="str">
            <v>S. Cipriano e Vil de Soito</v>
          </cell>
          <cell r="I632" t="str">
            <v>Outeiro de Pineiro Oeste - nó IP6</v>
          </cell>
          <cell r="N632" t="e">
            <v>#REF!</v>
          </cell>
          <cell r="O632">
            <v>14</v>
          </cell>
        </row>
        <row r="633">
          <cell r="A633" t="str">
            <v>Vis 631</v>
          </cell>
          <cell r="B633" t="str">
            <v xml:space="preserve"> 40.668727,  -7.984907</v>
          </cell>
          <cell r="C633">
            <v>590</v>
          </cell>
          <cell r="F633" t="str">
            <v>Out Pinheiro-L S João 1</v>
          </cell>
          <cell r="G633" t="str">
            <v>MUV</v>
          </cell>
          <cell r="H633" t="str">
            <v>S. Cipriano e Vil de Soito</v>
          </cell>
          <cell r="I633" t="str">
            <v>Outeiro de Pinheiro - centro</v>
          </cell>
          <cell r="N633" t="e">
            <v>#REF!</v>
          </cell>
          <cell r="O633">
            <v>14</v>
          </cell>
        </row>
        <row r="634">
          <cell r="A634" t="str">
            <v>Vis 632</v>
          </cell>
          <cell r="B634" t="str">
            <v xml:space="preserve"> 40.668791,  -7.984870</v>
          </cell>
          <cell r="C634">
            <v>591</v>
          </cell>
          <cell r="F634" t="str">
            <v>Out Pinheiro-L S João 2</v>
          </cell>
          <cell r="G634" t="str">
            <v>MUV</v>
          </cell>
          <cell r="H634" t="str">
            <v>S. Cipriano e Vil de Soito</v>
          </cell>
          <cell r="I634" t="str">
            <v>Outeiro de Pinheiro - centro</v>
          </cell>
          <cell r="N634" t="e">
            <v>#REF!</v>
          </cell>
          <cell r="O634">
            <v>14</v>
          </cell>
        </row>
        <row r="635">
          <cell r="A635" t="str">
            <v>Vis 633</v>
          </cell>
          <cell r="B635" t="str">
            <v xml:space="preserve"> 40.667329,  -7.981714</v>
          </cell>
          <cell r="C635">
            <v>592</v>
          </cell>
          <cell r="F635" t="str">
            <v>Out Pinheiro-Principal 1</v>
          </cell>
          <cell r="G635" t="str">
            <v>MUV</v>
          </cell>
          <cell r="H635" t="str">
            <v>S. Cipriano e Vil de Soito</v>
          </cell>
          <cell r="I635" t="str">
            <v>Outeiro de Pinheiro - Este</v>
          </cell>
          <cell r="N635" t="e">
            <v>#REF!</v>
          </cell>
          <cell r="O635">
            <v>14</v>
          </cell>
        </row>
        <row r="636">
          <cell r="A636" t="str">
            <v>Vis 634</v>
          </cell>
          <cell r="B636" t="str">
            <v xml:space="preserve"> 40.667263,  -7.981772</v>
          </cell>
          <cell r="C636">
            <v>593</v>
          </cell>
          <cell r="F636" t="str">
            <v>Out Pinheiro-Principal 2</v>
          </cell>
          <cell r="G636" t="str">
            <v>MUV</v>
          </cell>
          <cell r="H636" t="str">
            <v>S. Cipriano e Vil de Soito</v>
          </cell>
          <cell r="I636" t="str">
            <v>Outeiro de Pinheiro - Este</v>
          </cell>
          <cell r="N636" t="e">
            <v>#REF!</v>
          </cell>
          <cell r="O636">
            <v>14</v>
          </cell>
        </row>
        <row r="637">
          <cell r="A637" t="str">
            <v>Vis 635</v>
          </cell>
          <cell r="B637" t="str">
            <v xml:space="preserve"> 40.664143,  -7.978218</v>
          </cell>
          <cell r="C637">
            <v>594</v>
          </cell>
          <cell r="F637" t="str">
            <v>Casal-Largo Fontanário 1</v>
          </cell>
          <cell r="G637" t="str">
            <v>MUV</v>
          </cell>
          <cell r="H637" t="str">
            <v>S. Cipriano e Vil de Soito</v>
          </cell>
          <cell r="I637" t="str">
            <v>Outeiro de Pinheiro - Vil do Souto</v>
          </cell>
          <cell r="N637" t="e">
            <v>#REF!</v>
          </cell>
          <cell r="O637">
            <v>14</v>
          </cell>
        </row>
        <row r="638">
          <cell r="A638" t="str">
            <v>Vis 636</v>
          </cell>
          <cell r="B638" t="str">
            <v xml:space="preserve"> 40.664077,  -7.978293</v>
          </cell>
          <cell r="C638">
            <v>595</v>
          </cell>
          <cell r="F638" t="str">
            <v>Casal-Largo Fontanário 2</v>
          </cell>
          <cell r="G638" t="str">
            <v>MUV</v>
          </cell>
          <cell r="H638" t="str">
            <v>S. Cipriano e Vil de Soito</v>
          </cell>
          <cell r="I638" t="str">
            <v>Outeiro de Pinheiro - Vil do Souto</v>
          </cell>
          <cell r="N638" t="e">
            <v>#REF!</v>
          </cell>
          <cell r="O638">
            <v>14</v>
          </cell>
        </row>
        <row r="639">
          <cell r="A639" t="str">
            <v>Vis 637</v>
          </cell>
          <cell r="B639" t="str">
            <v xml:space="preserve"> 40.660697,  -7.978372</v>
          </cell>
          <cell r="C639">
            <v>596</v>
          </cell>
          <cell r="F639" t="str">
            <v>Escola D Duarte 1</v>
          </cell>
          <cell r="G639" t="str">
            <v>MUV</v>
          </cell>
          <cell r="H639" t="str">
            <v>S. Cipriano e Vil de Soito</v>
          </cell>
          <cell r="I639" t="str">
            <v>N337 - escola D. Duarte</v>
          </cell>
          <cell r="N639" t="e">
            <v>#REF!</v>
          </cell>
          <cell r="O639">
            <v>14</v>
          </cell>
        </row>
        <row r="640">
          <cell r="A640" t="str">
            <v>Vis 638</v>
          </cell>
          <cell r="B640" t="str">
            <v xml:space="preserve"> 40.657388,  -7.974625</v>
          </cell>
          <cell r="C640">
            <v>597</v>
          </cell>
          <cell r="F640" t="str">
            <v>Figueiró-N S Conceição 1</v>
          </cell>
          <cell r="G640" t="str">
            <v>MUV</v>
          </cell>
          <cell r="H640" t="str">
            <v>S. Cipriano e Vil de Soito</v>
          </cell>
          <cell r="I640" t="str">
            <v>vil do souto - centro</v>
          </cell>
          <cell r="N640" t="e">
            <v>#REF!</v>
          </cell>
          <cell r="O640">
            <v>14</v>
          </cell>
        </row>
        <row r="641">
          <cell r="A641" t="str">
            <v>Vis 639</v>
          </cell>
          <cell r="B641" t="str">
            <v xml:space="preserve"> 40.657653,  -7.962567</v>
          </cell>
          <cell r="C641">
            <v>598</v>
          </cell>
          <cell r="F641" t="str">
            <v>Canelas-Largo Cruz 2</v>
          </cell>
          <cell r="G641" t="str">
            <v>MUV</v>
          </cell>
          <cell r="H641" t="str">
            <v>Orgens</v>
          </cell>
          <cell r="I641" t="str">
            <v>N337-1 -cruzamento Canelas</v>
          </cell>
          <cell r="L641" t="str">
            <v>abrigo não rebaixado a PMC</v>
          </cell>
          <cell r="N641" t="e">
            <v>#REF!</v>
          </cell>
          <cell r="O641">
            <v>14</v>
          </cell>
        </row>
        <row r="642">
          <cell r="A642" t="str">
            <v>Vis 640</v>
          </cell>
          <cell r="B642" t="str">
            <v xml:space="preserve"> 40.647871,  -7.963936</v>
          </cell>
          <cell r="C642">
            <v>599</v>
          </cell>
          <cell r="F642" t="str">
            <v>Chãos-Rua Principal 2</v>
          </cell>
          <cell r="G642" t="str">
            <v>MUV</v>
          </cell>
          <cell r="H642" t="str">
            <v>S. Cipriano e Vil de Soito</v>
          </cell>
          <cell r="I642" t="str">
            <v>chãos norte</v>
          </cell>
          <cell r="N642" t="e">
            <v>#REF!</v>
          </cell>
          <cell r="O642">
            <v>14</v>
          </cell>
        </row>
        <row r="643">
          <cell r="A643" t="str">
            <v>Vis 641</v>
          </cell>
          <cell r="B643" t="str">
            <v xml:space="preserve"> 40.656688,  -7.957808</v>
          </cell>
          <cell r="C643">
            <v>600</v>
          </cell>
          <cell r="F643" t="str">
            <v>EN337.1-Travassós 2</v>
          </cell>
          <cell r="G643" t="str">
            <v>MUV</v>
          </cell>
          <cell r="H643" t="str">
            <v>Orgens</v>
          </cell>
          <cell r="I643" t="str">
            <v>N337-1 -Vil de Souto</v>
          </cell>
          <cell r="N643" t="e">
            <v>#REF!</v>
          </cell>
          <cell r="O643">
            <v>14</v>
          </cell>
        </row>
        <row r="644">
          <cell r="A644" t="str">
            <v>Vis 642</v>
          </cell>
          <cell r="B644" t="str">
            <v xml:space="preserve"> 40.650724,  -7.953920</v>
          </cell>
          <cell r="C644">
            <v>601</v>
          </cell>
          <cell r="F644" t="str">
            <v>Tondelinha-R Terreiro 2</v>
          </cell>
          <cell r="G644" t="str">
            <v>MUV</v>
          </cell>
          <cell r="H644" t="str">
            <v>Orgens</v>
          </cell>
          <cell r="I644" t="str">
            <v>N337-1 - Tondelinha</v>
          </cell>
          <cell r="N644" t="e">
            <v>#REF!</v>
          </cell>
          <cell r="O644">
            <v>14</v>
          </cell>
        </row>
        <row r="645">
          <cell r="A645" t="str">
            <v>Vis 643</v>
          </cell>
          <cell r="B645" t="str">
            <v xml:space="preserve"> 40.650676,  -7.949034</v>
          </cell>
          <cell r="C645">
            <v>602</v>
          </cell>
          <cell r="F645" t="str">
            <v>Tondelinha-R Principal 2</v>
          </cell>
          <cell r="G645" t="str">
            <v>MUV</v>
          </cell>
          <cell r="H645" t="str">
            <v>Orgens</v>
          </cell>
          <cell r="I645" t="str">
            <v>N337-1 - Tondelinha</v>
          </cell>
          <cell r="N645" t="e">
            <v>#REF!</v>
          </cell>
          <cell r="O645">
            <v>14</v>
          </cell>
        </row>
        <row r="646">
          <cell r="A646" t="str">
            <v>Vis 644</v>
          </cell>
          <cell r="B646" t="str">
            <v xml:space="preserve"> 40.653966,  -7.945683</v>
          </cell>
          <cell r="C646">
            <v>603</v>
          </cell>
          <cell r="F646" t="str">
            <v>EN337.1-Tondelinha 2</v>
          </cell>
          <cell r="G646" t="str">
            <v>MUV</v>
          </cell>
          <cell r="H646" t="str">
            <v>Orgens</v>
          </cell>
          <cell r="I646" t="str">
            <v>N337-1 - Vil do souto</v>
          </cell>
          <cell r="N646" t="e">
            <v>#REF!</v>
          </cell>
          <cell r="O646">
            <v>14</v>
          </cell>
        </row>
        <row r="647">
          <cell r="A647" t="str">
            <v>Vis 645</v>
          </cell>
          <cell r="B647" t="str">
            <v xml:space="preserve"> 40.656809,  -7.937901</v>
          </cell>
          <cell r="C647">
            <v>604</v>
          </cell>
          <cell r="F647" t="str">
            <v>EN337.1-Santarinho 2</v>
          </cell>
          <cell r="G647" t="str">
            <v>MUV</v>
          </cell>
          <cell r="H647" t="str">
            <v>Repeses e S. Salvador</v>
          </cell>
          <cell r="I647" t="str">
            <v>N337-1 - Vil do souto</v>
          </cell>
          <cell r="N647" t="e">
            <v>#REF!</v>
          </cell>
          <cell r="O647">
            <v>14</v>
          </cell>
        </row>
        <row r="648">
          <cell r="A648" t="str">
            <v>Vis 646</v>
          </cell>
          <cell r="B648" t="str">
            <v xml:space="preserve"> 40.656021,  -7.973248</v>
          </cell>
          <cell r="C648">
            <v>605</v>
          </cell>
          <cell r="F648" t="str">
            <v>Figueiró-Rua da Lata</v>
          </cell>
          <cell r="G648" t="str">
            <v>MUV</v>
          </cell>
          <cell r="H648" t="str">
            <v>S. Cipriano e Vil de Soito</v>
          </cell>
          <cell r="I648" t="str">
            <v>vil do souto</v>
          </cell>
          <cell r="N648" t="e">
            <v>#REF!</v>
          </cell>
          <cell r="O648">
            <v>14</v>
          </cell>
        </row>
        <row r="649">
          <cell r="A649" t="str">
            <v>Vis 647</v>
          </cell>
          <cell r="B649" t="str">
            <v xml:space="preserve"> 40.669203,  -7.923596</v>
          </cell>
          <cell r="C649">
            <v>606</v>
          </cell>
          <cell r="F649" t="str">
            <v>Cristóvão M Figueiredo</v>
          </cell>
          <cell r="G649" t="str">
            <v>MUV</v>
          </cell>
          <cell r="H649" t="str">
            <v>viseu</v>
          </cell>
          <cell r="I649" t="str">
            <v>Bairro da Agueira 2000</v>
          </cell>
          <cell r="N649" t="e">
            <v>#REF!</v>
          </cell>
          <cell r="O649">
            <v>19</v>
          </cell>
        </row>
        <row r="650">
          <cell r="A650" t="str">
            <v>Vis 648</v>
          </cell>
          <cell r="B650" t="str">
            <v xml:space="preserve"> 40.667975,  -7.921117</v>
          </cell>
          <cell r="C650">
            <v>607</v>
          </cell>
          <cell r="F650" t="str">
            <v>Dr Julio Moreira Fragata</v>
          </cell>
          <cell r="G650" t="str">
            <v>MUV</v>
          </cell>
          <cell r="H650" t="str">
            <v>viseu</v>
          </cell>
          <cell r="I650" t="str">
            <v>Av. Prof. Dr Julio Fragata</v>
          </cell>
          <cell r="N650" t="e">
            <v>#REF!</v>
          </cell>
          <cell r="O650">
            <v>19</v>
          </cell>
        </row>
        <row r="651">
          <cell r="A651" t="str">
            <v>Vis 649</v>
          </cell>
          <cell r="B651" t="str">
            <v xml:space="preserve"> 40.666647,  -7.919214</v>
          </cell>
          <cell r="C651">
            <v>608</v>
          </cell>
          <cell r="F651" t="str">
            <v>Rua Caminho Ferro</v>
          </cell>
          <cell r="G651" t="str">
            <v>MUV</v>
          </cell>
          <cell r="H651" t="str">
            <v>viseu</v>
          </cell>
          <cell r="I651" t="str">
            <v>Av. Prof. Dr Julio Fragata</v>
          </cell>
          <cell r="L651" t="str">
            <v>tem linha M14</v>
          </cell>
          <cell r="N651" t="e">
            <v>#REF!</v>
          </cell>
          <cell r="O651">
            <v>19</v>
          </cell>
        </row>
        <row r="652">
          <cell r="A652" t="str">
            <v>Vis 650</v>
          </cell>
          <cell r="B652" t="str">
            <v xml:space="preserve"> 40.666446,  -7.917132</v>
          </cell>
          <cell r="C652">
            <v>609</v>
          </cell>
          <cell r="D652" t="str">
            <v>C2.27</v>
          </cell>
          <cell r="F652" t="str">
            <v>Av Europa-Tribunal 1</v>
          </cell>
          <cell r="G652" t="str">
            <v>MUV</v>
          </cell>
          <cell r="H652" t="str">
            <v>viseu</v>
          </cell>
          <cell r="I652" t="str">
            <v>Avenida Europa - Tribunal</v>
          </cell>
          <cell r="N652" t="e">
            <v>#REF!</v>
          </cell>
          <cell r="O652" t="str">
            <v>C2;19</v>
          </cell>
        </row>
        <row r="653">
          <cell r="A653" t="str">
            <v>Vis 651</v>
          </cell>
          <cell r="B653" t="str">
            <v xml:space="preserve"> 40.666818,  -7.916960</v>
          </cell>
          <cell r="C653">
            <v>610</v>
          </cell>
          <cell r="D653" t="str">
            <v>C1.25</v>
          </cell>
          <cell r="F653" t="str">
            <v>Av Europa-Tribunal 2</v>
          </cell>
          <cell r="G653" t="str">
            <v>MUV</v>
          </cell>
          <cell r="H653" t="str">
            <v>viseu</v>
          </cell>
          <cell r="I653" t="str">
            <v>Avenida Europa</v>
          </cell>
          <cell r="N653" t="e">
            <v>#REF!</v>
          </cell>
          <cell r="O653" t="str">
            <v>C1;19</v>
          </cell>
        </row>
        <row r="654">
          <cell r="A654" t="str">
            <v>Vis 652</v>
          </cell>
          <cell r="B654" t="str">
            <v xml:space="preserve"> 40.664846,  -7.913745</v>
          </cell>
          <cell r="C654">
            <v>611</v>
          </cell>
          <cell r="F654" t="str">
            <v>Capitão Homem Ribeiro</v>
          </cell>
          <cell r="G654" t="str">
            <v>MUV</v>
          </cell>
          <cell r="H654" t="str">
            <v>viseu</v>
          </cell>
          <cell r="I654" t="str">
            <v>Avenida capitao Homem ribeiro (junto ao tunel)</v>
          </cell>
          <cell r="L654" t="str">
            <v>EDOC/2017/480 
Foi colocado o sinal H20a, mas continua em falta o postalete</v>
          </cell>
          <cell r="N654" t="e">
            <v>#REF!</v>
          </cell>
          <cell r="O654" t="str">
            <v>4;15;16;18;20</v>
          </cell>
        </row>
        <row r="655">
          <cell r="A655" t="str">
            <v>Vis 653</v>
          </cell>
          <cell r="B655" t="str">
            <v xml:space="preserve"> 40.657365,  -7.924617</v>
          </cell>
          <cell r="C655">
            <v>612</v>
          </cell>
          <cell r="F655" t="str">
            <v xml:space="preserve"> Rua Marly-le-Roi 2</v>
          </cell>
          <cell r="G655" t="str">
            <v>MUV</v>
          </cell>
          <cell r="H655" t="str">
            <v>VISEU</v>
          </cell>
          <cell r="I655" t="str">
            <v>Rua inatel</v>
          </cell>
          <cell r="N655" t="e">
            <v>#REF!</v>
          </cell>
          <cell r="O655" t="str">
            <v>2;4</v>
          </cell>
        </row>
        <row r="656">
          <cell r="A656" t="str">
            <v>Vis 654</v>
          </cell>
          <cell r="C656">
            <v>613</v>
          </cell>
          <cell r="F656" t="str">
            <v>Escola D Duarte 3</v>
          </cell>
          <cell r="H656" t="str">
            <v>S. Cipriano e Vil de Soito</v>
          </cell>
          <cell r="I656" t="str">
            <v>N337 - Escola D. Duarte</v>
          </cell>
          <cell r="N656" t="e">
            <v>#REF!</v>
          </cell>
          <cell r="O656" t="str">
            <v>19*;23*</v>
          </cell>
        </row>
        <row r="657">
          <cell r="A657" t="str">
            <v>Vis 655</v>
          </cell>
          <cell r="C657">
            <v>614</v>
          </cell>
          <cell r="F657" t="str">
            <v>EN337-Carriça 1</v>
          </cell>
          <cell r="H657" t="str">
            <v>S. Cipriano e Vil de Soito</v>
          </cell>
          <cell r="I657" t="str">
            <v>N337 -Vil de Souto - Mosteirinho</v>
          </cell>
          <cell r="N657" t="e">
            <v>#REF!</v>
          </cell>
          <cell r="O657" t="str">
            <v>19*;23*</v>
          </cell>
        </row>
        <row r="658">
          <cell r="A658" t="str">
            <v>Vis 656</v>
          </cell>
          <cell r="C658">
            <v>615</v>
          </cell>
          <cell r="F658" t="str">
            <v>EN337-Carriça 2</v>
          </cell>
          <cell r="H658" t="str">
            <v>S. Cipriano e Vil de Soito</v>
          </cell>
          <cell r="I658" t="str">
            <v>N337 -Vil de Souto - Mosteirinho</v>
          </cell>
          <cell r="N658" t="e">
            <v>#REF!</v>
          </cell>
          <cell r="O658" t="str">
            <v>19*;23*</v>
          </cell>
        </row>
        <row r="659">
          <cell r="A659" t="str">
            <v>Vis 657</v>
          </cell>
          <cell r="C659">
            <v>616</v>
          </cell>
          <cell r="F659" t="str">
            <v>Mosteirinho-Rua Pontes 1</v>
          </cell>
          <cell r="H659" t="str">
            <v>Coutos de Viseu</v>
          </cell>
          <cell r="I659" t="str">
            <v>Mosteirinho - Rua Pontes</v>
          </cell>
          <cell r="L659" t="str">
            <v>ABRIGO NÃO REBAIXADO A PMC</v>
          </cell>
          <cell r="N659" t="e">
            <v>#REF!</v>
          </cell>
          <cell r="O659" t="str">
            <v>19*;23*</v>
          </cell>
        </row>
        <row r="660">
          <cell r="A660" t="str">
            <v>Vis 658</v>
          </cell>
          <cell r="C660">
            <v>617</v>
          </cell>
          <cell r="F660" t="str">
            <v>Mosteirinho-Centro 1</v>
          </cell>
          <cell r="H660" t="str">
            <v>Coutos de Viseu</v>
          </cell>
          <cell r="I660" t="str">
            <v>Mosteirinho (centro) - Rua Pontes</v>
          </cell>
          <cell r="N660" t="e">
            <v>#REF!</v>
          </cell>
          <cell r="O660" t="str">
            <v>19*;23*</v>
          </cell>
        </row>
        <row r="661">
          <cell r="A661" t="str">
            <v>Vis 659</v>
          </cell>
          <cell r="C661">
            <v>618</v>
          </cell>
          <cell r="F661" t="str">
            <v>Mosteirinho-Centro 2</v>
          </cell>
          <cell r="H661" t="str">
            <v>Coutos de Viseu</v>
          </cell>
          <cell r="I661" t="str">
            <v>Mosteirinho (centro) - Rua Pontes</v>
          </cell>
          <cell r="N661" t="e">
            <v>#REF!</v>
          </cell>
          <cell r="O661" t="str">
            <v>19*;23*</v>
          </cell>
        </row>
        <row r="662">
          <cell r="A662" t="str">
            <v>Vis 660</v>
          </cell>
          <cell r="C662">
            <v>619</v>
          </cell>
          <cell r="F662" t="str">
            <v>Mosteirinho-Rua Pontes 3</v>
          </cell>
          <cell r="H662" t="str">
            <v>Coutos de Viseu</v>
          </cell>
          <cell r="I662" t="str">
            <v>Mosteirinho sul - Rua Pontes</v>
          </cell>
          <cell r="N662" t="e">
            <v>#REF!</v>
          </cell>
          <cell r="O662" t="str">
            <v>19*;23*</v>
          </cell>
        </row>
        <row r="663">
          <cell r="A663" t="str">
            <v>Vis 661</v>
          </cell>
          <cell r="C663">
            <v>620</v>
          </cell>
          <cell r="F663" t="str">
            <v>Mosteirinho-Rua Pontes 4</v>
          </cell>
          <cell r="H663" t="str">
            <v>Coutos de Viseu</v>
          </cell>
          <cell r="I663" t="str">
            <v>Mosteirinho sul - Rua Pontes</v>
          </cell>
          <cell r="N663" t="e">
            <v>#REF!</v>
          </cell>
          <cell r="O663" t="str">
            <v>19*;23*</v>
          </cell>
        </row>
        <row r="664">
          <cell r="A664" t="str">
            <v>Vis 662</v>
          </cell>
          <cell r="C664">
            <v>621</v>
          </cell>
          <cell r="F664" t="str">
            <v>Torredeita-Rua 13 Maio</v>
          </cell>
          <cell r="H664" t="str">
            <v>União de Freguesias Boa Aldeia, Farminhão e Torredeita</v>
          </cell>
          <cell r="I664" t="str">
            <v>N337 - Torredeita este</v>
          </cell>
          <cell r="N664" t="e">
            <v>#REF!</v>
          </cell>
          <cell r="O664" t="str">
            <v>19*;23*</v>
          </cell>
        </row>
        <row r="665">
          <cell r="A665" t="str">
            <v>Vis 663</v>
          </cell>
          <cell r="C665">
            <v>622</v>
          </cell>
          <cell r="F665" t="str">
            <v>Torredeita-M Torre 1</v>
          </cell>
          <cell r="H665" t="str">
            <v>União de Freguesias Boa Aldeia, Farminhão e Torredeita</v>
          </cell>
          <cell r="I665" t="str">
            <v>N337 - Torredeita estação</v>
          </cell>
          <cell r="L665" t="str">
            <v>POSTALETE DENTRO DE 1 PROPRIEDADE</v>
          </cell>
          <cell r="N665" t="e">
            <v>#REF!</v>
          </cell>
          <cell r="O665" t="str">
            <v>19*;23*</v>
          </cell>
        </row>
        <row r="666">
          <cell r="A666" t="str">
            <v>Vis 664</v>
          </cell>
          <cell r="C666">
            <v>623</v>
          </cell>
          <cell r="F666" t="str">
            <v>Torredeita-M Torre 2</v>
          </cell>
          <cell r="H666" t="str">
            <v>União de Freguesias Boa Aldeia, Farminhão e Torredeita</v>
          </cell>
          <cell r="I666" t="str">
            <v>N337 - centro</v>
          </cell>
          <cell r="N666" t="e">
            <v>#REF!</v>
          </cell>
          <cell r="O666" t="str">
            <v>19*;23*</v>
          </cell>
        </row>
        <row r="667">
          <cell r="A667" t="str">
            <v>Vis 665</v>
          </cell>
          <cell r="C667">
            <v>624</v>
          </cell>
          <cell r="F667" t="str">
            <v>Torredeita-Trav Igreja 1</v>
          </cell>
          <cell r="H667" t="str">
            <v>União de Freguesias Boa Aldeia, Farminhão e Torredeita</v>
          </cell>
          <cell r="I667" t="str">
            <v>N337 - Escola profissional de Torredeita</v>
          </cell>
          <cell r="N667" t="e">
            <v>#REF!</v>
          </cell>
          <cell r="O667" t="str">
            <v>19*;23*</v>
          </cell>
        </row>
        <row r="668">
          <cell r="A668" t="str">
            <v>Vis 666</v>
          </cell>
          <cell r="C668">
            <v>625</v>
          </cell>
          <cell r="F668" t="str">
            <v>Torredeita-Trav Igreja 2</v>
          </cell>
          <cell r="H668" t="str">
            <v>União de Freguesias Boa Aldeia, Farminhão e Torredeita</v>
          </cell>
          <cell r="I668" t="str">
            <v>N337 - Escola profissional de Torredeita</v>
          </cell>
          <cell r="N668" t="e">
            <v>#REF!</v>
          </cell>
          <cell r="O668" t="str">
            <v>19*;23*</v>
          </cell>
        </row>
        <row r="669">
          <cell r="A669" t="str">
            <v>Vis 667</v>
          </cell>
          <cell r="C669">
            <v>626</v>
          </cell>
          <cell r="F669" t="str">
            <v>Torredeita-J Freguesia</v>
          </cell>
          <cell r="H669" t="str">
            <v>União de Freguesias Boa Aldeia, Farminhão e Torredeita</v>
          </cell>
          <cell r="I669" t="str">
            <v>N337 - Carqueijal este</v>
          </cell>
          <cell r="N669" t="e">
            <v>#REF!</v>
          </cell>
          <cell r="O669" t="str">
            <v>19*;23*</v>
          </cell>
        </row>
        <row r="670">
          <cell r="A670" t="str">
            <v>Vis 668</v>
          </cell>
          <cell r="C670">
            <v>627</v>
          </cell>
          <cell r="F670" t="str">
            <v>Torredeita-Escola EB1</v>
          </cell>
          <cell r="H670" t="str">
            <v>União de Freguesias Boa Aldeia, Farminhão e Torredeita</v>
          </cell>
          <cell r="I670" t="str">
            <v>Rua combatentes do ultramar - Carqueijal norte</v>
          </cell>
          <cell r="L670" t="str">
            <v>ABRIGO NÃO REBAIXADO A PMC</v>
          </cell>
          <cell r="N670" t="e">
            <v>#REF!</v>
          </cell>
          <cell r="O670" t="str">
            <v>19*;23*</v>
          </cell>
        </row>
        <row r="671">
          <cell r="A671" t="str">
            <v>Vis 669</v>
          </cell>
          <cell r="C671">
            <v>628</v>
          </cell>
          <cell r="F671" t="str">
            <v>Routar-Av São Pedro 1</v>
          </cell>
          <cell r="H671" t="str">
            <v>União de Freguesias Boa Aldeia, Farminhão e Torredeita</v>
          </cell>
          <cell r="I671" t="str">
            <v>Routar - Avenida S. Pedro</v>
          </cell>
          <cell r="L671" t="str">
            <v>ABRIGO NÃO REBAIXADO A PMC</v>
          </cell>
          <cell r="N671" t="e">
            <v>#REF!</v>
          </cell>
          <cell r="O671" t="str">
            <v>19*;23*</v>
          </cell>
        </row>
        <row r="672">
          <cell r="A672" t="str">
            <v>Vis 670</v>
          </cell>
          <cell r="C672">
            <v>629</v>
          </cell>
          <cell r="F672" t="str">
            <v>Routar-Av São Pedro 2</v>
          </cell>
          <cell r="H672" t="str">
            <v>União de Freguesias Boa Aldeia, Farminhão e Torredeita</v>
          </cell>
          <cell r="I672" t="str">
            <v>Routar - Avenida S. Pedro (cruzamento com Rua Amizade)</v>
          </cell>
          <cell r="N672" t="e">
            <v>#REF!</v>
          </cell>
          <cell r="O672" t="str">
            <v>19*;23*</v>
          </cell>
        </row>
        <row r="673">
          <cell r="A673" t="str">
            <v>Vis 671</v>
          </cell>
          <cell r="C673">
            <v>630</v>
          </cell>
          <cell r="F673" t="str">
            <v>V Chã Monte-N S Fátima 1</v>
          </cell>
          <cell r="H673" t="str">
            <v>União de Freguesias Boa Aldeia, Farminhão e Torredeita</v>
          </cell>
          <cell r="I673" t="str">
            <v>Avenida Nossa sr. De Fátima- Vila Chã do Monte  - Routar</v>
          </cell>
          <cell r="N673" t="e">
            <v>#REF!</v>
          </cell>
          <cell r="O673" t="str">
            <v>19*;23*</v>
          </cell>
        </row>
        <row r="674">
          <cell r="A674" t="str">
            <v>Vis 672</v>
          </cell>
          <cell r="C674">
            <v>631</v>
          </cell>
          <cell r="F674" t="str">
            <v>V Chã Monte-N S Fátima 2</v>
          </cell>
          <cell r="H674" t="str">
            <v>União de Freguesias Boa Aldeia, Farminhão e Torredeita</v>
          </cell>
          <cell r="I674" t="str">
            <v>Avenida Nossa sr. De Fátima- Vila Chã do Monte  - Routar (cruzamento com Rua Casa da Moira)</v>
          </cell>
          <cell r="L674" t="str">
            <v>ABRIGO COM UM VIDRO PARTIDO</v>
          </cell>
          <cell r="N674" t="e">
            <v>#REF!</v>
          </cell>
          <cell r="O674" t="str">
            <v>19*;23*</v>
          </cell>
        </row>
        <row r="675">
          <cell r="A675" t="str">
            <v>Vis 673</v>
          </cell>
          <cell r="C675">
            <v>632</v>
          </cell>
          <cell r="F675" t="str">
            <v>V Chã Monte-Centro</v>
          </cell>
          <cell r="H675" t="str">
            <v>União de Freguesias Boa Aldeia, Farminhão e Torredeita</v>
          </cell>
          <cell r="I675" t="str">
            <v>Avenida Nossa sr. De Fátima- Vila Chã do Monte</v>
          </cell>
          <cell r="N675" t="e">
            <v>#REF!</v>
          </cell>
          <cell r="O675" t="str">
            <v>19*;23*</v>
          </cell>
        </row>
        <row r="676">
          <cell r="A676" t="str">
            <v>Vis 674</v>
          </cell>
          <cell r="C676">
            <v>633</v>
          </cell>
          <cell r="F676" t="str">
            <v>Boa Aldeia-R Via Rápida</v>
          </cell>
          <cell r="H676" t="str">
            <v>União de Freguesias Boa Aldeia, Farminhão e Torredeita</v>
          </cell>
          <cell r="I676" t="str">
            <v>Avenida Via Rápida</v>
          </cell>
          <cell r="N676" t="e">
            <v>#REF!</v>
          </cell>
          <cell r="O676" t="str">
            <v>19*;23*</v>
          </cell>
        </row>
        <row r="677">
          <cell r="A677" t="str">
            <v>Vis 675</v>
          </cell>
          <cell r="C677">
            <v>634</v>
          </cell>
          <cell r="F677" t="str">
            <v>Boa Aldeia-J Saraiva 1</v>
          </cell>
          <cell r="H677" t="str">
            <v>União de Freguesias Boa Aldeia, Farminhão e Torredeita</v>
          </cell>
          <cell r="I677" t="str">
            <v>Rua Dr. José Osorio saraiva - Boa Aldeia</v>
          </cell>
          <cell r="N677" t="e">
            <v>#REF!</v>
          </cell>
          <cell r="O677" t="str">
            <v>19*;23*</v>
          </cell>
        </row>
        <row r="678">
          <cell r="A678" t="str">
            <v>Vis 676</v>
          </cell>
          <cell r="C678">
            <v>635</v>
          </cell>
          <cell r="F678" t="str">
            <v>Boa Aldeia-J Saraiva 2</v>
          </cell>
          <cell r="H678" t="str">
            <v>União de Freguesias Boa Aldeia, Farminhão e Torredeita</v>
          </cell>
          <cell r="I678" t="str">
            <v>Rua Dr. José Osorio saraiva - Boa Aldeia</v>
          </cell>
          <cell r="N678" t="e">
            <v>#REF!</v>
          </cell>
          <cell r="O678" t="str">
            <v>19*;23*</v>
          </cell>
        </row>
        <row r="679">
          <cell r="A679" t="str">
            <v>Vis 677</v>
          </cell>
          <cell r="C679">
            <v>636</v>
          </cell>
          <cell r="F679" t="str">
            <v>Boa Aldeia-Escola</v>
          </cell>
          <cell r="H679" t="str">
            <v>União de Freguesias Boa Aldeia, Farminhão e Torredeita</v>
          </cell>
          <cell r="I679" t="str">
            <v>Rua Dr. José Osorio saraiva - Boa Aldeia Este</v>
          </cell>
          <cell r="L679" t="str">
            <v>NÃO TEM H20A OU M14</v>
          </cell>
          <cell r="N679" t="e">
            <v>#REF!</v>
          </cell>
          <cell r="O679" t="str">
            <v>19*;23*</v>
          </cell>
        </row>
        <row r="680">
          <cell r="A680" t="str">
            <v>Vis 678</v>
          </cell>
          <cell r="C680">
            <v>637</v>
          </cell>
          <cell r="F680" t="str">
            <v>Boa Aldeia-Centro</v>
          </cell>
          <cell r="H680" t="str">
            <v>União de Freguesias Boa Aldeia, Farminhão e Torredeita</v>
          </cell>
          <cell r="I680" t="str">
            <v>Rua Pergontoro - Boa Aldeia</v>
          </cell>
          <cell r="N680" t="e">
            <v>#REF!</v>
          </cell>
          <cell r="O680" t="str">
            <v>19*;23*</v>
          </cell>
        </row>
        <row r="681">
          <cell r="A681" t="str">
            <v>Vis 679</v>
          </cell>
          <cell r="C681">
            <v>638</v>
          </cell>
          <cell r="F681" t="str">
            <v>Boa Aldeia-L Sto António</v>
          </cell>
          <cell r="H681" t="str">
            <v>União de Freguesias Boa Aldeia, Farminhão e Torredeita</v>
          </cell>
          <cell r="I681" t="str">
            <v>Rua Corregedoura - Boa Aldeia Oeste (largo)</v>
          </cell>
          <cell r="N681" t="e">
            <v>#REF!</v>
          </cell>
          <cell r="O681" t="str">
            <v>19*;23*</v>
          </cell>
        </row>
        <row r="682">
          <cell r="A682" t="str">
            <v>Vis 680</v>
          </cell>
          <cell r="C682">
            <v>639</v>
          </cell>
          <cell r="F682" t="str">
            <v>Farminhão-Estrada Roda 1</v>
          </cell>
          <cell r="H682" t="str">
            <v>União de Freguesias Boa Aldeia, Farminhão e Torredeita</v>
          </cell>
          <cell r="I682" t="str">
            <v>Rua Roda - Farminhão Este (entrada)</v>
          </cell>
          <cell r="N682" t="e">
            <v>#REF!</v>
          </cell>
          <cell r="O682" t="str">
            <v>19*;23*</v>
          </cell>
        </row>
        <row r="683">
          <cell r="A683" t="str">
            <v>Vis 681</v>
          </cell>
          <cell r="C683">
            <v>640</v>
          </cell>
          <cell r="F683" t="str">
            <v>Farminhão-Estrada Roda 2</v>
          </cell>
          <cell r="H683" t="str">
            <v>União de Freguesias Boa Aldeia, Farminhão e Torredeita</v>
          </cell>
          <cell r="I683" t="str">
            <v>Avenida Dr. Fernando de Carvalho Ruas - Farminhão</v>
          </cell>
          <cell r="N683" t="e">
            <v>#REF!</v>
          </cell>
          <cell r="O683" t="str">
            <v>19*;23*</v>
          </cell>
        </row>
        <row r="684">
          <cell r="A684" t="str">
            <v>Vis 682</v>
          </cell>
          <cell r="C684">
            <v>641</v>
          </cell>
          <cell r="F684" t="str">
            <v>Farminhão-Est Estação</v>
          </cell>
          <cell r="H684" t="str">
            <v>União de Freguesias Boa Aldeia, Farminhão e Torredeita</v>
          </cell>
          <cell r="I684" t="str">
            <v>Avenida Dr. Fernando de Carvalho Ruas - Farminhão centro (rotunda)</v>
          </cell>
          <cell r="N684" t="e">
            <v>#REF!</v>
          </cell>
          <cell r="O684" t="str">
            <v>19*;23*</v>
          </cell>
        </row>
        <row r="685">
          <cell r="A685" t="str">
            <v>Vis 683</v>
          </cell>
          <cell r="C685">
            <v>642</v>
          </cell>
          <cell r="F685" t="str">
            <v>EN337-Real</v>
          </cell>
          <cell r="H685" t="str">
            <v>União de Freguesias Boa Aldeia, Farminhão e Torredeita</v>
          </cell>
          <cell r="I685" t="str">
            <v>N337 - Farminhão Sul</v>
          </cell>
          <cell r="N685" t="e">
            <v>#REF!</v>
          </cell>
          <cell r="O685" t="str">
            <v>19*;23*</v>
          </cell>
        </row>
        <row r="686">
          <cell r="A686" t="str">
            <v>Vis 684</v>
          </cell>
          <cell r="C686">
            <v>643</v>
          </cell>
          <cell r="F686" t="str">
            <v>Várzea-Estrada Almas</v>
          </cell>
          <cell r="H686" t="str">
            <v>União de Freguesias Boa Aldeia, Farminhão e Torredeita</v>
          </cell>
          <cell r="I686" t="str">
            <v>Estrada das Almas (antes da Várzea)</v>
          </cell>
          <cell r="L686" t="str">
            <v>ABRIGO NÃO REBAIXADO A PMC</v>
          </cell>
          <cell r="N686" t="e">
            <v>#REF!</v>
          </cell>
          <cell r="O686" t="str">
            <v>19*</v>
          </cell>
        </row>
        <row r="687">
          <cell r="A687" t="str">
            <v>Vis 685</v>
          </cell>
          <cell r="C687">
            <v>644</v>
          </cell>
          <cell r="F687" t="str">
            <v>Várzea-Centro</v>
          </cell>
          <cell r="H687" t="str">
            <v>União de Freguesias Boa Aldeia, Farminhão e Torredeita</v>
          </cell>
          <cell r="I687" t="str">
            <v>Estrada das Almas (Várzea centro)</v>
          </cell>
          <cell r="N687" t="e">
            <v>#REF!</v>
          </cell>
          <cell r="O687" t="str">
            <v>19*</v>
          </cell>
        </row>
        <row r="688">
          <cell r="A688" t="str">
            <v>Vis 686</v>
          </cell>
          <cell r="C688">
            <v>645</v>
          </cell>
          <cell r="F688" t="str">
            <v>Carqueijal</v>
          </cell>
          <cell r="H688" t="str">
            <v>União de Freguesias Boa Aldeia, Farminhão e Torredeita</v>
          </cell>
          <cell r="I688" t="str">
            <v>N337 - carqueijal (junto á A25)</v>
          </cell>
          <cell r="N688" t="e">
            <v>#REF!</v>
          </cell>
          <cell r="O688" t="str">
            <v>19*</v>
          </cell>
        </row>
        <row r="689">
          <cell r="A689" t="str">
            <v>Vis 687</v>
          </cell>
          <cell r="C689">
            <v>646</v>
          </cell>
          <cell r="F689" t="str">
            <v>Torredeita-Cemitério</v>
          </cell>
          <cell r="H689" t="str">
            <v>União de Freguesias Boa Aldeia, Farminhão e Torredeita</v>
          </cell>
          <cell r="I689" t="str">
            <v>Rua Pinheiras - Carqueijal (junto ao cemitério)</v>
          </cell>
          <cell r="N689" t="e">
            <v>#REF!</v>
          </cell>
          <cell r="O689" t="str">
            <v>19*</v>
          </cell>
        </row>
        <row r="690">
          <cell r="A690" t="str">
            <v>Vis 688</v>
          </cell>
          <cell r="B690" t="str">
            <v>NÃO É PARA EXECUTAR</v>
          </cell>
          <cell r="C690">
            <v>647</v>
          </cell>
          <cell r="F690" t="str">
            <v>Escola D Duarte 2</v>
          </cell>
          <cell r="G690" t="str">
            <v>MUV</v>
          </cell>
          <cell r="H690" t="str">
            <v>S. Cipriano e Vil de Soito</v>
          </cell>
          <cell r="I690" t="str">
            <v>N337 - Escola D. Duarte</v>
          </cell>
          <cell r="L690" t="str">
            <v>Foi pedido pela junta de freguesia que sejam repostas as paragens STUV, assim como os sinais H20A para paragem de autocarro da Empresa União do Satão</v>
          </cell>
          <cell r="N690" t="e">
            <v>#REF!</v>
          </cell>
          <cell r="O690">
            <v>14</v>
          </cell>
        </row>
        <row r="691">
          <cell r="A691" t="str">
            <v>Vis 689</v>
          </cell>
          <cell r="B691" t="str">
            <v xml:space="preserve"> 40.658552,  -7.976892</v>
          </cell>
          <cell r="C691">
            <v>648</v>
          </cell>
          <cell r="F691" t="str">
            <v>Figueiró-H Lopes Pais 1</v>
          </cell>
          <cell r="G691" t="str">
            <v>MUV</v>
          </cell>
          <cell r="H691" t="str">
            <v>S. Cipriano e Vil de Soito</v>
          </cell>
          <cell r="I691" t="str">
            <v>Rua Herculano Lopes Pais</v>
          </cell>
          <cell r="L691" t="str">
            <v>Foi pedido pela junta de freguesia que sejam repostas as paragens STUV, assim como os sinais H20A para paragem de autocarro da Empresa União do Satão</v>
          </cell>
          <cell r="N691" t="e">
            <v>#REF!</v>
          </cell>
          <cell r="O691">
            <v>14</v>
          </cell>
        </row>
        <row r="692">
          <cell r="A692" t="str">
            <v>Vis 690</v>
          </cell>
          <cell r="B692" t="str">
            <v xml:space="preserve"> 40.658652,  -7.977114</v>
          </cell>
          <cell r="C692">
            <v>649</v>
          </cell>
          <cell r="F692" t="str">
            <v>Figueiró-H Lopes Pais 2</v>
          </cell>
          <cell r="G692" t="str">
            <v>MUV</v>
          </cell>
          <cell r="H692" t="str">
            <v>S. Cipriano e Vil de Soito</v>
          </cell>
          <cell r="I692" t="str">
            <v>Rua Herculano Lopes Pais</v>
          </cell>
          <cell r="L692" t="str">
            <v>sinal H20A colocado em 27-01-2016</v>
          </cell>
          <cell r="N692" t="e">
            <v>#REF!</v>
          </cell>
          <cell r="O692">
            <v>14</v>
          </cell>
        </row>
        <row r="693">
          <cell r="A693" t="str">
            <v>Vis 691</v>
          </cell>
          <cell r="B693" t="str">
            <v xml:space="preserve"> 40.700238,  -7.981206</v>
          </cell>
          <cell r="C693">
            <v>650</v>
          </cell>
          <cell r="F693" t="str">
            <v>Lobagueira-Av Principal</v>
          </cell>
          <cell r="G693" t="str">
            <v>MUV</v>
          </cell>
          <cell r="H693" t="str">
            <v>Coutos de Viseu</v>
          </cell>
          <cell r="I693" t="str">
            <v>Avenida Fontalinho - Lobagueira</v>
          </cell>
          <cell r="N693" t="e">
            <v>#REF!</v>
          </cell>
          <cell r="O693">
            <v>15</v>
          </cell>
        </row>
        <row r="694">
          <cell r="A694" t="str">
            <v>Vis 692</v>
          </cell>
          <cell r="B694" t="str">
            <v xml:space="preserve"> 40.655305,  -7.882787</v>
          </cell>
          <cell r="C694">
            <v>651</v>
          </cell>
          <cell r="F694" t="str">
            <v>Escola Básica do Viso 1</v>
          </cell>
          <cell r="G694" t="str">
            <v>MUV</v>
          </cell>
          <cell r="H694" t="str">
            <v>Rio de Loba</v>
          </cell>
          <cell r="I694" t="str">
            <v>Avenida Escola Básica</v>
          </cell>
          <cell r="L694" t="str">
            <v>Proposta de colocação de uma paragem sem abrigo  pelo Sr. Presidente da Junta de Rio de Loba - prever passadeira para estas paragens</v>
          </cell>
          <cell r="N694" t="e">
            <v>#REF!</v>
          </cell>
          <cell r="O694">
            <v>9</v>
          </cell>
        </row>
        <row r="695">
          <cell r="A695" t="str">
            <v>Vis 693</v>
          </cell>
          <cell r="B695" t="str">
            <v xml:space="preserve"> 40.671621,  -7.875442</v>
          </cell>
          <cell r="C695">
            <v>652</v>
          </cell>
          <cell r="F695" t="str">
            <v>Travassós-Rua Estádio 1</v>
          </cell>
          <cell r="G695" t="str">
            <v>MUV</v>
          </cell>
          <cell r="H695" t="str">
            <v>Rio de Loba</v>
          </cell>
          <cell r="I695" t="str">
            <v>Rua Estádio (cruzamento escola)</v>
          </cell>
          <cell r="L695" t="str">
            <v>Proposta de colocação de uma paragem sem abrigo pelo Sr. Presidente da Junta de Rio de Loba</v>
          </cell>
          <cell r="N695" t="e">
            <v>#REF!</v>
          </cell>
          <cell r="O695">
            <v>3</v>
          </cell>
        </row>
        <row r="696">
          <cell r="A696" t="str">
            <v>Vis 694</v>
          </cell>
          <cell r="B696" t="str">
            <v xml:space="preserve"> 40.671629,  -7.875654</v>
          </cell>
          <cell r="C696">
            <v>653</v>
          </cell>
          <cell r="F696" t="str">
            <v>Travassós-Rua Estádio 2</v>
          </cell>
          <cell r="G696" t="str">
            <v>MUV</v>
          </cell>
          <cell r="H696" t="str">
            <v>Rio de Loba</v>
          </cell>
          <cell r="I696" t="str">
            <v>Rua Chão do Bacelo (cruzamento escola)</v>
          </cell>
          <cell r="L696" t="str">
            <v>Pedido feito pela junta de freguesia de Ribafeira! Presidente justifica nova paragem para utilização de 3 familias com crianças! Foi aplicado um sinal H20A no seguimento do oficio enviado</v>
          </cell>
          <cell r="N696" t="e">
            <v>#REF!</v>
          </cell>
          <cell r="O696">
            <v>3</v>
          </cell>
        </row>
        <row r="697">
          <cell r="A697" t="str">
            <v>Vis 695</v>
          </cell>
          <cell r="B697" t="str">
            <v xml:space="preserve"> 40.749572,  -7.992771</v>
          </cell>
          <cell r="C697">
            <v>654</v>
          </cell>
          <cell r="F697" t="str">
            <v>Casal-Ribafeita</v>
          </cell>
          <cell r="G697" t="str">
            <v>MUV</v>
          </cell>
          <cell r="H697" t="str">
            <v>Ribafeita</v>
          </cell>
          <cell r="I697" t="str">
            <v>Av. 5 de Outubro</v>
          </cell>
          <cell r="L697" t="str">
            <v>Pedido feito pela junta de freguesia de Ribafeira! Presidente justifica nova paragem com abrigo para as crianças esperarem pelo autocarro para irem para a escola</v>
          </cell>
          <cell r="N697" t="e">
            <v>#REF!</v>
          </cell>
          <cell r="O697">
            <v>20</v>
          </cell>
        </row>
        <row r="698">
          <cell r="A698" t="str">
            <v>Vis 696</v>
          </cell>
          <cell r="B698" t="str">
            <v xml:space="preserve"> 40.740713,  -7.995341</v>
          </cell>
          <cell r="C698">
            <v>655</v>
          </cell>
          <cell r="F698" t="str">
            <v>Casal 1</v>
          </cell>
          <cell r="G698" t="str">
            <v>MUV</v>
          </cell>
          <cell r="H698" t="str">
            <v>Ribafeita</v>
          </cell>
          <cell r="I698" t="str">
            <v>Av. Principal</v>
          </cell>
          <cell r="J698" t="str">
            <v>OK</v>
          </cell>
          <cell r="L698" t="str">
            <v>Pedido feito pela junta de freguesia de Lordosa para colocação de abrigo junto às residencias do Piaget</v>
          </cell>
          <cell r="N698" t="e">
            <v>#REF!</v>
          </cell>
          <cell r="O698">
            <v>20</v>
          </cell>
        </row>
        <row r="699">
          <cell r="A699" t="str">
            <v>Vis 697</v>
          </cell>
          <cell r="B699" t="str">
            <v xml:space="preserve"> 40.741300,  -7.938536</v>
          </cell>
          <cell r="C699">
            <v>656</v>
          </cell>
          <cell r="F699" t="str">
            <v>Residências Piaget</v>
          </cell>
          <cell r="G699" t="str">
            <v>MUV</v>
          </cell>
          <cell r="H699" t="str">
            <v>Lordosa</v>
          </cell>
          <cell r="I699" t="str">
            <v>Residências PIAGET</v>
          </cell>
          <cell r="L699" t="str">
            <v>Abrigo pedido para junto à placa de Póvoa</v>
          </cell>
          <cell r="N699" t="e">
            <v>#REF!</v>
          </cell>
          <cell r="O699">
            <v>16</v>
          </cell>
        </row>
        <row r="700">
          <cell r="A700" t="str">
            <v>Vis 698</v>
          </cell>
          <cell r="B700" t="str">
            <v xml:space="preserve"> 40.702278,  -7.968482</v>
          </cell>
          <cell r="C700">
            <v>657</v>
          </cell>
          <cell r="F700" t="str">
            <v>Póvoa Bodiosa</v>
          </cell>
          <cell r="G700" t="str">
            <v>MUV</v>
          </cell>
          <cell r="H700" t="str">
            <v>Bodiosa</v>
          </cell>
          <cell r="I700" t="str">
            <v>Póvoa de Bodiosa - Rua Soito</v>
          </cell>
          <cell r="L700" t="str">
            <v>Paragem pedida no EDOC/2016/81392</v>
          </cell>
          <cell r="N700" t="e">
            <v>#REF!</v>
          </cell>
          <cell r="O700">
            <v>15</v>
          </cell>
        </row>
        <row r="701">
          <cell r="A701" t="str">
            <v>Vis 699</v>
          </cell>
          <cell r="B701" t="str">
            <v xml:space="preserve"> 40.654252,  -7.955294</v>
          </cell>
          <cell r="C701">
            <v>658</v>
          </cell>
          <cell r="F701" t="str">
            <v>Tondelinha-R Esquitange</v>
          </cell>
          <cell r="G701" t="str">
            <v>MUV</v>
          </cell>
          <cell r="H701" t="str">
            <v>Orgens</v>
          </cell>
          <cell r="I701" t="str">
            <v>EN337-1 - curzamento com a Rua Esquitange</v>
          </cell>
          <cell r="N701" t="e">
            <v>#REF!</v>
          </cell>
          <cell r="O701">
            <v>14</v>
          </cell>
        </row>
        <row r="702">
          <cell r="A702" t="str">
            <v>Vis 700</v>
          </cell>
          <cell r="B702" t="str">
            <v xml:space="preserve"> 40.654041,  -7.927774</v>
          </cell>
          <cell r="C702">
            <v>659</v>
          </cell>
          <cell r="D702" t="str">
            <v>C1.16b</v>
          </cell>
          <cell r="F702" t="str">
            <v>José Maria Escrivá 2</v>
          </cell>
          <cell r="G702" t="str">
            <v>MUV</v>
          </cell>
          <cell r="H702" t="str">
            <v xml:space="preserve">Viseu </v>
          </cell>
          <cell r="I702" t="str">
            <v>Rua S. José Maria Escrivá</v>
          </cell>
          <cell r="L702" t="str">
            <v>junto da escola e da capela</v>
          </cell>
          <cell r="N702" t="e">
            <v>#REF!</v>
          </cell>
          <cell r="O702" t="str">
            <v>C1;2;4</v>
          </cell>
        </row>
        <row r="703">
          <cell r="A703" t="str">
            <v>Vis 701</v>
          </cell>
          <cell r="C703">
            <v>670</v>
          </cell>
          <cell r="F703" t="str">
            <v>Casal Mundão-Escola</v>
          </cell>
          <cell r="H703" t="str">
            <v>Mundão</v>
          </cell>
          <cell r="I703" t="str">
            <v>Lugar de Casal de Mundão</v>
          </cell>
          <cell r="O703">
            <v>7</v>
          </cell>
        </row>
        <row r="704">
          <cell r="A704" t="str">
            <v>Vis 702</v>
          </cell>
          <cell r="C704">
            <v>671</v>
          </cell>
          <cell r="G704" t="str">
            <v>INTERMUNICIPAIS</v>
          </cell>
          <cell r="H704" t="str">
            <v>Cavernães</v>
          </cell>
          <cell r="I704" t="str">
            <v>Rua Principal- Cavernães de Baixo</v>
          </cell>
        </row>
        <row r="705">
          <cell r="A705" t="str">
            <v>Vis 703</v>
          </cell>
          <cell r="C705">
            <v>672</v>
          </cell>
          <cell r="G705" t="str">
            <v>INTERMUNICIPAIS</v>
          </cell>
          <cell r="H705" t="str">
            <v>Cavernães</v>
          </cell>
          <cell r="I705" t="str">
            <v>Rua Principal</v>
          </cell>
          <cell r="L705" t="str">
            <v>Junto à igreja paroquial</v>
          </cell>
        </row>
        <row r="706">
          <cell r="A706" t="str">
            <v>Vis 704</v>
          </cell>
          <cell r="C706">
            <v>673</v>
          </cell>
          <cell r="G706" t="str">
            <v>INTERMUNICIPAIS</v>
          </cell>
          <cell r="H706" t="str">
            <v>Cavernães</v>
          </cell>
          <cell r="I706" t="str">
            <v>Rua Igreja - Casal</v>
          </cell>
          <cell r="L706" t="str">
            <v>No cruzamento junto ao cruzeiro</v>
          </cell>
        </row>
        <row r="707">
          <cell r="A707" t="str">
            <v>Vis 705</v>
          </cell>
          <cell r="C707">
            <v>674</v>
          </cell>
          <cell r="G707" t="str">
            <v>INTERMUNICIPAIS</v>
          </cell>
          <cell r="H707" t="str">
            <v>Cavernães</v>
          </cell>
          <cell r="I707" t="str">
            <v>Rua Principal - Casal</v>
          </cell>
        </row>
        <row r="708">
          <cell r="A708" t="str">
            <v>Vis 706</v>
          </cell>
          <cell r="C708">
            <v>675</v>
          </cell>
          <cell r="G708" t="str">
            <v>INTERMUNICIPAIS</v>
          </cell>
          <cell r="H708" t="str">
            <v>Cavernães</v>
          </cell>
          <cell r="I708" t="str">
            <v>Rua Encertos - Carragosela</v>
          </cell>
          <cell r="L708" t="str">
            <v>frente à capela</v>
          </cell>
        </row>
        <row r="709">
          <cell r="A709" t="str">
            <v>Vis 707</v>
          </cell>
          <cell r="C709">
            <v>676</v>
          </cell>
          <cell r="G709" t="str">
            <v>INTERMUNICIPAIS</v>
          </cell>
          <cell r="H709" t="str">
            <v>Cavernães</v>
          </cell>
          <cell r="I709" t="str">
            <v>Rua Principal - Ermida</v>
          </cell>
          <cell r="L709" t="str">
            <v>perto do chafariz</v>
          </cell>
        </row>
        <row r="710">
          <cell r="A710" t="str">
            <v>Vis 708</v>
          </cell>
          <cell r="C710">
            <v>677</v>
          </cell>
          <cell r="G710" t="str">
            <v>INTERMUNICIPAIS</v>
          </cell>
          <cell r="H710" t="str">
            <v>Cavernães</v>
          </cell>
          <cell r="I710" t="str">
            <v>Largo Eira - Juncal</v>
          </cell>
          <cell r="L710" t="str">
            <v>junto ao cruzamento para Guimarães/Povolide</v>
          </cell>
        </row>
        <row r="711">
          <cell r="A711" t="str">
            <v>Vis 709</v>
          </cell>
          <cell r="C711">
            <v>678</v>
          </cell>
          <cell r="G711" t="str">
            <v>INTERMUNICIPAIS</v>
          </cell>
          <cell r="H711" t="str">
            <v>S. PEDRO DE FRANCE</v>
          </cell>
          <cell r="I711" t="str">
            <v>EM 580 - SILVARES</v>
          </cell>
        </row>
        <row r="712">
          <cell r="A712" t="str">
            <v>Vis 710</v>
          </cell>
          <cell r="C712">
            <v>679</v>
          </cell>
          <cell r="G712" t="str">
            <v>INTERMUNICIPAIS</v>
          </cell>
          <cell r="H712" t="str">
            <v>S. PEDRO DE FRANCE</v>
          </cell>
          <cell r="I712" t="str">
            <v>???? - lamaçais</v>
          </cell>
        </row>
        <row r="713">
          <cell r="A713" t="str">
            <v>Vis 711</v>
          </cell>
          <cell r="C713">
            <v>680</v>
          </cell>
          <cell r="G713" t="str">
            <v>INTERMUNICIPAIS</v>
          </cell>
          <cell r="H713" t="str">
            <v>S. PEDRO DE FRANCE</v>
          </cell>
          <cell r="I713" t="str">
            <v>EM 585 - Outeirinho</v>
          </cell>
        </row>
        <row r="714">
          <cell r="A714" t="str">
            <v>Vis 712</v>
          </cell>
          <cell r="C714">
            <v>681</v>
          </cell>
          <cell r="G714" t="str">
            <v>INTERMUNICIPAIS</v>
          </cell>
          <cell r="H714" t="str">
            <v>S. PEDRO DE FRANCE</v>
          </cell>
          <cell r="I714" t="str">
            <v>Casal de esporão</v>
          </cell>
          <cell r="L714" t="str">
            <v>junto ao cemitério</v>
          </cell>
        </row>
        <row r="715">
          <cell r="A715" t="str">
            <v>Vis 713</v>
          </cell>
          <cell r="C715">
            <v>682</v>
          </cell>
          <cell r="G715" t="str">
            <v>INTERMUNICIPAIS</v>
          </cell>
          <cell r="H715" t="str">
            <v>S. PEDRO DE FRANCE</v>
          </cell>
          <cell r="I715" t="str">
            <v>EM 585 - Figueiredo</v>
          </cell>
        </row>
        <row r="716">
          <cell r="A716" t="str">
            <v>Vis 714</v>
          </cell>
          <cell r="C716">
            <v>683</v>
          </cell>
          <cell r="G716" t="str">
            <v>INTERMUNICIPAIS</v>
          </cell>
          <cell r="H716" t="str">
            <v>S. PEDRO DE FRANCE</v>
          </cell>
          <cell r="I716" t="str">
            <v>EM 585</v>
          </cell>
          <cell r="L716" t="str">
            <v>Junto ao cruzamento para Trapassos</v>
          </cell>
        </row>
        <row r="717">
          <cell r="A717" t="str">
            <v>Vis 715</v>
          </cell>
          <cell r="C717">
            <v>684</v>
          </cell>
          <cell r="G717" t="str">
            <v>INTERMUNICIPAIS</v>
          </cell>
          <cell r="H717" t="str">
            <v>S. PEDRO DE FRANCE</v>
          </cell>
          <cell r="I717" t="str">
            <v>EM 585 - BARRACA</v>
          </cell>
        </row>
        <row r="718">
          <cell r="A718" t="str">
            <v>Vis 716</v>
          </cell>
          <cell r="C718">
            <v>685</v>
          </cell>
          <cell r="G718" t="str">
            <v>INTERMUNICIPAIS</v>
          </cell>
          <cell r="H718" t="str">
            <v>S. PEDRO DE FRANCE</v>
          </cell>
          <cell r="I718" t="str">
            <v>EM 585 - S. CRISTOVÃO</v>
          </cell>
        </row>
        <row r="719">
          <cell r="A719" t="str">
            <v>Vis 717</v>
          </cell>
          <cell r="C719">
            <v>686</v>
          </cell>
          <cell r="G719" t="str">
            <v>INTERMUNICIPAIS</v>
          </cell>
          <cell r="H719" t="str">
            <v>S. PEDRO DE FRANCE</v>
          </cell>
          <cell r="I719" t="str">
            <v>EM580- BASSIM</v>
          </cell>
        </row>
        <row r="720">
          <cell r="A720" t="str">
            <v>Vis 718</v>
          </cell>
          <cell r="C720">
            <v>687</v>
          </cell>
          <cell r="G720" t="str">
            <v>INTERMUNICIPAIS</v>
          </cell>
          <cell r="H720" t="str">
            <v>S. PEDRO DE FRANCE</v>
          </cell>
          <cell r="I720" t="str">
            <v>EM580- BASSIM</v>
          </cell>
          <cell r="L720" t="str">
            <v>junto ao cruzamento para Portela e Qta. Das Adegas</v>
          </cell>
        </row>
        <row r="721">
          <cell r="A721" t="str">
            <v>Vis 719</v>
          </cell>
          <cell r="C721">
            <v>688</v>
          </cell>
          <cell r="G721" t="str">
            <v>INTERMUNICIPAIS</v>
          </cell>
          <cell r="H721" t="str">
            <v>S. PEDRO DE FRANCE</v>
          </cell>
          <cell r="I721" t="str">
            <v>EM580</v>
          </cell>
          <cell r="L721" t="str">
            <v>à entrada de sernada</v>
          </cell>
        </row>
        <row r="722">
          <cell r="A722" t="str">
            <v>Vis 720</v>
          </cell>
          <cell r="C722">
            <v>689</v>
          </cell>
          <cell r="G722" t="str">
            <v>INTERMUNICIPAIS</v>
          </cell>
          <cell r="H722" t="str">
            <v>SANTOS EVOS</v>
          </cell>
          <cell r="I722" t="str">
            <v>Rua Quinta Nova</v>
          </cell>
          <cell r="L722" t="str">
            <v>junto ao cruzamento para ponte e rio</v>
          </cell>
        </row>
        <row r="723">
          <cell r="A723" t="str">
            <v>Vis 721</v>
          </cell>
          <cell r="C723">
            <v>690</v>
          </cell>
          <cell r="G723" t="str">
            <v>INTERMUNICIPAIS</v>
          </cell>
          <cell r="H723" t="str">
            <v>SANTOS EVOS</v>
          </cell>
          <cell r="I723" t="str">
            <v>Rua Principal</v>
          </cell>
        </row>
        <row r="724">
          <cell r="A724" t="str">
            <v>Vis 722</v>
          </cell>
          <cell r="C724">
            <v>691</v>
          </cell>
          <cell r="G724" t="str">
            <v>INTERMUNICIPAIS</v>
          </cell>
          <cell r="H724" t="str">
            <v>SANTOS EVOS</v>
          </cell>
          <cell r="I724" t="str">
            <v>Rua do Ramalhal - Corvos à Nogueira</v>
          </cell>
        </row>
        <row r="725">
          <cell r="A725" t="str">
            <v>Vis 723</v>
          </cell>
          <cell r="C725">
            <v>692</v>
          </cell>
          <cell r="G725" t="str">
            <v>INTERMUNICIPAIS</v>
          </cell>
          <cell r="H725" t="str">
            <v>SANTOS EVOS</v>
          </cell>
          <cell r="I725" t="str">
            <v>Rua Principal - Remonde</v>
          </cell>
          <cell r="L725" t="str">
            <v>junto dos aviários</v>
          </cell>
        </row>
        <row r="726">
          <cell r="A726" t="str">
            <v>Vis 724</v>
          </cell>
          <cell r="C726">
            <v>693</v>
          </cell>
          <cell r="G726" t="str">
            <v>INTERMUNICIPAIS</v>
          </cell>
          <cell r="H726" t="str">
            <v>SANTOS EVOS</v>
          </cell>
          <cell r="I726" t="str">
            <v xml:space="preserve">EM 585 </v>
          </cell>
        </row>
        <row r="727">
          <cell r="A727" t="str">
            <v>Vis 725</v>
          </cell>
          <cell r="C727">
            <v>694</v>
          </cell>
          <cell r="G727" t="str">
            <v>INTERMUNICIPAIS</v>
          </cell>
          <cell r="H727" t="str">
            <v>SANTOS EVOS</v>
          </cell>
          <cell r="I727" t="str">
            <v>Rua Eng. Daniel Campos Nunes</v>
          </cell>
        </row>
        <row r="728">
          <cell r="A728" t="str">
            <v>Vis 726</v>
          </cell>
          <cell r="C728">
            <v>695</v>
          </cell>
          <cell r="G728" t="str">
            <v>INTERMUNICIPAIS</v>
          </cell>
          <cell r="H728" t="str">
            <v>SANTOS EVOS</v>
          </cell>
          <cell r="I728" t="str">
            <v>Largo Bola - Stos Evos</v>
          </cell>
          <cell r="L728" t="str">
            <v>cruzamento Povolide / Nesperido</v>
          </cell>
        </row>
        <row r="729">
          <cell r="A729" t="str">
            <v>Vis 727</v>
          </cell>
          <cell r="C729">
            <v>696</v>
          </cell>
          <cell r="G729" t="str">
            <v>INTERMUNICIPAIS</v>
          </cell>
          <cell r="H729" t="str">
            <v>POVOLIDE</v>
          </cell>
          <cell r="I729" t="str">
            <v>EM 603</v>
          </cell>
          <cell r="L729" t="str">
            <v>em frente à junta de freguesia</v>
          </cell>
        </row>
        <row r="730">
          <cell r="A730" t="str">
            <v>Vis 728</v>
          </cell>
          <cell r="C730">
            <v>697</v>
          </cell>
          <cell r="G730" t="str">
            <v>INTERMUNICIPAIS</v>
          </cell>
          <cell r="H730" t="str">
            <v>POVOLIDE</v>
          </cell>
          <cell r="I730" t="str">
            <v>EM 603 - Povolide</v>
          </cell>
          <cell r="L730" t="str">
            <v>em frente ao mini mercado Olga</v>
          </cell>
        </row>
        <row r="731">
          <cell r="A731" t="str">
            <v>Vis 729</v>
          </cell>
          <cell r="C731">
            <v>698</v>
          </cell>
          <cell r="G731" t="str">
            <v>INTERMUNICIPAIS</v>
          </cell>
          <cell r="H731" t="str">
            <v>POVOLIDE</v>
          </cell>
          <cell r="I731" t="str">
            <v>Outeiro de Povolide</v>
          </cell>
          <cell r="L731" t="str">
            <v>junto ao cruzamento para Vilar Ordem</v>
          </cell>
        </row>
        <row r="732">
          <cell r="A732" t="str">
            <v>Vis 730</v>
          </cell>
          <cell r="C732">
            <v>699</v>
          </cell>
          <cell r="G732" t="str">
            <v>INTERMUNICIPAIS</v>
          </cell>
          <cell r="H732" t="str">
            <v>POVOLIDE</v>
          </cell>
          <cell r="I732" t="str">
            <v>Em 603 - Regada</v>
          </cell>
          <cell r="L732" t="str">
            <v>largo ao pé da associação</v>
          </cell>
        </row>
        <row r="733">
          <cell r="A733" t="str">
            <v>Vis 731</v>
          </cell>
          <cell r="C733">
            <v>700</v>
          </cell>
          <cell r="G733" t="str">
            <v>INTERMUNICIPAIS</v>
          </cell>
          <cell r="H733" t="str">
            <v>POVOLIDE</v>
          </cell>
          <cell r="I733" t="str">
            <v>Rua Carreira da Cova</v>
          </cell>
        </row>
        <row r="734">
          <cell r="A734" t="str">
            <v>Vis 732</v>
          </cell>
          <cell r="C734">
            <v>701</v>
          </cell>
          <cell r="G734" t="str">
            <v>INTERMUNICIPAIS</v>
          </cell>
          <cell r="H734" t="str">
            <v>POVOLIDE</v>
          </cell>
          <cell r="I734" t="str">
            <v>Rua Escola - Nesperido</v>
          </cell>
          <cell r="L734" t="str">
            <v>em frente à igreja</v>
          </cell>
        </row>
        <row r="735">
          <cell r="A735" t="str">
            <v>Vis 733</v>
          </cell>
          <cell r="C735">
            <v>702</v>
          </cell>
          <cell r="G735" t="str">
            <v>INTERMUNICIPAIS</v>
          </cell>
          <cell r="H735" t="str">
            <v>POVOLIDE</v>
          </cell>
          <cell r="I735" t="str">
            <v>EN-229-2</v>
          </cell>
          <cell r="L735" t="str">
            <v>no cruzamento para cadimas</v>
          </cell>
        </row>
        <row r="736">
          <cell r="A736" t="str">
            <v>Vis 734</v>
          </cell>
          <cell r="C736">
            <v>703</v>
          </cell>
          <cell r="G736" t="str">
            <v>INTERMUNICIPAIS</v>
          </cell>
          <cell r="H736" t="str">
            <v>POVOLIDE</v>
          </cell>
          <cell r="I736" t="str">
            <v>EN-229-2</v>
          </cell>
          <cell r="L736" t="str">
            <v>no cruzamento para nespereira</v>
          </cell>
        </row>
        <row r="737">
          <cell r="A737" t="str">
            <v>Vis 735</v>
          </cell>
          <cell r="C737">
            <v>704</v>
          </cell>
          <cell r="G737" t="str">
            <v>INTERMUNICIPAIS</v>
          </cell>
          <cell r="H737" t="str">
            <v>POVOLIDE</v>
          </cell>
          <cell r="I737" t="str">
            <v>EN-229-2</v>
          </cell>
          <cell r="L737" t="str">
            <v>JUNTO DO CRUZAMENTO PARA VILAR DE BAIXO</v>
          </cell>
        </row>
        <row r="738">
          <cell r="A738" t="str">
            <v>Vis 736</v>
          </cell>
          <cell r="C738">
            <v>705</v>
          </cell>
          <cell r="G738" t="str">
            <v>INTERMUNICIPAIS</v>
          </cell>
          <cell r="H738" t="str">
            <v>POVOLIDE</v>
          </cell>
          <cell r="I738" t="str">
            <v>RUA ESCOLA - EN 229-2</v>
          </cell>
        </row>
        <row r="739">
          <cell r="A739" t="str">
            <v>Vis 737</v>
          </cell>
          <cell r="C739">
            <v>706</v>
          </cell>
          <cell r="G739" t="str">
            <v>INTERMUNICIPAIS</v>
          </cell>
          <cell r="H739" t="str">
            <v>POVOLIDE</v>
          </cell>
          <cell r="I739" t="str">
            <v>RUA ESCOLA - EN 229-2 - CABRIL</v>
          </cell>
        </row>
        <row r="740">
          <cell r="A740" t="str">
            <v>Vis 738</v>
          </cell>
          <cell r="C740">
            <v>707</v>
          </cell>
          <cell r="G740" t="str">
            <v>INTERMUNICIPAIS</v>
          </cell>
          <cell r="H740" t="str">
            <v>FRAGOSELA</v>
          </cell>
          <cell r="I740" t="str">
            <v>AVENIDA NOSSA SENHORA DAS CANDELAS FRAGOSELA DE CIMA</v>
          </cell>
        </row>
        <row r="741">
          <cell r="A741" t="str">
            <v>Vis 739</v>
          </cell>
          <cell r="C741">
            <v>708</v>
          </cell>
          <cell r="G741" t="str">
            <v>INTERMUNICIPAIS</v>
          </cell>
          <cell r="H741" t="str">
            <v>FRAGOSELA</v>
          </cell>
          <cell r="I741" t="str">
            <v>N16 - cruzamento para prime</v>
          </cell>
          <cell r="L741" t="str">
            <v>EM FRENTE AO CAMPO DE FUTEBOL</v>
          </cell>
          <cell r="N741" t="e">
            <v>#REF!</v>
          </cell>
        </row>
        <row r="742">
          <cell r="A742" t="str">
            <v>Vis 740</v>
          </cell>
          <cell r="B742" t="str">
            <v xml:space="preserve"> 40.607947,  -7.905816</v>
          </cell>
          <cell r="C742">
            <v>709</v>
          </cell>
          <cell r="F742" t="str">
            <v>Gândara</v>
          </cell>
          <cell r="G742" t="str">
            <v>A INCLUIR NO MUV</v>
          </cell>
          <cell r="H742" t="str">
            <v>S. João de Lourosa</v>
          </cell>
          <cell r="I742" t="str">
            <v>GÂNDARA</v>
          </cell>
          <cell r="L742" t="str">
            <v>no largo perto do café</v>
          </cell>
          <cell r="N742" t="e">
            <v>#REF!</v>
          </cell>
          <cell r="O742">
            <v>12</v>
          </cell>
        </row>
        <row r="743">
          <cell r="A743" t="str">
            <v>Vis 741</v>
          </cell>
          <cell r="B743" t="str">
            <v xml:space="preserve"> 40.597271,  -7.901850</v>
          </cell>
          <cell r="C743">
            <v>710</v>
          </cell>
          <cell r="F743" t="str">
            <v>Póvoa de Muscoso</v>
          </cell>
          <cell r="G743" t="str">
            <v>A INCLUIR NO MUV</v>
          </cell>
          <cell r="H743" t="str">
            <v>S. João de Lourosa</v>
          </cell>
          <cell r="I743" t="str">
            <v>Póvoa de Muscoso</v>
          </cell>
          <cell r="L743" t="str">
            <v>ao pé da escola de Oliveira de Barreiros</v>
          </cell>
          <cell r="N743" t="e">
            <v>#REF!</v>
          </cell>
          <cell r="O743">
            <v>12</v>
          </cell>
        </row>
        <row r="744">
          <cell r="A744" t="str">
            <v>Vis 742</v>
          </cell>
          <cell r="B744" t="str">
            <v xml:space="preserve"> 40.596935,  -7.930202</v>
          </cell>
          <cell r="C744">
            <v>711</v>
          </cell>
          <cell r="F744" t="str">
            <v>Oliv Barreiros-Escola</v>
          </cell>
          <cell r="G744" t="str">
            <v>INTERMUNICIPAIS /MUV</v>
          </cell>
          <cell r="H744" t="str">
            <v>S. João de Lourosa</v>
          </cell>
          <cell r="I744" t="str">
            <v>Av. Principal - Baiuca - Oliveira de Barreiros</v>
          </cell>
          <cell r="L744" t="str">
            <v>Sinal H20A a aplicar no âmbito da empreitada "Passadeiras na Rua Mário Ponces e R. da Escola - Rio de loba e em Baiuca - S. João de Lourosa"</v>
          </cell>
          <cell r="N744" t="e">
            <v>#REF!</v>
          </cell>
          <cell r="O744">
            <v>21</v>
          </cell>
        </row>
        <row r="745">
          <cell r="A745" t="str">
            <v>Vis 743</v>
          </cell>
          <cell r="B745" t="str">
            <v xml:space="preserve"> 40.590786,  -7.928769</v>
          </cell>
          <cell r="C745">
            <v>712</v>
          </cell>
          <cell r="F745" t="str">
            <v>Oliv Barreiros-Longra 1</v>
          </cell>
          <cell r="G745" t="str">
            <v>INTERMUNICIPAIS /MUV</v>
          </cell>
          <cell r="H745" t="str">
            <v>S. João de Lourosa</v>
          </cell>
          <cell r="I745" t="str">
            <v>Av. Principal - Baiuca - Oliveira de Barreiros</v>
          </cell>
          <cell r="L745" t="str">
            <v>em frente à escola de Loureiro de Silgueiros</v>
          </cell>
          <cell r="N745" t="e">
            <v>#REF!</v>
          </cell>
          <cell r="O745">
            <v>21</v>
          </cell>
        </row>
        <row r="746">
          <cell r="A746" t="str">
            <v>Vis 744</v>
          </cell>
          <cell r="B746" t="str">
            <v xml:space="preserve"> 40.579161,  -7.941983</v>
          </cell>
          <cell r="C746">
            <v>713</v>
          </cell>
          <cell r="F746" t="str">
            <v>Escola D Luís Loureiro</v>
          </cell>
          <cell r="G746" t="str">
            <v>INTERMUNICIPAIS /MUV</v>
          </cell>
          <cell r="H746" t="str">
            <v>SILGUEIROS</v>
          </cell>
          <cell r="I746" t="str">
            <v>Avenida Liceu - Silgueiros</v>
          </cell>
          <cell r="L746" t="str">
            <v>em frente à igreja</v>
          </cell>
          <cell r="N746" t="e">
            <v>#REF!</v>
          </cell>
          <cell r="O746">
            <v>21</v>
          </cell>
        </row>
        <row r="747">
          <cell r="A747" t="str">
            <v>Vis 745</v>
          </cell>
          <cell r="B747" t="str">
            <v xml:space="preserve"> 40.564021,  -7.956635</v>
          </cell>
          <cell r="C747">
            <v>714</v>
          </cell>
          <cell r="F747" t="str">
            <v>Silgueiros-Largo Feira 1</v>
          </cell>
          <cell r="G747" t="str">
            <v>INTERMUNICIPAIS /MUV</v>
          </cell>
          <cell r="H747" t="str">
            <v>SILGUEIROS</v>
          </cell>
          <cell r="I747" t="str">
            <v>N231-1 - Loureiro - Silgueiros</v>
          </cell>
          <cell r="L747" t="str">
            <v>ao pé do campo de futebol</v>
          </cell>
          <cell r="O747">
            <v>21</v>
          </cell>
        </row>
        <row r="748">
          <cell r="A748" t="str">
            <v>Vis 746</v>
          </cell>
          <cell r="C748">
            <v>715</v>
          </cell>
          <cell r="G748" t="str">
            <v>INTERMUNICIPAIS</v>
          </cell>
          <cell r="H748" t="str">
            <v>Silgueiros</v>
          </cell>
          <cell r="I748" t="str">
            <v>Avenida Bela Vista - Silgueiros</v>
          </cell>
          <cell r="L748" t="str">
            <v>perto da Agricoal Silgueirense</v>
          </cell>
        </row>
        <row r="749">
          <cell r="A749" t="str">
            <v>Vis 747</v>
          </cell>
          <cell r="C749">
            <v>716</v>
          </cell>
          <cell r="G749" t="str">
            <v>INTERMUNICIPAIS</v>
          </cell>
          <cell r="H749" t="str">
            <v>Silgueiros</v>
          </cell>
          <cell r="I749" t="str">
            <v>Avenida Bela Vista - Silgueiros</v>
          </cell>
          <cell r="L749" t="str">
            <v>Junto ao cruzamento para Lages</v>
          </cell>
        </row>
        <row r="750">
          <cell r="A750" t="str">
            <v>Vis 748</v>
          </cell>
          <cell r="C750">
            <v>717</v>
          </cell>
          <cell r="G750" t="str">
            <v>INTERMUNICIPAIS</v>
          </cell>
          <cell r="H750" t="str">
            <v>Silgueiros</v>
          </cell>
          <cell r="I750" t="str">
            <v>Avenida Bela Vista - Silgueiros</v>
          </cell>
          <cell r="L750" t="str">
            <v>junto ao cruzamento para Silvares</v>
          </cell>
          <cell r="N750" t="e">
            <v>#REF!</v>
          </cell>
        </row>
        <row r="751">
          <cell r="A751" t="str">
            <v>Vis 749</v>
          </cell>
          <cell r="B751" t="str">
            <v xml:space="preserve"> 40.554724,  -7.975997</v>
          </cell>
          <cell r="C751">
            <v>718</v>
          </cell>
          <cell r="F751" t="str">
            <v>Lages-Estrada Principal</v>
          </cell>
          <cell r="G751" t="str">
            <v>INTERMUNICIPAIS /MUV</v>
          </cell>
          <cell r="H751" t="str">
            <v>SILGUEIROS</v>
          </cell>
          <cell r="I751" t="str">
            <v>Estrada Principal - N337</v>
          </cell>
          <cell r="L751" t="str">
            <v>junto do chafariz</v>
          </cell>
          <cell r="N751" t="e">
            <v>#REF!</v>
          </cell>
          <cell r="O751">
            <v>21</v>
          </cell>
        </row>
        <row r="752">
          <cell r="A752" t="str">
            <v>Vis 750</v>
          </cell>
          <cell r="B752" t="str">
            <v xml:space="preserve"> 40.558919,  -7.974276</v>
          </cell>
          <cell r="C752">
            <v>719</v>
          </cell>
          <cell r="F752" t="str">
            <v>Lages 1</v>
          </cell>
          <cell r="G752" t="str">
            <v>INTERMUNICIPAIS /MUV</v>
          </cell>
          <cell r="H752" t="str">
            <v>SILGUEIROS</v>
          </cell>
          <cell r="I752" t="str">
            <v>Estrada Principal - N337</v>
          </cell>
          <cell r="O752">
            <v>21</v>
          </cell>
        </row>
        <row r="753">
          <cell r="A753" t="str">
            <v>Vis 751</v>
          </cell>
          <cell r="C753">
            <v>720</v>
          </cell>
          <cell r="G753" t="str">
            <v>INTERMUNICIPAIS</v>
          </cell>
          <cell r="H753" t="str">
            <v>Silgueiros</v>
          </cell>
          <cell r="I753" t="str">
            <v>Rua Dr. José Francisco de Assunção - Passos de Silgueiro</v>
          </cell>
          <cell r="L753" t="str">
            <v>junto à igreja</v>
          </cell>
          <cell r="N753" t="e">
            <v>#REF!</v>
          </cell>
        </row>
        <row r="754">
          <cell r="A754" t="str">
            <v>Vis 752</v>
          </cell>
          <cell r="B754" t="str">
            <v xml:space="preserve"> 40.559224,  -7.962500</v>
          </cell>
          <cell r="C754">
            <v>721</v>
          </cell>
          <cell r="F754" t="str">
            <v>Silgueiros-Bela Vista 3</v>
          </cell>
          <cell r="G754" t="str">
            <v>INTERMUNICIPAIS /MUV</v>
          </cell>
          <cell r="H754" t="str">
            <v>SILGUEIROS</v>
          </cell>
          <cell r="I754" t="str">
            <v>Rua Igreja - Loureiro de Silgueiros</v>
          </cell>
          <cell r="O754">
            <v>21</v>
          </cell>
        </row>
        <row r="755">
          <cell r="A755" t="str">
            <v>Vis 753</v>
          </cell>
          <cell r="C755">
            <v>722</v>
          </cell>
          <cell r="G755" t="str">
            <v>INTERMUNICIPAIS</v>
          </cell>
          <cell r="H755" t="str">
            <v>Silgueiros</v>
          </cell>
          <cell r="I755" t="str">
            <v>Rua Dr. José Francisco de Assunção - Passos de Silgueiro</v>
          </cell>
          <cell r="N755" t="e">
            <v>#REF!</v>
          </cell>
        </row>
        <row r="756">
          <cell r="A756" t="str">
            <v>Vis 754</v>
          </cell>
          <cell r="B756" t="str">
            <v xml:space="preserve"> 40.751023, -8.021514</v>
          </cell>
          <cell r="C756">
            <v>723</v>
          </cell>
          <cell r="F756" t="str">
            <v>Praça de Lufinha</v>
          </cell>
          <cell r="G756" t="str">
            <v>MUV</v>
          </cell>
          <cell r="H756" t="str">
            <v>Ribafeita</v>
          </cell>
          <cell r="I756" t="str">
            <v>Rua Calçada Romana - Lufinha</v>
          </cell>
          <cell r="O756">
            <v>20</v>
          </cell>
        </row>
        <row r="757">
          <cell r="A757" t="str">
            <v>Vis 755</v>
          </cell>
          <cell r="C757">
            <v>724</v>
          </cell>
          <cell r="G757" t="str">
            <v>INTERMUNICIPAIS</v>
          </cell>
          <cell r="H757" t="str">
            <v>Lordosa</v>
          </cell>
          <cell r="I757" t="str">
            <v>N2 - Bigas</v>
          </cell>
        </row>
        <row r="758">
          <cell r="A758" t="str">
            <v>Vis 756</v>
          </cell>
          <cell r="C758">
            <v>725</v>
          </cell>
          <cell r="G758" t="str">
            <v>INTERMUNICIPAIS</v>
          </cell>
          <cell r="H758" t="str">
            <v>Lordosa</v>
          </cell>
          <cell r="I758" t="str">
            <v>N2 - Bigas</v>
          </cell>
        </row>
        <row r="759">
          <cell r="A759" t="str">
            <v>Vis 757</v>
          </cell>
          <cell r="C759">
            <v>726</v>
          </cell>
          <cell r="G759" t="str">
            <v>INTERMUNICIPAIS</v>
          </cell>
          <cell r="H759" t="str">
            <v>Calde</v>
          </cell>
          <cell r="I759" t="str">
            <v>Largo Cedro - Almargem</v>
          </cell>
        </row>
        <row r="760">
          <cell r="A760" t="str">
            <v>Vis 758</v>
          </cell>
          <cell r="C760">
            <v>727</v>
          </cell>
          <cell r="G760" t="str">
            <v>INTERMUNICIPAIS</v>
          </cell>
          <cell r="H760" t="str">
            <v>Calde</v>
          </cell>
          <cell r="I760" t="str">
            <v>N2 - cruzamento para Almargem</v>
          </cell>
        </row>
        <row r="761">
          <cell r="A761" t="str">
            <v>Vis 759</v>
          </cell>
          <cell r="C761">
            <v>728</v>
          </cell>
          <cell r="G761" t="str">
            <v>INTERMUNICIPAIS</v>
          </cell>
          <cell r="H761" t="str">
            <v>Calde</v>
          </cell>
          <cell r="I761" t="str">
            <v>N2 - Povoa de Calde</v>
          </cell>
        </row>
        <row r="762">
          <cell r="A762" t="str">
            <v>Vis 760</v>
          </cell>
          <cell r="C762">
            <v>729</v>
          </cell>
          <cell r="G762" t="str">
            <v>INTERMUNICIPAIS</v>
          </cell>
          <cell r="H762" t="str">
            <v>Calde</v>
          </cell>
          <cell r="I762" t="str">
            <v>N2 - Povoa de Calde</v>
          </cell>
        </row>
        <row r="763">
          <cell r="A763" t="str">
            <v>Vis 761</v>
          </cell>
          <cell r="C763">
            <v>730</v>
          </cell>
          <cell r="G763" t="str">
            <v>INTERMUNICIPAIS</v>
          </cell>
          <cell r="H763" t="str">
            <v>Calde</v>
          </cell>
          <cell r="I763" t="str">
            <v>Av. Salgueiros - Paraduça</v>
          </cell>
          <cell r="L763" t="str">
            <v>em frente à igreja</v>
          </cell>
        </row>
        <row r="764">
          <cell r="A764" t="str">
            <v>Vis 762</v>
          </cell>
          <cell r="C764">
            <v>731</v>
          </cell>
          <cell r="G764" t="str">
            <v>INTERMUNICIPAIS</v>
          </cell>
          <cell r="H764" t="str">
            <v>Calde</v>
          </cell>
          <cell r="I764" t="str">
            <v>Ru Escola - Vilar do Monte</v>
          </cell>
        </row>
        <row r="765">
          <cell r="A765" t="str">
            <v>Vis 763</v>
          </cell>
          <cell r="C765">
            <v>732</v>
          </cell>
          <cell r="G765" t="str">
            <v>INTERMUNICIPAIS</v>
          </cell>
          <cell r="H765" t="str">
            <v>Calde</v>
          </cell>
          <cell r="I765" t="str">
            <v>N2 - Corte para Vilar do monte</v>
          </cell>
        </row>
        <row r="766">
          <cell r="A766" t="str">
            <v>Vis 764</v>
          </cell>
          <cell r="C766">
            <v>733</v>
          </cell>
          <cell r="G766" t="str">
            <v>INTERMUNICIPAIS</v>
          </cell>
          <cell r="H766" t="str">
            <v>Calde</v>
          </cell>
          <cell r="I766" t="str">
            <v>N2 - corte para Calde</v>
          </cell>
        </row>
        <row r="767">
          <cell r="A767" t="str">
            <v>Vis 765</v>
          </cell>
          <cell r="C767">
            <v>734</v>
          </cell>
          <cell r="G767" t="str">
            <v>INTERMUNICIPAIS</v>
          </cell>
          <cell r="H767" t="str">
            <v>Calde</v>
          </cell>
          <cell r="I767" t="str">
            <v>N2 - corte para Calde</v>
          </cell>
        </row>
        <row r="768">
          <cell r="A768" t="str">
            <v>Vis 766</v>
          </cell>
          <cell r="C768">
            <v>735</v>
          </cell>
          <cell r="G768" t="str">
            <v>INTERMUNICIPAIS</v>
          </cell>
          <cell r="H768" t="str">
            <v>Calde</v>
          </cell>
          <cell r="I768" t="str">
            <v>EM586 -  calde</v>
          </cell>
        </row>
        <row r="769">
          <cell r="A769" t="str">
            <v>Vis 767</v>
          </cell>
          <cell r="C769">
            <v>736</v>
          </cell>
          <cell r="G769" t="str">
            <v>INTERMUNICIPAIS</v>
          </cell>
          <cell r="H769" t="str">
            <v>Calde</v>
          </cell>
          <cell r="I769" t="str">
            <v>Largo Cruzeiro - Varzea</v>
          </cell>
        </row>
        <row r="770">
          <cell r="A770" t="str">
            <v>Vis 768</v>
          </cell>
          <cell r="C770">
            <v>737</v>
          </cell>
          <cell r="G770" t="str">
            <v>INTERMUNICIPAIS</v>
          </cell>
          <cell r="H770" t="str">
            <v>Cota</v>
          </cell>
          <cell r="I770" t="str">
            <v>Av. Abelhinhas - Vila de um santo</v>
          </cell>
          <cell r="L770" t="str">
            <v>No cruzamento para Vila de um Santo</v>
          </cell>
        </row>
        <row r="771">
          <cell r="A771" t="str">
            <v>Vis 769</v>
          </cell>
          <cell r="C771">
            <v>738</v>
          </cell>
          <cell r="G771" t="str">
            <v>INTERMUNICIPAIS</v>
          </cell>
          <cell r="H771" t="str">
            <v>Cota</v>
          </cell>
          <cell r="I771" t="str">
            <v>N323</v>
          </cell>
          <cell r="L771" t="str">
            <v>perto da igreja</v>
          </cell>
        </row>
        <row r="772">
          <cell r="A772" t="str">
            <v>Vis 770</v>
          </cell>
          <cell r="C772">
            <v>739</v>
          </cell>
          <cell r="G772" t="str">
            <v>INTERMUNICIPAIS</v>
          </cell>
          <cell r="H772" t="str">
            <v>Cota</v>
          </cell>
          <cell r="I772" t="str">
            <v>Rua Principal - Sanguinhedo</v>
          </cell>
        </row>
        <row r="773">
          <cell r="A773" t="str">
            <v>Vis 771</v>
          </cell>
          <cell r="C773">
            <v>740</v>
          </cell>
          <cell r="G773" t="str">
            <v>INTERMUNICIPAIS</v>
          </cell>
          <cell r="H773" t="str">
            <v>cota</v>
          </cell>
          <cell r="I773" t="str">
            <v>Rua Santo salvador - Sanguinhedo</v>
          </cell>
        </row>
        <row r="774">
          <cell r="A774" t="str">
            <v>Vis 772</v>
          </cell>
          <cell r="C774">
            <v>741</v>
          </cell>
          <cell r="G774" t="str">
            <v>INTERMUNICIPAIS</v>
          </cell>
          <cell r="H774" t="str">
            <v>cota</v>
          </cell>
          <cell r="I774" t="str">
            <v>Rua Largo da Paciência - Zonho</v>
          </cell>
        </row>
        <row r="775">
          <cell r="A775" t="str">
            <v>Vis 773</v>
          </cell>
          <cell r="C775">
            <v>742</v>
          </cell>
          <cell r="G775" t="str">
            <v>INTERMUNICIPAIS</v>
          </cell>
          <cell r="H775" t="str">
            <v>cota</v>
          </cell>
          <cell r="I775" t="str">
            <v>N323 - Vouguinha</v>
          </cell>
        </row>
        <row r="776">
          <cell r="A776" t="str">
            <v>Vis 774</v>
          </cell>
          <cell r="C776">
            <v>743</v>
          </cell>
          <cell r="G776" t="str">
            <v>INTERMUNICIPAIS</v>
          </cell>
          <cell r="H776" t="str">
            <v>cota</v>
          </cell>
          <cell r="I776" t="str">
            <v>N323</v>
          </cell>
          <cell r="L776" t="str">
            <v>Junto ao restaurante "O Vouguinha"</v>
          </cell>
        </row>
        <row r="777">
          <cell r="A777" t="str">
            <v>Vis 775</v>
          </cell>
          <cell r="C777">
            <v>744</v>
          </cell>
          <cell r="G777" t="str">
            <v>INTERMUNICIPAIS</v>
          </cell>
          <cell r="H777" t="str">
            <v>União freguesias Barreiro e Cepões</v>
          </cell>
          <cell r="I777" t="str">
            <v>N323 - Vouguinha</v>
          </cell>
          <cell r="L777" t="str">
            <v>antes do cruzamento com a Estrada Santa Eufémia</v>
          </cell>
        </row>
        <row r="778">
          <cell r="A778" t="str">
            <v>Vis 776</v>
          </cell>
          <cell r="C778">
            <v>745</v>
          </cell>
          <cell r="G778" t="str">
            <v>INTERMUNICIPAIS</v>
          </cell>
          <cell r="H778" t="str">
            <v>União freguesias Barreiro e Cepões</v>
          </cell>
          <cell r="I778" t="str">
            <v>N323 - Estrada Santiago</v>
          </cell>
          <cell r="L778" t="str">
            <v>antes do cruzamento com a rua Bairro de Santiago</v>
          </cell>
        </row>
        <row r="779">
          <cell r="A779" t="str">
            <v>Vis 777</v>
          </cell>
          <cell r="C779">
            <v>746</v>
          </cell>
          <cell r="G779" t="str">
            <v>INTERMUNICIPAIS</v>
          </cell>
          <cell r="H779" t="str">
            <v>União freguesias Barreiro e Cepões</v>
          </cell>
          <cell r="I779" t="str">
            <v>N323 - Estrada Santiago</v>
          </cell>
        </row>
        <row r="780">
          <cell r="A780" t="str">
            <v>Vis 778</v>
          </cell>
          <cell r="C780">
            <v>747</v>
          </cell>
          <cell r="G780" t="str">
            <v>INTERMUNICIPAIS</v>
          </cell>
          <cell r="H780" t="str">
            <v>União freguesias Barreiro e Cepões</v>
          </cell>
          <cell r="I780" t="str">
            <v>M575 - Casal</v>
          </cell>
        </row>
        <row r="781">
          <cell r="A781" t="str">
            <v>Vis 779</v>
          </cell>
          <cell r="C781">
            <v>748</v>
          </cell>
          <cell r="G781" t="str">
            <v>INTERMUNICIPAIS</v>
          </cell>
          <cell r="H781" t="str">
            <v>União freguesias Barreiro e Cepões</v>
          </cell>
          <cell r="I781" t="str">
            <v>Largo Cimo da Vila - Travasso</v>
          </cell>
        </row>
        <row r="782">
          <cell r="A782" t="str">
            <v>Vis 780</v>
          </cell>
          <cell r="C782">
            <v>749</v>
          </cell>
          <cell r="G782" t="str">
            <v>INTERMUNICIPAIS</v>
          </cell>
          <cell r="H782" t="str">
            <v>União freguesias Barreiro e Cepões</v>
          </cell>
          <cell r="I782" t="str">
            <v>Rua Igreja</v>
          </cell>
        </row>
        <row r="783">
          <cell r="A783" t="str">
            <v>Vis 781</v>
          </cell>
          <cell r="C783">
            <v>750</v>
          </cell>
          <cell r="G783" t="str">
            <v>INTERMUNICIPAIS</v>
          </cell>
          <cell r="H783" t="str">
            <v>União freguesias Barreiro e Cepões</v>
          </cell>
          <cell r="I783" t="str">
            <v>N323 - estrada ponte</v>
          </cell>
          <cell r="L783" t="str">
            <v>antes do cruzamento com a estrada santo amaro</v>
          </cell>
        </row>
        <row r="784">
          <cell r="A784" t="str">
            <v>Vis 782</v>
          </cell>
          <cell r="C784">
            <v>751</v>
          </cell>
          <cell r="G784" t="str">
            <v>INTERMUNICIPAIS</v>
          </cell>
          <cell r="H784" t="str">
            <v>União freguesias Barreiro e Cepões</v>
          </cell>
          <cell r="I784" t="str">
            <v xml:space="preserve">Estrada Vinha </v>
          </cell>
        </row>
        <row r="785">
          <cell r="A785" t="str">
            <v>Vis 783</v>
          </cell>
          <cell r="C785">
            <v>752</v>
          </cell>
          <cell r="G785" t="str">
            <v>INTERMUNICIPAIS</v>
          </cell>
          <cell r="H785" t="str">
            <v>União freguesias Barreiro e Cepões</v>
          </cell>
          <cell r="I785" t="str">
            <v>N232 - estrada marcão</v>
          </cell>
          <cell r="L785" t="str">
            <v>No corte para Aviuges - abrigo não rebaixado para PMC</v>
          </cell>
        </row>
        <row r="786">
          <cell r="A786" t="str">
            <v>Vis 784</v>
          </cell>
          <cell r="C786">
            <v>753</v>
          </cell>
          <cell r="G786" t="str">
            <v>INTERMUNICIPAIS</v>
          </cell>
          <cell r="H786" t="str">
            <v>União freguesias Barreiro e Cepões</v>
          </cell>
          <cell r="I786" t="str">
            <v>N232 - estrada marcão</v>
          </cell>
        </row>
        <row r="787">
          <cell r="A787" t="str">
            <v>Vis 785</v>
          </cell>
          <cell r="C787">
            <v>754</v>
          </cell>
          <cell r="G787" t="str">
            <v>INTERMUNICIPAIS</v>
          </cell>
          <cell r="H787" t="str">
            <v>União freguesias Barreiro e Cepões</v>
          </cell>
          <cell r="I787" t="str">
            <v>N232 - estrada marcão</v>
          </cell>
          <cell r="L787" t="str">
            <v>no cruzamento com a N229</v>
          </cell>
        </row>
        <row r="788">
          <cell r="A788" t="str">
            <v>Vis 786</v>
          </cell>
          <cell r="C788">
            <v>755</v>
          </cell>
          <cell r="G788" t="str">
            <v>INTERMUNICIPAIS</v>
          </cell>
          <cell r="H788" t="str">
            <v>Cavernães</v>
          </cell>
          <cell r="I788" t="str">
            <v>N232 - estrada marcão</v>
          </cell>
          <cell r="L788" t="str">
            <v>em frente ao restaurante "O Cruzeiro"</v>
          </cell>
        </row>
        <row r="789">
          <cell r="A789" t="str">
            <v>Vis 787</v>
          </cell>
          <cell r="C789">
            <v>756</v>
          </cell>
          <cell r="G789" t="str">
            <v>INTERMUNICIPAIS</v>
          </cell>
          <cell r="H789" t="str">
            <v>S. PEDRO DE FRANCE</v>
          </cell>
          <cell r="I789" t="str">
            <v xml:space="preserve">N229 </v>
          </cell>
          <cell r="L789" t="str">
            <v>ao lado do restaurante "O Cruzeiro"</v>
          </cell>
        </row>
        <row r="790">
          <cell r="A790" t="str">
            <v>Vis 788</v>
          </cell>
          <cell r="C790">
            <v>757</v>
          </cell>
          <cell r="G790" t="str">
            <v>INTERMUNICIPAIS</v>
          </cell>
          <cell r="H790" t="str">
            <v>S. PEDRO DE FRANCE</v>
          </cell>
          <cell r="I790" t="str">
            <v xml:space="preserve">Rua que vai para Travassos </v>
          </cell>
        </row>
        <row r="791">
          <cell r="A791" t="str">
            <v>Vis 789</v>
          </cell>
          <cell r="C791">
            <v>758</v>
          </cell>
          <cell r="G791" t="str">
            <v>INTERMUNICIPAIS</v>
          </cell>
          <cell r="H791" t="str">
            <v>Silgueiros</v>
          </cell>
          <cell r="I791" t="str">
            <v>Rua Liberdade - Falorca</v>
          </cell>
          <cell r="L791" t="str">
            <v>Ao pé da escola EB 2,3 Dr Luis Loureiro</v>
          </cell>
          <cell r="N791" t="e">
            <v>#REF!</v>
          </cell>
        </row>
        <row r="792">
          <cell r="A792" t="str">
            <v>Vis 790</v>
          </cell>
          <cell r="B792" t="str">
            <v xml:space="preserve"> 40.577858,  -7.942900</v>
          </cell>
          <cell r="C792">
            <v>759</v>
          </cell>
          <cell r="F792" t="str">
            <v>Pindelo-D Luís Loureiro</v>
          </cell>
          <cell r="G792" t="str">
            <v>INTERMUNICIPAIS /MUV</v>
          </cell>
          <cell r="H792" t="str">
            <v>SILGUEIROS</v>
          </cell>
          <cell r="I792" t="str">
            <v>N231-1 - silgueiros</v>
          </cell>
          <cell r="O792">
            <v>21</v>
          </cell>
        </row>
        <row r="793">
          <cell r="A793" t="str">
            <v>Vis 791</v>
          </cell>
          <cell r="C793">
            <v>760</v>
          </cell>
          <cell r="G793" t="str">
            <v>INTERMUNICIPAIS</v>
          </cell>
          <cell r="H793" t="str">
            <v>Bodiosa</v>
          </cell>
          <cell r="I793" t="str">
            <v>Largo Soito</v>
          </cell>
        </row>
        <row r="794">
          <cell r="A794" t="str">
            <v>Vis 792</v>
          </cell>
          <cell r="C794">
            <v>761</v>
          </cell>
          <cell r="G794" t="str">
            <v>INTERMUNICIPAIS</v>
          </cell>
          <cell r="H794" t="str">
            <v>Coutos de Viseu</v>
          </cell>
          <cell r="I794" t="str">
            <v>Avenida 337 - Portela</v>
          </cell>
        </row>
        <row r="795">
          <cell r="A795" t="str">
            <v>Vis 793</v>
          </cell>
          <cell r="C795">
            <v>762</v>
          </cell>
          <cell r="G795" t="str">
            <v>INTERMUNICIPAIS</v>
          </cell>
          <cell r="H795" t="str">
            <v>Coutos de Viseu</v>
          </cell>
          <cell r="I795" t="str">
            <v xml:space="preserve">Avenida 337 </v>
          </cell>
        </row>
        <row r="796">
          <cell r="A796" t="str">
            <v>Vis 794</v>
          </cell>
          <cell r="C796">
            <v>763</v>
          </cell>
          <cell r="G796" t="str">
            <v>INTERMUNICIPAIS</v>
          </cell>
          <cell r="H796" t="str">
            <v>Coutos de Viseu</v>
          </cell>
          <cell r="I796" t="str">
            <v>Largo de S. Caetano - Dade</v>
          </cell>
          <cell r="L796" t="str">
            <v>no cruzamento para s. cosmado</v>
          </cell>
        </row>
        <row r="797">
          <cell r="A797" t="str">
            <v>Vis 795</v>
          </cell>
          <cell r="C797">
            <v>764</v>
          </cell>
          <cell r="G797" t="str">
            <v>INTERMUNICIPAIS</v>
          </cell>
          <cell r="H797" t="str">
            <v>Coutos de Viseu</v>
          </cell>
          <cell r="I797" t="str">
            <v>N337 - S. Cosmado</v>
          </cell>
        </row>
        <row r="798">
          <cell r="A798" t="str">
            <v>Vis 796</v>
          </cell>
          <cell r="C798">
            <v>765</v>
          </cell>
          <cell r="G798" t="str">
            <v>INTERMUNICIPAIS</v>
          </cell>
          <cell r="H798" t="str">
            <v>Coutos de Viseu</v>
          </cell>
          <cell r="I798" t="str">
            <v>N337 - Couto de Cima</v>
          </cell>
          <cell r="L798" t="str">
            <v>Ao pé do lar de idosos a avozinha</v>
          </cell>
        </row>
        <row r="799">
          <cell r="A799" t="str">
            <v>Vis 797</v>
          </cell>
          <cell r="C799">
            <v>766</v>
          </cell>
          <cell r="G799" t="str">
            <v>INTERMUNICIPAIS</v>
          </cell>
          <cell r="H799" t="str">
            <v>Coutos de Viseu</v>
          </cell>
          <cell r="I799" t="str">
            <v>Vila Nova  - couto de baixo</v>
          </cell>
          <cell r="L799" t="str">
            <v>ao pé dos lavadouros</v>
          </cell>
        </row>
        <row r="800">
          <cell r="A800" t="str">
            <v>Vis 798</v>
          </cell>
          <cell r="C800">
            <v>767</v>
          </cell>
          <cell r="G800" t="str">
            <v>INTERMUNICIPAIS</v>
          </cell>
          <cell r="H800" t="str">
            <v>Coutos de Viseu</v>
          </cell>
          <cell r="I800" t="str">
            <v>Vila Nova - couto de baixo</v>
          </cell>
        </row>
        <row r="801">
          <cell r="A801" t="str">
            <v>Vis 799</v>
          </cell>
          <cell r="C801">
            <v>768</v>
          </cell>
          <cell r="G801" t="str">
            <v>INTERMUNICIPAIS</v>
          </cell>
          <cell r="H801" t="str">
            <v>Coutos de Viseu</v>
          </cell>
          <cell r="I801" t="str">
            <v>S. Simão - couto de baixo</v>
          </cell>
          <cell r="N801" t="e">
            <v>#REF!</v>
          </cell>
        </row>
        <row r="802">
          <cell r="A802" t="str">
            <v>Vis 800</v>
          </cell>
          <cell r="B802" t="str">
            <v xml:space="preserve"> 40.640825,  -7.936920</v>
          </cell>
          <cell r="C802">
            <v>769</v>
          </cell>
          <cell r="F802" t="str">
            <v>Bairro de Paradinha</v>
          </cell>
          <cell r="G802" t="str">
            <v>MUV</v>
          </cell>
          <cell r="H802" t="str">
            <v>Repeses e S. Salvador</v>
          </cell>
          <cell r="I802" t="str">
            <v>Bairro Social de Paradinha</v>
          </cell>
          <cell r="L802" t="str">
            <v>cruzamento com a N337-1</v>
          </cell>
          <cell r="O802" t="str">
            <v>13;19</v>
          </cell>
        </row>
        <row r="803">
          <cell r="A803" t="str">
            <v>Vis 801</v>
          </cell>
          <cell r="C803">
            <v>770</v>
          </cell>
          <cell r="G803" t="str">
            <v>INTERMUNICIPAIS</v>
          </cell>
          <cell r="H803" t="str">
            <v>S. Cipriano e Vil de Soito</v>
          </cell>
          <cell r="I803" t="str">
            <v>Rua nossa senhora de fátima</v>
          </cell>
          <cell r="L803" t="str">
            <v>cruzamento com a rua S. Cipriano</v>
          </cell>
        </row>
        <row r="804">
          <cell r="A804" t="str">
            <v>Vis 802</v>
          </cell>
          <cell r="C804">
            <v>771</v>
          </cell>
          <cell r="G804" t="str">
            <v>INTERMUNICIPAIS</v>
          </cell>
          <cell r="H804" t="str">
            <v>S. Cipriano e Vil de Soito</v>
          </cell>
          <cell r="I804" t="str">
            <v>Rua Principal - Portela</v>
          </cell>
          <cell r="L804" t="str">
            <v>No cruzamento com a Rua Quelha Funda</v>
          </cell>
        </row>
        <row r="805">
          <cell r="A805" t="str">
            <v>Vis 803</v>
          </cell>
          <cell r="C805">
            <v>772</v>
          </cell>
          <cell r="G805" t="str">
            <v>INTERMUNICIPAIS</v>
          </cell>
          <cell r="H805" t="str">
            <v>União de Freguesias Boa Aldeia, Farminhão e Torredeita</v>
          </cell>
          <cell r="I805" t="str">
            <v>Rua Capitão Leitão - Farminhão</v>
          </cell>
          <cell r="L805" t="str">
            <v>ao pé do cruzeiro</v>
          </cell>
        </row>
        <row r="806">
          <cell r="A806" t="str">
            <v>Vis 804</v>
          </cell>
          <cell r="C806">
            <v>773</v>
          </cell>
          <cell r="G806" t="str">
            <v>INTERMUNICIPAIS</v>
          </cell>
          <cell r="H806" t="str">
            <v>União de Freguesias Boa Aldeia, Farminhão e Torredeita</v>
          </cell>
          <cell r="I806" t="str">
            <v>Rua Capitão Leitão - Farminhão</v>
          </cell>
          <cell r="N806" t="e">
            <v>#REF!</v>
          </cell>
        </row>
        <row r="807">
          <cell r="A807" t="str">
            <v>Vis 805</v>
          </cell>
          <cell r="B807" t="str">
            <v xml:space="preserve"> 40.687830,  -7.931764</v>
          </cell>
          <cell r="C807">
            <v>774</v>
          </cell>
          <cell r="F807" t="str">
            <v>Pascoal-N S Fátima 1</v>
          </cell>
          <cell r="G807" t="str">
            <v>MUV</v>
          </cell>
          <cell r="H807" t="str">
            <v>Abraveses</v>
          </cell>
          <cell r="I807" t="str">
            <v>Rua nossa senhora de fátima - Pascoal</v>
          </cell>
          <cell r="L807" t="str">
            <v>Nas costas  da capela</v>
          </cell>
          <cell r="N807" t="e">
            <v>#REF!</v>
          </cell>
          <cell r="O807" t="str">
            <v>15;16;18</v>
          </cell>
        </row>
        <row r="808">
          <cell r="A808" t="str">
            <v>Vis 806</v>
          </cell>
          <cell r="B808" t="str">
            <v xml:space="preserve"> 40.689207,  -7.932252</v>
          </cell>
          <cell r="C808">
            <v>775</v>
          </cell>
          <cell r="F808" t="str">
            <v>Pascoal-Largo Capela 1</v>
          </cell>
          <cell r="G808" t="str">
            <v>MUV</v>
          </cell>
          <cell r="H808" t="str">
            <v>Abraveses</v>
          </cell>
          <cell r="I808" t="str">
            <v>Largfo Capela - Pascoal</v>
          </cell>
          <cell r="N808" t="e">
            <v>#REF!</v>
          </cell>
          <cell r="O808" t="str">
            <v>15;16;18</v>
          </cell>
        </row>
        <row r="809">
          <cell r="A809" t="str">
            <v>Vis 807</v>
          </cell>
          <cell r="B809" t="str">
            <v xml:space="preserve"> 40.694112,  -7.932446</v>
          </cell>
          <cell r="C809">
            <v>776</v>
          </cell>
          <cell r="F809" t="str">
            <v>Pascoal-Passadouro 1</v>
          </cell>
          <cell r="G809" t="str">
            <v>MUV</v>
          </cell>
          <cell r="H809" t="str">
            <v>Abraveses</v>
          </cell>
          <cell r="I809" t="str">
            <v>Rua Passadouro - Pascoal</v>
          </cell>
          <cell r="O809" t="str">
            <v>15;16;18</v>
          </cell>
        </row>
        <row r="810">
          <cell r="A810" t="str">
            <v>Vis 808</v>
          </cell>
          <cell r="C810">
            <v>777</v>
          </cell>
          <cell r="G810" t="str">
            <v>INTERMUNICIPAIS</v>
          </cell>
          <cell r="H810" t="str">
            <v>Rio de Loba</v>
          </cell>
          <cell r="I810" t="str">
            <v>EN16 - Reta do caçador</v>
          </cell>
          <cell r="L810" t="str">
            <v>a seguir ao viaduto da A25</v>
          </cell>
        </row>
        <row r="811">
          <cell r="A811" t="str">
            <v>Vis 809</v>
          </cell>
          <cell r="C811">
            <v>778</v>
          </cell>
          <cell r="G811" t="str">
            <v>INTERMUNICIPAIS</v>
          </cell>
          <cell r="H811" t="str">
            <v>Rio de Loba</v>
          </cell>
          <cell r="I811" t="str">
            <v>Rua Principal - Barbeita</v>
          </cell>
        </row>
        <row r="812">
          <cell r="A812" t="str">
            <v>Vis 810</v>
          </cell>
          <cell r="C812">
            <v>779</v>
          </cell>
          <cell r="G812" t="str">
            <v>INTERMUNICIPAIS</v>
          </cell>
          <cell r="H812" t="str">
            <v>Rio de Loba</v>
          </cell>
          <cell r="I812" t="str">
            <v>Travessa Alto da Videira</v>
          </cell>
          <cell r="N812" t="e">
            <v>#REF!</v>
          </cell>
        </row>
        <row r="813">
          <cell r="A813" t="str">
            <v>Vis 811</v>
          </cell>
          <cell r="B813" t="str">
            <v xml:space="preserve"> 40.660303,  -7.908154</v>
          </cell>
          <cell r="C813">
            <v>780</v>
          </cell>
          <cell r="D813" t="str">
            <v>C1.33</v>
          </cell>
          <cell r="F813" t="str">
            <v>Mouzinho de Albuquerque</v>
          </cell>
          <cell r="G813" t="str">
            <v>INTERMUNICIPAIS /MUV</v>
          </cell>
          <cell r="H813" t="str">
            <v>Viseu</v>
          </cell>
          <cell r="I813" t="str">
            <v>Largo Mouzinho de Albuquerque</v>
          </cell>
          <cell r="L813" t="str">
            <v>NÃO ESTÁ REBAIXADO A PMC</v>
          </cell>
          <cell r="N813" t="e">
            <v>#REF!</v>
          </cell>
          <cell r="O813" t="str">
            <v>C1;3;6;7;5;17</v>
          </cell>
        </row>
        <row r="814">
          <cell r="A814" t="str">
            <v>Vis 812</v>
          </cell>
          <cell r="B814" t="str">
            <v xml:space="preserve"> 40.644209,  -7.965966</v>
          </cell>
          <cell r="C814">
            <v>781</v>
          </cell>
          <cell r="F814" t="str">
            <v>Casal Mau-Escola 2</v>
          </cell>
          <cell r="G814" t="str">
            <v>MUV</v>
          </cell>
          <cell r="H814" t="str">
            <v>S. Cipriano e Vil de Soito</v>
          </cell>
          <cell r="I814" t="str">
            <v>chãos - A25</v>
          </cell>
          <cell r="L814" t="str">
            <v>junto ao PT 805</v>
          </cell>
          <cell r="O814">
            <v>14</v>
          </cell>
        </row>
        <row r="815">
          <cell r="A815" t="str">
            <v>Vis 813</v>
          </cell>
          <cell r="C815">
            <v>782</v>
          </cell>
          <cell r="G815" t="str">
            <v>INTERMUNICIPAIS</v>
          </cell>
          <cell r="H815" t="str">
            <v>SANTOS EVOS</v>
          </cell>
          <cell r="I815" t="str">
            <v>Rua 25 de Abril - Pinheiro</v>
          </cell>
          <cell r="L815" t="str">
            <v>em frente à fábrica de metalurgica</v>
          </cell>
        </row>
        <row r="816">
          <cell r="A816" t="str">
            <v>Vis 814</v>
          </cell>
          <cell r="C816">
            <v>783</v>
          </cell>
          <cell r="G816" t="str">
            <v>INTERMUNICIPAIS</v>
          </cell>
          <cell r="H816" t="str">
            <v>POVOLIDE</v>
          </cell>
          <cell r="I816" t="str">
            <v>Rua Corredoura</v>
          </cell>
        </row>
        <row r="817">
          <cell r="A817" t="str">
            <v>Vis 815</v>
          </cell>
          <cell r="C817">
            <v>784</v>
          </cell>
          <cell r="G817" t="str">
            <v>INTERMUNICIPAIS</v>
          </cell>
          <cell r="H817" t="str">
            <v>SANTOS EVOS</v>
          </cell>
          <cell r="I817" t="str">
            <v>Rua Capela</v>
          </cell>
          <cell r="L817" t="str">
            <v>em frente ao restaurante Margarenha</v>
          </cell>
        </row>
        <row r="818">
          <cell r="A818" t="str">
            <v>Vis 816</v>
          </cell>
          <cell r="C818">
            <v>785</v>
          </cell>
          <cell r="G818" t="str">
            <v>INTERMUNICIPAIS</v>
          </cell>
          <cell r="H818" t="str">
            <v>Rio de Loba</v>
          </cell>
          <cell r="I818" t="str">
            <v xml:space="preserve">N16 </v>
          </cell>
          <cell r="L818" t="str">
            <v>em frente as bombas de combustivel</v>
          </cell>
        </row>
        <row r="819">
          <cell r="A819" t="str">
            <v>Vis 817</v>
          </cell>
          <cell r="C819">
            <v>786</v>
          </cell>
          <cell r="G819" t="str">
            <v>INTERMUNICIPAIS</v>
          </cell>
          <cell r="H819" t="str">
            <v>POVOLIDE</v>
          </cell>
          <cell r="I819" t="str">
            <v>N16</v>
          </cell>
          <cell r="N819" t="e">
            <v>#REF!</v>
          </cell>
        </row>
        <row r="820">
          <cell r="A820" t="str">
            <v>Vis 818</v>
          </cell>
          <cell r="B820" t="str">
            <v xml:space="preserve"> 40.558214, -7.979153</v>
          </cell>
          <cell r="C820">
            <v>787</v>
          </cell>
          <cell r="F820" t="str">
            <v>Casal Meão</v>
          </cell>
          <cell r="G820" t="str">
            <v>MUV</v>
          </cell>
          <cell r="H820" t="str">
            <v>SILGUEIROS</v>
          </cell>
          <cell r="I820" t="str">
            <v>RUA CRUZEIRO</v>
          </cell>
          <cell r="L820" t="str">
            <v>No cruzamento com a Rua Cale</v>
          </cell>
          <cell r="N820" t="e">
            <v>#REF!</v>
          </cell>
          <cell r="O820">
            <v>21</v>
          </cell>
        </row>
        <row r="821">
          <cell r="A821" t="str">
            <v>Vis 819</v>
          </cell>
          <cell r="B821" t="str">
            <v xml:space="preserve"> 40.554705,  -7.981608</v>
          </cell>
          <cell r="C821">
            <v>788</v>
          </cell>
          <cell r="F821" t="str">
            <v>Silvares</v>
          </cell>
          <cell r="G821" t="str">
            <v>MUV</v>
          </cell>
          <cell r="H821" t="str">
            <v>SILGUEIROS</v>
          </cell>
          <cell r="I821" t="str">
            <v>Rua Armando Figueiredo Rocha</v>
          </cell>
          <cell r="N821" t="e">
            <v>#REF!</v>
          </cell>
          <cell r="O821">
            <v>21</v>
          </cell>
        </row>
        <row r="822">
          <cell r="A822" t="str">
            <v>Vis 820</v>
          </cell>
          <cell r="B822" t="str">
            <v xml:space="preserve"> 40.557211,  -7.960109</v>
          </cell>
          <cell r="C822">
            <v>789</v>
          </cell>
          <cell r="F822" t="str">
            <v>Silgueiros-Rua Bica 1</v>
          </cell>
          <cell r="G822" t="str">
            <v>MUV</v>
          </cell>
          <cell r="H822" t="str">
            <v>SILGUEIROS</v>
          </cell>
          <cell r="I822" t="str">
            <v>Rua Bica</v>
          </cell>
          <cell r="N822" t="e">
            <v>#REF!</v>
          </cell>
          <cell r="O822">
            <v>21</v>
          </cell>
        </row>
        <row r="823">
          <cell r="A823" t="str">
            <v>Vis 821</v>
          </cell>
          <cell r="B823" t="str">
            <v xml:space="preserve"> 40.556608,  -7.966363</v>
          </cell>
          <cell r="C823">
            <v>790</v>
          </cell>
          <cell r="F823" t="str">
            <v>Silgueiros-Bela Vista 1</v>
          </cell>
          <cell r="G823" t="str">
            <v>MUV</v>
          </cell>
          <cell r="H823" t="str">
            <v>SILGUEIROS</v>
          </cell>
          <cell r="I823" t="str">
            <v>Avenida Bela Vista</v>
          </cell>
          <cell r="L823" t="str">
            <v>ao pé da adega coperativa de silgueiros</v>
          </cell>
          <cell r="N823" t="e">
            <v>#REF!</v>
          </cell>
          <cell r="O823">
            <v>21</v>
          </cell>
        </row>
        <row r="824">
          <cell r="A824" t="str">
            <v>Vis 822</v>
          </cell>
          <cell r="B824" t="str">
            <v xml:space="preserve"> 40.573447,  -7.946922</v>
          </cell>
          <cell r="C824">
            <v>791</v>
          </cell>
          <cell r="F824" t="str">
            <v>Adega Coop Silgueiros 1</v>
          </cell>
          <cell r="G824" t="str">
            <v>INTERMUNICIPAIS /MUV</v>
          </cell>
          <cell r="H824" t="str">
            <v>SILGUEIROS</v>
          </cell>
          <cell r="I824" t="str">
            <v>N231-1</v>
          </cell>
          <cell r="L824" t="str">
            <v>ao pé da adega coperativa de silgueiros</v>
          </cell>
          <cell r="N824" t="e">
            <v>#REF!</v>
          </cell>
          <cell r="O824">
            <v>21</v>
          </cell>
        </row>
        <row r="825">
          <cell r="A825" t="str">
            <v>Vis 823</v>
          </cell>
          <cell r="B825" t="str">
            <v xml:space="preserve"> 40.573455,  -7.947029</v>
          </cell>
          <cell r="C825">
            <v>792</v>
          </cell>
          <cell r="F825" t="str">
            <v>Adega Coop Silgueiros 2</v>
          </cell>
          <cell r="G825" t="str">
            <v>INTERMUNICIPAIS /MUV</v>
          </cell>
          <cell r="H825" t="str">
            <v>SILGUEIROS</v>
          </cell>
          <cell r="I825" t="str">
            <v>N231-1</v>
          </cell>
          <cell r="O825">
            <v>21</v>
          </cell>
        </row>
        <row r="826">
          <cell r="A826" t="str">
            <v>Vis 824</v>
          </cell>
          <cell r="C826">
            <v>793</v>
          </cell>
          <cell r="G826" t="str">
            <v>INTERMUNICIPAIS</v>
          </cell>
          <cell r="H826" t="str">
            <v>POVOLIDE</v>
          </cell>
          <cell r="I826" t="str">
            <v>Rua Costa - Nesperido</v>
          </cell>
        </row>
        <row r="827">
          <cell r="A827" t="str">
            <v>Vis 825</v>
          </cell>
          <cell r="C827">
            <v>794</v>
          </cell>
          <cell r="G827" t="str">
            <v>INTERMUNICIPAIS</v>
          </cell>
          <cell r="H827" t="str">
            <v>POVOLIDE</v>
          </cell>
          <cell r="I827" t="str">
            <v>Rua Principal Quinta da Boavista - Nesperido</v>
          </cell>
        </row>
        <row r="828">
          <cell r="A828" t="str">
            <v>Vis 826</v>
          </cell>
          <cell r="C828">
            <v>795</v>
          </cell>
          <cell r="G828" t="str">
            <v>INTERMUNICIPAIS</v>
          </cell>
          <cell r="H828" t="str">
            <v>POVOLIDE</v>
          </cell>
          <cell r="I828" t="str">
            <v>Rua Principal - Vila Corça</v>
          </cell>
          <cell r="N828" t="e">
            <v>#REF!</v>
          </cell>
        </row>
        <row r="829">
          <cell r="A829" t="str">
            <v>Vis 827</v>
          </cell>
          <cell r="C829">
            <v>796</v>
          </cell>
          <cell r="F829" t="str">
            <v>Sanguinhedo de Maçãs</v>
          </cell>
          <cell r="G829" t="str">
            <v>A INCLUIR NO MUV</v>
          </cell>
          <cell r="H829" t="str">
            <v>LORDOSA</v>
          </cell>
          <cell r="I829" t="str">
            <v>Rua Principal - Sanguinhedo de Maças</v>
          </cell>
        </row>
        <row r="830">
          <cell r="A830" t="str">
            <v>Vis 828</v>
          </cell>
          <cell r="C830">
            <v>797</v>
          </cell>
          <cell r="G830" t="str">
            <v>INTERMUNICIPAIS</v>
          </cell>
          <cell r="H830" t="str">
            <v>POVOLIDE</v>
          </cell>
          <cell r="I830" t="str">
            <v>Variante Vila Corça - Vila Corça</v>
          </cell>
        </row>
        <row r="831">
          <cell r="A831" t="str">
            <v>Vis 830</v>
          </cell>
          <cell r="C831">
            <v>799</v>
          </cell>
          <cell r="G831" t="str">
            <v>INTERMUNICIPAIS</v>
          </cell>
          <cell r="H831" t="str">
            <v>SANTOS EVOS</v>
          </cell>
          <cell r="I831" t="str">
            <v>Rua Nogueira - Corvos à Nogueira</v>
          </cell>
          <cell r="L831" t="str">
            <v>ao pé do café</v>
          </cell>
        </row>
        <row r="832">
          <cell r="A832" t="str">
            <v>Vis 831</v>
          </cell>
          <cell r="C832">
            <v>800</v>
          </cell>
          <cell r="G832" t="str">
            <v>INTERMUNICIPAIS</v>
          </cell>
          <cell r="H832" t="str">
            <v>POVOLIDE</v>
          </cell>
          <cell r="I832" t="str">
            <v>Rua Principal - Vila Corça</v>
          </cell>
        </row>
        <row r="833">
          <cell r="A833" t="str">
            <v>Vis 832</v>
          </cell>
          <cell r="C833">
            <v>801</v>
          </cell>
          <cell r="G833" t="str">
            <v>INTERMUNICIPAIS</v>
          </cell>
          <cell r="H833" t="str">
            <v>Fragosela</v>
          </cell>
          <cell r="I833" t="str">
            <v>EN 16 - Prime</v>
          </cell>
        </row>
        <row r="834">
          <cell r="A834" t="str">
            <v>Vis 833</v>
          </cell>
          <cell r="C834">
            <v>802</v>
          </cell>
          <cell r="G834" t="str">
            <v>INTERMUNICIPAIS</v>
          </cell>
          <cell r="H834" t="str">
            <v>Fragosela</v>
          </cell>
          <cell r="I834" t="str">
            <v>EN16 - Prime</v>
          </cell>
          <cell r="L834" t="str">
            <v>Não existe sinal nenhum na paragem</v>
          </cell>
          <cell r="N834" t="e">
            <v>#REF!</v>
          </cell>
        </row>
        <row r="835">
          <cell r="A835" t="str">
            <v>Vis 834</v>
          </cell>
          <cell r="B835" t="str">
            <v xml:space="preserve"> 40.644382,  -7.904094</v>
          </cell>
          <cell r="C835">
            <v>803</v>
          </cell>
          <cell r="F835" t="str">
            <v>Ranhados-M Seixas 2</v>
          </cell>
          <cell r="G835" t="str">
            <v>MUV</v>
          </cell>
          <cell r="H835" t="str">
            <v>Ranhados</v>
          </cell>
          <cell r="I835" t="str">
            <v>RUA CRUZEIRO</v>
          </cell>
          <cell r="L835" t="str">
            <v>Abrigo pedido no EDOC/2016/65680 + EDOC/2016/65679</v>
          </cell>
          <cell r="N835" t="e">
            <v>#REF!</v>
          </cell>
          <cell r="O835">
            <v>8</v>
          </cell>
        </row>
        <row r="836">
          <cell r="A836" t="str">
            <v>Vis 835</v>
          </cell>
          <cell r="B836" t="str">
            <v xml:space="preserve"> 40.705957,  -7.977540</v>
          </cell>
          <cell r="C836">
            <v>804</v>
          </cell>
          <cell r="F836" t="str">
            <v>Queirela-Sta Cristina 3</v>
          </cell>
          <cell r="G836" t="str">
            <v>MUV</v>
          </cell>
          <cell r="H836" t="str">
            <v>Bodiosa</v>
          </cell>
          <cell r="I836" t="str">
            <v>Avenida Fontalinho</v>
          </cell>
          <cell r="N836" t="e">
            <v>#REF!</v>
          </cell>
          <cell r="O836">
            <v>15</v>
          </cell>
        </row>
        <row r="837">
          <cell r="A837" t="str">
            <v>Vis 836</v>
          </cell>
          <cell r="B837" t="str">
            <v xml:space="preserve"> 40.638918,  -7.934570</v>
          </cell>
          <cell r="C837">
            <v>805</v>
          </cell>
          <cell r="F837" t="str">
            <v>Paradinha-Largo Rossio</v>
          </cell>
          <cell r="G837" t="str">
            <v>MUV</v>
          </cell>
          <cell r="H837" t="str">
            <v>Repeses e S. Salvador</v>
          </cell>
          <cell r="I837" t="str">
            <v>Largo Rossio</v>
          </cell>
          <cell r="N837" t="e">
            <v>#REF!</v>
          </cell>
          <cell r="O837" t="str">
            <v>13;19</v>
          </cell>
        </row>
        <row r="838">
          <cell r="A838" t="str">
            <v>Vis 837</v>
          </cell>
          <cell r="B838" t="str">
            <v xml:space="preserve"> 40.638281,  -7.933902</v>
          </cell>
          <cell r="C838">
            <v>806</v>
          </cell>
          <cell r="F838" t="str">
            <v>Paradinha-Igreja</v>
          </cell>
          <cell r="G838" t="str">
            <v>MUV</v>
          </cell>
          <cell r="H838" t="str">
            <v>Repeses e S. Salvador</v>
          </cell>
          <cell r="I838" t="str">
            <v>Rua Santuário</v>
          </cell>
          <cell r="N838" t="e">
            <v>#REF!</v>
          </cell>
          <cell r="O838" t="str">
            <v>13;19</v>
          </cell>
        </row>
        <row r="839">
          <cell r="A839" t="str">
            <v>Vis 838</v>
          </cell>
          <cell r="B839" t="str">
            <v xml:space="preserve"> 40.638632,  -7.932472</v>
          </cell>
          <cell r="C839">
            <v>807</v>
          </cell>
          <cell r="F839" t="str">
            <v>Paradinha-Escola 1</v>
          </cell>
          <cell r="G839" t="str">
            <v>MUV</v>
          </cell>
          <cell r="H839" t="str">
            <v>Repeses e S. Salvador</v>
          </cell>
          <cell r="I839" t="str">
            <v>Rua Principal</v>
          </cell>
          <cell r="N839" t="e">
            <v>#REF!</v>
          </cell>
          <cell r="O839" t="str">
            <v>13;19</v>
          </cell>
        </row>
        <row r="840">
          <cell r="A840" t="str">
            <v>Vis 839</v>
          </cell>
          <cell r="B840" t="str">
            <v xml:space="preserve"> 40.638625,  -7.932699</v>
          </cell>
          <cell r="C840">
            <v>808</v>
          </cell>
          <cell r="F840" t="str">
            <v xml:space="preserve"> Paradinha-Escola 2</v>
          </cell>
          <cell r="G840" t="str">
            <v>MUV</v>
          </cell>
          <cell r="H840" t="str">
            <v>Repeses e S. Salvador</v>
          </cell>
          <cell r="I840" t="str">
            <v>Rua Principal</v>
          </cell>
          <cell r="N840" t="e">
            <v>#REF!</v>
          </cell>
          <cell r="O840" t="str">
            <v>13;19</v>
          </cell>
        </row>
        <row r="841">
          <cell r="A841" t="str">
            <v>Vis 840</v>
          </cell>
          <cell r="B841" t="str">
            <v xml:space="preserve"> 40.638306,  -7.931532</v>
          </cell>
          <cell r="C841">
            <v>809</v>
          </cell>
          <cell r="F841" t="str">
            <v>Paradinha-R Principal 1</v>
          </cell>
          <cell r="G841" t="str">
            <v>MUV</v>
          </cell>
          <cell r="H841" t="str">
            <v>Repeses e S. Salvador</v>
          </cell>
          <cell r="I841" t="str">
            <v>Rua Principal</v>
          </cell>
          <cell r="N841" t="e">
            <v>#REF!</v>
          </cell>
          <cell r="O841" t="str">
            <v>13;19</v>
          </cell>
        </row>
        <row r="842">
          <cell r="A842" t="str">
            <v>Vis 841</v>
          </cell>
          <cell r="B842" t="str">
            <v xml:space="preserve"> 40.638076,  -7.929845</v>
          </cell>
          <cell r="C842">
            <v>810</v>
          </cell>
          <cell r="F842" t="str">
            <v>Paradinha-R Principal 2</v>
          </cell>
          <cell r="G842" t="str">
            <v>MUV</v>
          </cell>
          <cell r="H842" t="str">
            <v>Repeses e S. Salvador</v>
          </cell>
          <cell r="I842" t="str">
            <v>Rua Principal</v>
          </cell>
          <cell r="N842" t="e">
            <v>#REF!</v>
          </cell>
          <cell r="O842" t="str">
            <v>13;19</v>
          </cell>
        </row>
        <row r="843">
          <cell r="A843" t="str">
            <v>Vis 842</v>
          </cell>
          <cell r="B843" t="str">
            <v xml:space="preserve"> 40.638097,  -7.930763</v>
          </cell>
          <cell r="C843">
            <v>811</v>
          </cell>
          <cell r="F843" t="str">
            <v>Paradinha-R Principal 3</v>
          </cell>
          <cell r="G843" t="str">
            <v>MUV</v>
          </cell>
          <cell r="H843" t="str">
            <v>Repeses e S. Salvador</v>
          </cell>
          <cell r="I843" t="str">
            <v>Rua Principal</v>
          </cell>
          <cell r="N843" t="e">
            <v>#REF!</v>
          </cell>
          <cell r="O843" t="str">
            <v>13;19</v>
          </cell>
        </row>
        <row r="844">
          <cell r="A844" t="str">
            <v>Vis 843</v>
          </cell>
          <cell r="B844" t="str">
            <v xml:space="preserve"> 40.655914,  -7.884917</v>
          </cell>
          <cell r="C844">
            <v>812</v>
          </cell>
          <cell r="F844" t="str">
            <v>Viso Norte-A L Pereira 1</v>
          </cell>
          <cell r="G844" t="str">
            <v>MUV</v>
          </cell>
          <cell r="H844" t="str">
            <v>Rio de Loba</v>
          </cell>
          <cell r="I844" t="str">
            <v>Avenida António Lopes Pereira</v>
          </cell>
          <cell r="N844" t="e">
            <v>#REF!</v>
          </cell>
          <cell r="O844">
            <v>9</v>
          </cell>
        </row>
        <row r="845">
          <cell r="A845" t="str">
            <v>Vis 844</v>
          </cell>
          <cell r="B845" t="str">
            <v xml:space="preserve"> 40.655788,  -7.885497</v>
          </cell>
          <cell r="C845">
            <v>813</v>
          </cell>
          <cell r="F845" t="str">
            <v>Viso Norte-A L Pereira 2</v>
          </cell>
          <cell r="G845" t="str">
            <v>MUV</v>
          </cell>
          <cell r="H845" t="str">
            <v>Rio de Loba</v>
          </cell>
          <cell r="I845" t="str">
            <v>Avenida António Lopes Pereira</v>
          </cell>
          <cell r="N845" t="e">
            <v>#REF!</v>
          </cell>
          <cell r="O845">
            <v>9</v>
          </cell>
        </row>
        <row r="846">
          <cell r="A846" t="str">
            <v>Vis 845</v>
          </cell>
          <cell r="B846" t="str">
            <v xml:space="preserve"> 40.688812,  -7.927114</v>
          </cell>
          <cell r="C846">
            <v>814</v>
          </cell>
          <cell r="F846" t="str">
            <v>EN16-Pascoal 2</v>
          </cell>
          <cell r="G846" t="str">
            <v>MUV</v>
          </cell>
          <cell r="H846" t="str">
            <v>ABRAVESES</v>
          </cell>
          <cell r="I846" t="str">
            <v>AV. Alto de Abraveses</v>
          </cell>
          <cell r="L846" t="str">
            <v>Foi pedido uma paragem com abrigo para esta localização. Não se concorda com o abrigo mas abriu-se uma execção para a colocação de paragem sem abrigo. Propõe-se a colocação do abrigo na paragame mais próxima - PA 80</v>
          </cell>
          <cell r="N846" t="e">
            <v>#REF!</v>
          </cell>
          <cell r="O846" t="str">
            <v>16;20</v>
          </cell>
        </row>
        <row r="847">
          <cell r="A847" t="str">
            <v>Vis 846</v>
          </cell>
          <cell r="B847" t="str">
            <v xml:space="preserve"> 40.694639,  -7.898985</v>
          </cell>
          <cell r="C847">
            <v>816</v>
          </cell>
          <cell r="F847" t="str">
            <v>Estrada Campo Aviação 3</v>
          </cell>
          <cell r="G847" t="str">
            <v>MUV</v>
          </cell>
          <cell r="H847" t="str">
            <v>ABRAVESES</v>
          </cell>
          <cell r="I847" t="str">
            <v>Estrada Campo Aviação, Moure Carvalhal</v>
          </cell>
          <cell r="L847" t="str">
            <v>JUNTO AO PINGO-DOCE - Poste já existiu, no entanto, foi retirado.</v>
          </cell>
          <cell r="N847" t="e">
            <v>#REF!</v>
          </cell>
          <cell r="O847">
            <v>6</v>
          </cell>
        </row>
        <row r="848">
          <cell r="A848" t="str">
            <v>Vis 847</v>
          </cell>
          <cell r="B848" t="str">
            <v xml:space="preserve"> 40.685006,  -7.927302</v>
          </cell>
          <cell r="C848">
            <v>817</v>
          </cell>
          <cell r="F848" t="str">
            <v>Pascoal-Manuel Loureiro</v>
          </cell>
          <cell r="G848" t="str">
            <v>MUV</v>
          </cell>
          <cell r="H848" t="str">
            <v>Abraveses</v>
          </cell>
          <cell r="I848" t="str">
            <v>Avenida Alto de Abraveses</v>
          </cell>
          <cell r="L848" t="str">
            <v>patagem nova pedida pela junta de frguesia junto à moradia 24</v>
          </cell>
          <cell r="N848" t="e">
            <v>#REF!</v>
          </cell>
          <cell r="O848" t="str">
            <v>15;16;18;20</v>
          </cell>
        </row>
        <row r="849">
          <cell r="A849" t="str">
            <v>Vis 848</v>
          </cell>
          <cell r="B849" t="str">
            <v xml:space="preserve"> 40.668258,  -7.942704</v>
          </cell>
          <cell r="C849">
            <v>818</v>
          </cell>
          <cell r="F849" t="str">
            <v>S Martinho-R Principal 1</v>
          </cell>
          <cell r="G849" t="str">
            <v>MUV</v>
          </cell>
          <cell r="H849" t="str">
            <v>Orgens</v>
          </cell>
          <cell r="I849" t="str">
            <v>Rua Principal - são martinho</v>
          </cell>
          <cell r="N849" t="e">
            <v>#REF!</v>
          </cell>
          <cell r="O849">
            <v>4</v>
          </cell>
        </row>
        <row r="850">
          <cell r="A850" t="str">
            <v>Vis 849</v>
          </cell>
          <cell r="B850" t="str">
            <v xml:space="preserve"> 40.669434,  -7.944761</v>
          </cell>
          <cell r="C850">
            <v>819</v>
          </cell>
          <cell r="F850" t="str">
            <v>S Martinho-R Loureiro 2</v>
          </cell>
          <cell r="G850" t="str">
            <v>MUV</v>
          </cell>
          <cell r="H850" t="str">
            <v>Orgens</v>
          </cell>
          <cell r="I850" t="str">
            <v>Rua Romão Loureiro</v>
          </cell>
          <cell r="L850" t="str">
            <v>patagem nova pedida pela junta de frguesia junto à moradia 24</v>
          </cell>
          <cell r="N850" t="e">
            <v>#REF!</v>
          </cell>
          <cell r="O850">
            <v>4</v>
          </cell>
        </row>
        <row r="851">
          <cell r="A851" t="str">
            <v>Vis 850</v>
          </cell>
          <cell r="B851" t="str">
            <v xml:space="preserve"> 40.667355,  -7.942802</v>
          </cell>
          <cell r="C851">
            <v>820</v>
          </cell>
          <cell r="F851" t="str">
            <v>S Martinho-R Principal 2</v>
          </cell>
          <cell r="G851" t="str">
            <v>MUV</v>
          </cell>
          <cell r="H851" t="str">
            <v>Orgens</v>
          </cell>
          <cell r="I851" t="str">
            <v>Rua Principal - são martinho</v>
          </cell>
          <cell r="N851" t="e">
            <v>#REF!</v>
          </cell>
          <cell r="O851">
            <v>4</v>
          </cell>
        </row>
        <row r="852">
          <cell r="A852" t="str">
            <v>Vis 851</v>
          </cell>
          <cell r="B852" t="str">
            <v xml:space="preserve"> 40.666706,  -7.941109</v>
          </cell>
          <cell r="C852">
            <v>821</v>
          </cell>
          <cell r="F852" t="str">
            <v>Orgens-Junta Freguesia 2</v>
          </cell>
          <cell r="G852" t="str">
            <v>MUV</v>
          </cell>
          <cell r="H852" t="str">
            <v>Orgens</v>
          </cell>
          <cell r="I852" t="str">
            <v xml:space="preserve">Rua Olival </v>
          </cell>
          <cell r="O852">
            <v>4</v>
          </cell>
        </row>
        <row r="853">
          <cell r="A853" t="str">
            <v>Vis 852</v>
          </cell>
          <cell r="C853">
            <v>822</v>
          </cell>
          <cell r="G853" t="str">
            <v>INTERMUNICIPAIS</v>
          </cell>
          <cell r="H853" t="str">
            <v>S. PEDRO DE FRANCE</v>
          </cell>
          <cell r="L853" t="str">
            <v>Aprovado em reunião de Câmara de 25.01.2018</v>
          </cell>
        </row>
        <row r="854">
          <cell r="A854" t="str">
            <v>Vis 853</v>
          </cell>
          <cell r="C854">
            <v>823</v>
          </cell>
          <cell r="G854" t="str">
            <v>INTERMUNICIPAIS/MUNICIPAIS</v>
          </cell>
          <cell r="H854" t="str">
            <v>Cavernães</v>
          </cell>
          <cell r="I854" t="str">
            <v xml:space="preserve">EN229 </v>
          </cell>
          <cell r="L854" t="str">
            <v>Aprovado em reunião de Câmara de 25.01.2018</v>
          </cell>
        </row>
        <row r="855">
          <cell r="A855" t="str">
            <v>Vis 854</v>
          </cell>
          <cell r="C855">
            <v>824</v>
          </cell>
          <cell r="G855" t="str">
            <v>INTERMUNICIPAIS/MUNICIPAIS</v>
          </cell>
          <cell r="H855" t="str">
            <v>Cavernães</v>
          </cell>
          <cell r="I855" t="str">
            <v xml:space="preserve">EN229 </v>
          </cell>
          <cell r="L855" t="str">
            <v>Inicialmente a paragem 825 seria no cruzamento para Passos na EN229 (EDOC/2017/51084), que não foi aprovada pela IP</v>
          </cell>
        </row>
        <row r="856">
          <cell r="A856" t="str">
            <v>Vis 855</v>
          </cell>
          <cell r="C856">
            <v>825</v>
          </cell>
          <cell r="G856" t="str">
            <v>INTERMUNICIPAIS/MUNICIPAIS</v>
          </cell>
          <cell r="H856" t="str">
            <v>SANTOS EVOS</v>
          </cell>
          <cell r="I856" t="str">
            <v>Rua José Oliveira Berardo</v>
          </cell>
          <cell r="L856" t="str">
            <v>Inicialmente a paragem 826 seria no cruzamento para Passos na EN229 (EDOC/2017/51084), que não foi aprovada pela IP</v>
          </cell>
        </row>
        <row r="857">
          <cell r="A857" t="str">
            <v>Vis 856</v>
          </cell>
          <cell r="C857">
            <v>826</v>
          </cell>
          <cell r="G857" t="str">
            <v>INTERMUNICIPAIS/MUNICIPAIS</v>
          </cell>
          <cell r="H857" t="str">
            <v>SANTOS EVOS</v>
          </cell>
          <cell r="I857" t="str">
            <v>Rua Conselheiro Afonso de Melo</v>
          </cell>
          <cell r="N857" t="e">
            <v>#REF!</v>
          </cell>
        </row>
        <row r="858">
          <cell r="A858" t="str">
            <v>Vis 857</v>
          </cell>
          <cell r="B858" t="str">
            <v xml:space="preserve"> 40.751064,  -8.015228</v>
          </cell>
          <cell r="C858">
            <v>827</v>
          </cell>
          <cell r="F858" t="str">
            <v>Lufinha-Estr Municipal</v>
          </cell>
          <cell r="G858" t="str">
            <v>MUV</v>
          </cell>
          <cell r="H858" t="str">
            <v>Ribafeita</v>
          </cell>
          <cell r="I858" t="str">
            <v>Estrada de Lufinha - Gumiei</v>
          </cell>
          <cell r="L858" t="str">
            <v>Pedido feito pela junta de freguesia de Ribafeira. Foi aplicado um sinal H20A.</v>
          </cell>
          <cell r="N858" t="e">
            <v>#REF!</v>
          </cell>
          <cell r="O858">
            <v>20</v>
          </cell>
        </row>
        <row r="859">
          <cell r="A859" t="str">
            <v>Vis 858</v>
          </cell>
          <cell r="B859" t="str">
            <v xml:space="preserve"> 40.748121,  -8.004487</v>
          </cell>
          <cell r="C859">
            <v>828</v>
          </cell>
          <cell r="F859" t="str">
            <v>Gumiei-Estrada Lufinha 1</v>
          </cell>
          <cell r="G859" t="str">
            <v>MUV</v>
          </cell>
          <cell r="H859" t="str">
            <v>Ribafeita</v>
          </cell>
          <cell r="I859" t="str">
            <v>Estrada de Lufinha - Gumiei</v>
          </cell>
          <cell r="L859" t="str">
            <v>Pedido feito pela junta de freguesia de Ribafeira. Foi aplicado um sinal H20A.</v>
          </cell>
          <cell r="N859" t="e">
            <v>#REF!</v>
          </cell>
          <cell r="O859">
            <v>20</v>
          </cell>
        </row>
        <row r="860">
          <cell r="A860" t="str">
            <v>Vis 859</v>
          </cell>
          <cell r="B860" t="str">
            <v xml:space="preserve"> 40.747960,  -8.004356</v>
          </cell>
          <cell r="C860">
            <v>829</v>
          </cell>
          <cell r="F860" t="str">
            <v>Gumiei-Estrada Lufinha 2</v>
          </cell>
          <cell r="G860" t="str">
            <v>MUV</v>
          </cell>
          <cell r="H860" t="str">
            <v>Ribafeita</v>
          </cell>
          <cell r="I860" t="str">
            <v>Estrada de Lufinha - Gumiei</v>
          </cell>
          <cell r="N860" t="e">
            <v>#REF!</v>
          </cell>
          <cell r="O860">
            <v>20</v>
          </cell>
        </row>
        <row r="861">
          <cell r="A861" t="str">
            <v>Vis 860</v>
          </cell>
          <cell r="B861" t="str">
            <v xml:space="preserve"> 40.694598,  -7.911359</v>
          </cell>
          <cell r="C861">
            <v>830</v>
          </cell>
          <cell r="F861" t="str">
            <v>Moure Madalena 2</v>
          </cell>
          <cell r="G861" t="str">
            <v>MUV</v>
          </cell>
          <cell r="H861" t="str">
            <v>Campo</v>
          </cell>
          <cell r="I861" t="str">
            <v>EN 2 - Stand automóveis</v>
          </cell>
          <cell r="N861" t="e">
            <v>#REF!</v>
          </cell>
          <cell r="O861">
            <v>17</v>
          </cell>
        </row>
        <row r="862">
          <cell r="A862" t="str">
            <v>Vis 861</v>
          </cell>
          <cell r="B862" t="str">
            <v xml:space="preserve"> 40.658410,  -7.930225</v>
          </cell>
          <cell r="C862">
            <v>831</v>
          </cell>
          <cell r="F862" t="str">
            <v>Capitão Almeida Moreira</v>
          </cell>
          <cell r="G862" t="str">
            <v>MUV</v>
          </cell>
          <cell r="H862" t="str">
            <v>Repeses e S. Salvador</v>
          </cell>
          <cell r="I862" t="str">
            <v>Largo Capitão Almeida Moreira</v>
          </cell>
          <cell r="N862" t="e">
            <v>#REF!</v>
          </cell>
          <cell r="O862">
            <v>2</v>
          </cell>
        </row>
        <row r="863">
          <cell r="A863" t="str">
            <v>Vis 862</v>
          </cell>
          <cell r="B863" t="str">
            <v xml:space="preserve"> 40.671363,  -7.914471</v>
          </cell>
          <cell r="D863" t="str">
            <v>C1.29</v>
          </cell>
          <cell r="F863" t="str">
            <v>Estrada Velha Abraveses</v>
          </cell>
          <cell r="G863" t="str">
            <v>MUV</v>
          </cell>
          <cell r="H863" t="str">
            <v>Viseu</v>
          </cell>
          <cell r="I863" t="str">
            <v>Estrada Velha de Abraveses</v>
          </cell>
          <cell r="N863" t="e">
            <v>#REF!</v>
          </cell>
          <cell r="O863" t="str">
            <v>C1</v>
          </cell>
        </row>
        <row r="864">
          <cell r="A864" t="str">
            <v>Vis 863</v>
          </cell>
          <cell r="B864" t="str">
            <v xml:space="preserve"> 40.653755,  -7.918905</v>
          </cell>
          <cell r="D864" t="str">
            <v>C2.5a</v>
          </cell>
          <cell r="F864" t="str">
            <v>Praça de Goa</v>
          </cell>
          <cell r="G864" t="str">
            <v>MUV</v>
          </cell>
          <cell r="H864" t="str">
            <v>Viseu</v>
          </cell>
          <cell r="I864" t="str">
            <v>Praça de Goa</v>
          </cell>
          <cell r="L864" t="str">
            <v>Aguarda parecer da CIM</v>
          </cell>
          <cell r="O864" t="str">
            <v>C2</v>
          </cell>
        </row>
        <row r="865">
          <cell r="A865" t="str">
            <v>Vis 864</v>
          </cell>
          <cell r="C865">
            <v>832</v>
          </cell>
          <cell r="G865" t="str">
            <v>INTERMUNICIPAIS/MUNICIPAIS</v>
          </cell>
          <cell r="H865" t="str">
            <v>SANTOS EVOS</v>
          </cell>
          <cell r="I865" t="str">
            <v>Rua Conselheiro Afonso de Melo</v>
          </cell>
          <cell r="L865" t="str">
            <v>Aguarda parecer da CIM</v>
          </cell>
        </row>
        <row r="866">
          <cell r="A866" t="str">
            <v>Vis 865</v>
          </cell>
          <cell r="C866">
            <v>833</v>
          </cell>
          <cell r="G866" t="str">
            <v>INTERMUNICIPAIS/MUNICIPAIS</v>
          </cell>
          <cell r="H866" t="str">
            <v>SANTOS EVOS</v>
          </cell>
          <cell r="I866" t="str">
            <v>Rua Conselheiro Afonso de Melo</v>
          </cell>
          <cell r="L866" t="str">
            <v>Aguarda aprovação em reunião de Câmara</v>
          </cell>
        </row>
        <row r="867">
          <cell r="A867" t="str">
            <v>Vis 866</v>
          </cell>
          <cell r="C867">
            <v>834</v>
          </cell>
          <cell r="G867" t="str">
            <v>INTERMUNICIPAIS/MUNICIPAIS</v>
          </cell>
          <cell r="H867" t="str">
            <v>SANTOS EVOS</v>
          </cell>
          <cell r="I867" t="str">
            <v>Rua da Capela</v>
          </cell>
        </row>
        <row r="868">
          <cell r="A868" t="str">
            <v>Vis 867</v>
          </cell>
          <cell r="B868" t="str">
            <v xml:space="preserve"> 40.636162,  -7.866510</v>
          </cell>
          <cell r="C868">
            <v>836</v>
          </cell>
          <cell r="F868" t="str">
            <v>Estrada Alcafache 3</v>
          </cell>
          <cell r="G868" t="str">
            <v>MUV</v>
          </cell>
          <cell r="H868" t="str">
            <v>Fragosela</v>
          </cell>
          <cell r="I868" t="str">
            <v>Estrada Alcafache - Fragosela</v>
          </cell>
          <cell r="O868">
            <v>9</v>
          </cell>
        </row>
        <row r="869">
          <cell r="A869" t="str">
            <v>Vis 868</v>
          </cell>
          <cell r="B869" t="str">
            <v xml:space="preserve"> 40.632392,  -7.865648</v>
          </cell>
          <cell r="C869">
            <v>837</v>
          </cell>
          <cell r="F869" t="str">
            <v>Estrada Alcafache 4</v>
          </cell>
          <cell r="G869" t="str">
            <v>MUV</v>
          </cell>
          <cell r="H869" t="str">
            <v>Fragosela</v>
          </cell>
          <cell r="I869" t="str">
            <v>Estrada Alcafache - Fragosela</v>
          </cell>
          <cell r="L869" t="str">
            <v>Conforme reunião com Berrelhas de 28.05.2018</v>
          </cell>
          <cell r="O869">
            <v>9</v>
          </cell>
        </row>
        <row r="870">
          <cell r="A870" t="str">
            <v>Vis 869</v>
          </cell>
          <cell r="B870" t="str">
            <v xml:space="preserve"> 40.654212,  -7.887745</v>
          </cell>
          <cell r="C870">
            <v>838</v>
          </cell>
          <cell r="F870" t="str">
            <v>Viso Norte-A L Pereira 3</v>
          </cell>
          <cell r="G870" t="str">
            <v>MUV</v>
          </cell>
          <cell r="H870" t="str">
            <v>Rio de Loba</v>
          </cell>
          <cell r="I870" t="str">
            <v>Avenida António Lopes Pereira</v>
          </cell>
          <cell r="L870" t="str">
            <v>Conforme reunião com Berrelhas de 28.05.2018</v>
          </cell>
          <cell r="O870">
            <v>9</v>
          </cell>
        </row>
        <row r="871">
          <cell r="A871" t="str">
            <v>Vis 870</v>
          </cell>
          <cell r="B871" t="str">
            <v xml:space="preserve"> 40.653731,  -7.888022</v>
          </cell>
          <cell r="C871">
            <v>839</v>
          </cell>
          <cell r="F871" t="str">
            <v>Viso Norte-A L Pereira 4</v>
          </cell>
          <cell r="G871" t="str">
            <v>MUV</v>
          </cell>
          <cell r="H871" t="str">
            <v>Rio de Loba</v>
          </cell>
          <cell r="I871" t="str">
            <v>Avenida António Lopes Pereira</v>
          </cell>
          <cell r="O871">
            <v>9</v>
          </cell>
        </row>
        <row r="872">
          <cell r="A872" t="str">
            <v>Vis 871</v>
          </cell>
          <cell r="B872" t="str">
            <v xml:space="preserve"> 40.670068,  -7.882269</v>
          </cell>
          <cell r="C872">
            <v>840</v>
          </cell>
          <cell r="F872" t="str">
            <v>Travassós-Fundadores 2</v>
          </cell>
          <cell r="G872" t="str">
            <v>MUV</v>
          </cell>
          <cell r="H872" t="str">
            <v>Rio de Loba</v>
          </cell>
          <cell r="I872" t="str">
            <v>Avenida Fundadores</v>
          </cell>
          <cell r="O872">
            <v>3</v>
          </cell>
        </row>
        <row r="873">
          <cell r="A873" t="str">
            <v>Vis 872</v>
          </cell>
          <cell r="B873" t="str">
            <v xml:space="preserve"> 40.668232,  -7.880006</v>
          </cell>
          <cell r="C873">
            <v>841</v>
          </cell>
          <cell r="F873" t="str">
            <v>Rio Loba-Escola Básica</v>
          </cell>
          <cell r="G873" t="str">
            <v>MUV</v>
          </cell>
          <cell r="H873" t="str">
            <v>Rio de Loba</v>
          </cell>
          <cell r="I873" t="str">
            <v>Rua Santo António?</v>
          </cell>
          <cell r="O873">
            <v>3</v>
          </cell>
        </row>
        <row r="874">
          <cell r="A874" t="str">
            <v>Vis 873</v>
          </cell>
          <cell r="B874" t="str">
            <v xml:space="preserve"> 40.712433,  -8.011523</v>
          </cell>
          <cell r="C874">
            <v>842</v>
          </cell>
          <cell r="F874" t="str">
            <v>Silgueiros Bodiosa 1</v>
          </cell>
          <cell r="G874" t="str">
            <v>MUV</v>
          </cell>
          <cell r="H874" t="str">
            <v>Bodiosa</v>
          </cell>
          <cell r="I874" t="str">
            <v>R. Fern. Albuquerque Fig., Silgueiros Bodiosa</v>
          </cell>
          <cell r="O874">
            <v>20</v>
          </cell>
        </row>
        <row r="875">
          <cell r="A875" t="str">
            <v>Vis 874</v>
          </cell>
          <cell r="B875" t="str">
            <v xml:space="preserve"> 40.713017,  -8.010835</v>
          </cell>
          <cell r="C875">
            <v>843</v>
          </cell>
          <cell r="F875" t="str">
            <v>Silgueiros Bodiosa 2</v>
          </cell>
          <cell r="G875" t="str">
            <v>MUV</v>
          </cell>
          <cell r="H875" t="str">
            <v>Bodiosa</v>
          </cell>
          <cell r="I875" t="str">
            <v>R. Fern. Albuquerque Fig., Silgueiros Bodiosa</v>
          </cell>
          <cell r="O875">
            <v>20</v>
          </cell>
        </row>
        <row r="876">
          <cell r="A876" t="str">
            <v>Vis 875</v>
          </cell>
          <cell r="B876" t="str">
            <v xml:space="preserve"> 40.710065,  -7.836904</v>
          </cell>
          <cell r="C876">
            <v>844</v>
          </cell>
          <cell r="F876" t="str">
            <v>Cavernães-Capela 2</v>
          </cell>
          <cell r="G876" t="str">
            <v>MUV</v>
          </cell>
          <cell r="H876" t="str">
            <v>Cavernães</v>
          </cell>
          <cell r="I876" t="str">
            <v>Rua Principal - Cavernães</v>
          </cell>
          <cell r="O876">
            <v>7</v>
          </cell>
        </row>
        <row r="877">
          <cell r="A877" t="str">
            <v>Vis 876</v>
          </cell>
          <cell r="B877" t="str">
            <v xml:space="preserve"> 40.700953,  -7.860826</v>
          </cell>
          <cell r="C877">
            <v>845</v>
          </cell>
          <cell r="F877" t="str">
            <v>Mundão-Escola EB2/3 1</v>
          </cell>
          <cell r="G877" t="str">
            <v>MUV</v>
          </cell>
          <cell r="H877" t="str">
            <v>Mundão</v>
          </cell>
          <cell r="I877" t="str">
            <v xml:space="preserve">Mundão - Rua Biquinha </v>
          </cell>
          <cell r="O877">
            <v>7</v>
          </cell>
        </row>
        <row r="878">
          <cell r="A878" t="str">
            <v>Vis 877</v>
          </cell>
          <cell r="B878" t="str">
            <v xml:space="preserve"> 40.701026,  -7.860920</v>
          </cell>
          <cell r="C878">
            <v>846</v>
          </cell>
          <cell r="F878" t="str">
            <v>Mundão-Escola EB2/3 2</v>
          </cell>
          <cell r="G878" t="str">
            <v>MUV</v>
          </cell>
          <cell r="H878" t="str">
            <v>Mundão</v>
          </cell>
          <cell r="I878" t="str">
            <v xml:space="preserve">Mundão - Rua Biquinha </v>
          </cell>
          <cell r="O878">
            <v>7</v>
          </cell>
        </row>
        <row r="879">
          <cell r="A879" t="str">
            <v>Vis 878</v>
          </cell>
          <cell r="B879" t="str">
            <v xml:space="preserve"> 40.694734,  -7.866810</v>
          </cell>
          <cell r="C879">
            <v>847</v>
          </cell>
          <cell r="F879" t="str">
            <v>Mundão-Centro 2</v>
          </cell>
          <cell r="G879" t="str">
            <v>MUV</v>
          </cell>
          <cell r="H879" t="str">
            <v>Mundão</v>
          </cell>
          <cell r="I879" t="str">
            <v xml:space="preserve">Mundão Centro </v>
          </cell>
          <cell r="O879">
            <v>7</v>
          </cell>
        </row>
        <row r="880">
          <cell r="A880" t="str">
            <v>Vis 879</v>
          </cell>
          <cell r="B880" t="str">
            <v xml:space="preserve"> 40.697376,  -7.869499</v>
          </cell>
          <cell r="C880">
            <v>848</v>
          </cell>
          <cell r="F880" t="str">
            <v>Mundão-Rua Principal 2</v>
          </cell>
          <cell r="G880" t="str">
            <v>MUV</v>
          </cell>
          <cell r="H880" t="str">
            <v>Mundão</v>
          </cell>
          <cell r="I880" t="str">
            <v>Rua Principal - Mundão</v>
          </cell>
          <cell r="O880">
            <v>7</v>
          </cell>
        </row>
        <row r="881">
          <cell r="A881" t="str">
            <v>Vis 880</v>
          </cell>
          <cell r="B881" t="str">
            <v xml:space="preserve"> 40.630639,  -7.864328</v>
          </cell>
          <cell r="C881">
            <v>849</v>
          </cell>
          <cell r="F881" t="str">
            <v>Fragosela-Av Liberdade 1</v>
          </cell>
          <cell r="G881" t="str">
            <v>MUV</v>
          </cell>
          <cell r="H881" t="str">
            <v>Fragosela</v>
          </cell>
          <cell r="I881" t="str">
            <v>Av. Liberdade - Fragosela</v>
          </cell>
          <cell r="N881" t="e">
            <v>#REF!</v>
          </cell>
          <cell r="O881">
            <v>9</v>
          </cell>
        </row>
        <row r="882">
          <cell r="A882" t="str">
            <v>Vis 881</v>
          </cell>
          <cell r="B882" t="str">
            <v xml:space="preserve"> 40.654664,  -7.883594</v>
          </cell>
          <cell r="C882">
            <v>850</v>
          </cell>
          <cell r="F882" t="str">
            <v>Escola Básica do Viso 2</v>
          </cell>
          <cell r="G882" t="str">
            <v>MUV</v>
          </cell>
          <cell r="H882" t="str">
            <v>Rio de Loba</v>
          </cell>
          <cell r="I882" t="str">
            <v>Avenida Escola Básica</v>
          </cell>
          <cell r="O882">
            <v>9</v>
          </cell>
        </row>
        <row r="883">
          <cell r="A883" t="str">
            <v>VIS 882</v>
          </cell>
          <cell r="B883" t="str">
            <v xml:space="preserve"> 40.648793,  -7.875548</v>
          </cell>
          <cell r="C883">
            <v>851</v>
          </cell>
          <cell r="F883" t="str">
            <v>Povoa de Sobrinhos 1</v>
          </cell>
          <cell r="G883" t="str">
            <v>MUV</v>
          </cell>
          <cell r="H883" t="str">
            <v>Rio de Loba</v>
          </cell>
          <cell r="I883" t="str">
            <v>N16 -  BOMBAS PRIO</v>
          </cell>
          <cell r="O883">
            <v>9</v>
          </cell>
        </row>
        <row r="884">
          <cell r="A884" t="str">
            <v>VIS 883</v>
          </cell>
          <cell r="B884" t="str">
            <v xml:space="preserve"> 40.628906,  -7.874197</v>
          </cell>
          <cell r="C884">
            <v>852</v>
          </cell>
          <cell r="F884" t="str">
            <v>PIC-Rua G 1</v>
          </cell>
          <cell r="G884" t="str">
            <v>MUV</v>
          </cell>
          <cell r="H884" t="str">
            <v xml:space="preserve">S. João de Lourosa - Fragosela </v>
          </cell>
          <cell r="I884" t="str">
            <v>Parque industrial de coimbrões</v>
          </cell>
          <cell r="O884">
            <v>11</v>
          </cell>
        </row>
        <row r="885">
          <cell r="A885" t="str">
            <v>VIS 884</v>
          </cell>
          <cell r="B885" t="str">
            <v xml:space="preserve"> 40.628014,  -7.870956</v>
          </cell>
          <cell r="C885">
            <v>853</v>
          </cell>
          <cell r="F885" t="str">
            <v>Estrada PIC 5</v>
          </cell>
          <cell r="G885" t="str">
            <v>MUV</v>
          </cell>
          <cell r="H885" t="str">
            <v>Fragosela</v>
          </cell>
          <cell r="I885" t="str">
            <v>Estrada zona industrial (zona industrial)</v>
          </cell>
          <cell r="O885">
            <v>11</v>
          </cell>
        </row>
        <row r="886">
          <cell r="A886" t="str">
            <v>VIS 885</v>
          </cell>
          <cell r="B886" t="str">
            <v xml:space="preserve"> 40.628318,  -7.870375</v>
          </cell>
          <cell r="C886">
            <v>854</v>
          </cell>
          <cell r="F886" t="str">
            <v>PIC - Rua G 2</v>
          </cell>
          <cell r="G886" t="str">
            <v>MUV</v>
          </cell>
          <cell r="H886" t="str">
            <v>Fragosela</v>
          </cell>
          <cell r="I886" t="str">
            <v>Parque industrial de coimbrões</v>
          </cell>
          <cell r="O886">
            <v>11</v>
          </cell>
        </row>
        <row r="887">
          <cell r="A887" t="str">
            <v>VIS 886</v>
          </cell>
          <cell r="B887" t="str">
            <v xml:space="preserve"> 40.628143,  -7.940052</v>
          </cell>
          <cell r="C887">
            <v>855</v>
          </cell>
          <cell r="F887" t="str">
            <v>Av Luís Martins- Galp 2</v>
          </cell>
          <cell r="G887" t="str">
            <v>MUV</v>
          </cell>
          <cell r="H887" t="str">
            <v>Repeses e S. Salvador</v>
          </cell>
          <cell r="I887" t="str">
            <v>Avenida Luis Martins - EN2 A25</v>
          </cell>
          <cell r="O887" t="str">
            <v>13;19</v>
          </cell>
        </row>
        <row r="888">
          <cell r="A888" t="str">
            <v>VIS 887</v>
          </cell>
          <cell r="B888" t="str">
            <v xml:space="preserve"> 40.611462,  -7.951702</v>
          </cell>
          <cell r="C888">
            <v>856</v>
          </cell>
          <cell r="F888" t="str">
            <v>Vila Chã Sá-Igreja 2</v>
          </cell>
          <cell r="G888" t="str">
            <v>MUV</v>
          </cell>
          <cell r="H888" t="str">
            <v>União de Freguesias Fail e V. Chã de Sá</v>
          </cell>
          <cell r="I888" t="str">
            <v>Vila Chã de Sá - Igreja</v>
          </cell>
          <cell r="O888">
            <v>13</v>
          </cell>
        </row>
        <row r="889">
          <cell r="A889" t="str">
            <v>VIS 888</v>
          </cell>
          <cell r="B889" t="str">
            <v xml:space="preserve"> 40.698122,  -7.911046</v>
          </cell>
          <cell r="C889">
            <v>857</v>
          </cell>
          <cell r="F889" t="str">
            <v>Expocenter 2</v>
          </cell>
          <cell r="G889" t="str">
            <v>MUV</v>
          </cell>
          <cell r="H889" t="str">
            <v>Campo</v>
          </cell>
          <cell r="I889" t="str">
            <v>Av. Tenente coronel Silva Simões</v>
          </cell>
          <cell r="O889">
            <v>17</v>
          </cell>
        </row>
        <row r="890">
          <cell r="A890" t="str">
            <v>VIS 889</v>
          </cell>
          <cell r="B890" t="str">
            <v xml:space="preserve"> 40.698348,  -7.905862</v>
          </cell>
          <cell r="C890">
            <v>858</v>
          </cell>
          <cell r="F890" t="str">
            <v>Moure Madalena-Capela 2</v>
          </cell>
          <cell r="G890" t="str">
            <v>MUV</v>
          </cell>
          <cell r="H890" t="str">
            <v>Campo</v>
          </cell>
          <cell r="I890" t="str">
            <v>Rua Principal</v>
          </cell>
          <cell r="O890" t="str">
            <v>5;17</v>
          </cell>
        </row>
        <row r="891">
          <cell r="A891" t="str">
            <v>VIS 890</v>
          </cell>
          <cell r="B891" t="str">
            <v xml:space="preserve"> 40.646127,  -7.954380</v>
          </cell>
          <cell r="C891">
            <v>859</v>
          </cell>
          <cell r="F891" t="str">
            <v>Cruz. Tondelinha 1</v>
          </cell>
          <cell r="G891" t="str">
            <v>MUV</v>
          </cell>
          <cell r="H891" t="str">
            <v>Repeses e S. Salvador</v>
          </cell>
          <cell r="I891" t="str">
            <v>CM 1363-1 - Cruamento para Tondelinha</v>
          </cell>
          <cell r="O891">
            <v>2</v>
          </cell>
        </row>
        <row r="892">
          <cell r="A892" t="str">
            <v>VIS 891</v>
          </cell>
          <cell r="B892" t="str">
            <v xml:space="preserve"> 40.639578,  -7.962559</v>
          </cell>
          <cell r="C892">
            <v>860</v>
          </cell>
          <cell r="F892" t="str">
            <v>Golos 1</v>
          </cell>
          <cell r="G892" t="str">
            <v>MUV</v>
          </cell>
          <cell r="H892" t="str">
            <v>S. Cipriano e Vil de Soito</v>
          </cell>
          <cell r="I892" t="str">
            <v>CM 1363-1 - Cruamento para Golos</v>
          </cell>
          <cell r="O892">
            <v>2</v>
          </cell>
        </row>
        <row r="893">
          <cell r="A893" t="str">
            <v>VIS 892</v>
          </cell>
          <cell r="B893" t="str">
            <v xml:space="preserve"> 40.658383,  -7.929931</v>
          </cell>
          <cell r="C893">
            <v>861</v>
          </cell>
          <cell r="F893" t="str">
            <v>Capitão Almei. Moreira 2</v>
          </cell>
          <cell r="G893" t="str">
            <v>MUV</v>
          </cell>
          <cell r="H893" t="str">
            <v>Repeses e S. Salvador</v>
          </cell>
          <cell r="I893" t="str">
            <v>Rua Capitão Almeida Moreira</v>
          </cell>
          <cell r="O893">
            <v>2</v>
          </cell>
        </row>
        <row r="894">
          <cell r="A894" t="str">
            <v>VIS 893</v>
          </cell>
          <cell r="B894" t="str">
            <v xml:space="preserve"> 40.658987,  -7.928315</v>
          </cell>
          <cell r="C894">
            <v>862</v>
          </cell>
          <cell r="F894" t="str">
            <v>Trambelos 2</v>
          </cell>
          <cell r="G894" t="str">
            <v>MUV</v>
          </cell>
          <cell r="H894" t="str">
            <v>Repeses e S. Salvador</v>
          </cell>
          <cell r="I894" t="str">
            <v>Rua dos Trambelos</v>
          </cell>
          <cell r="O894">
            <v>2</v>
          </cell>
        </row>
        <row r="895">
          <cell r="A895" t="str">
            <v>VIS 894</v>
          </cell>
          <cell r="B895" t="str">
            <v xml:space="preserve"> 40.659259,  -7.921607</v>
          </cell>
          <cell r="C895">
            <v>863</v>
          </cell>
          <cell r="F895" t="str">
            <v>TEVISIL 2</v>
          </cell>
          <cell r="G895" t="str">
            <v>MUV</v>
          </cell>
          <cell r="H895" t="str">
            <v>Viseu</v>
          </cell>
          <cell r="I895" t="str">
            <v>Avenida Almirante Afonso Cequeira</v>
          </cell>
          <cell r="O895" t="str">
            <v>2;4;14</v>
          </cell>
        </row>
        <row r="896">
          <cell r="A896" t="str">
            <v>VIS 895</v>
          </cell>
          <cell r="B896" t="str">
            <v xml:space="preserve"> 40.639750,  -7.984611</v>
          </cell>
          <cell r="C896">
            <v>864</v>
          </cell>
          <cell r="F896" t="str">
            <v>Ferrocinto-Alto Corgas 2</v>
          </cell>
          <cell r="G896" t="str">
            <v>MUV</v>
          </cell>
          <cell r="H896" t="str">
            <v>S. Cipriano e Vil de Soito</v>
          </cell>
          <cell r="I896" t="str">
            <v>CM 1369 (cruzamento Ferrocinto)</v>
          </cell>
          <cell r="O896">
            <v>2</v>
          </cell>
        </row>
        <row r="897">
          <cell r="A897" t="str">
            <v>VIS 896</v>
          </cell>
          <cell r="B897" t="str">
            <v xml:space="preserve"> 40.672063,  -7.904895</v>
          </cell>
          <cell r="C897">
            <v>865</v>
          </cell>
          <cell r="F897" t="str">
            <v>Av Nova Santiago 3</v>
          </cell>
          <cell r="G897" t="str">
            <v>MUV</v>
          </cell>
          <cell r="H897" t="str">
            <v>Viseu</v>
          </cell>
          <cell r="I897" t="str">
            <v>Av. Nova de Santiago</v>
          </cell>
          <cell r="O897">
            <v>3</v>
          </cell>
        </row>
        <row r="898">
          <cell r="A898" t="str">
            <v>VIS 897</v>
          </cell>
          <cell r="B898" t="str">
            <v xml:space="preserve"> 40.673754,  -7.913658</v>
          </cell>
          <cell r="C898">
            <v>866</v>
          </cell>
          <cell r="F898" t="str">
            <v>Av. Mário Soares</v>
          </cell>
          <cell r="G898" t="str">
            <v>MUV</v>
          </cell>
          <cell r="H898" t="str">
            <v>Viseu</v>
          </cell>
          <cell r="I898" t="str">
            <v>Av. Mário Soares - stapples</v>
          </cell>
          <cell r="O898">
            <v>6</v>
          </cell>
        </row>
        <row r="899">
          <cell r="A899" t="str">
            <v>VIS 898</v>
          </cell>
          <cell r="B899" t="str">
            <v xml:space="preserve"> 40.612720,  -7.905709</v>
          </cell>
          <cell r="C899">
            <v>867</v>
          </cell>
          <cell r="F899" t="str">
            <v>S João Lourosa-Centro 2</v>
          </cell>
          <cell r="G899" t="str">
            <v>MUV</v>
          </cell>
          <cell r="H899" t="str">
            <v>São João de Lourosa</v>
          </cell>
          <cell r="I899" t="str">
            <v>EM 593 S João Lourosa-Centro</v>
          </cell>
          <cell r="O899">
            <v>12</v>
          </cell>
        </row>
        <row r="900">
          <cell r="A900" t="str">
            <v>VIS 899</v>
          </cell>
          <cell r="B900" t="str">
            <v xml:space="preserve"> 40.623609,  -7.895949</v>
          </cell>
          <cell r="C900">
            <v>868</v>
          </cell>
          <cell r="F900" t="str">
            <v>Estrada PIC 7</v>
          </cell>
          <cell r="G900" t="str">
            <v>MUV</v>
          </cell>
          <cell r="H900" t="str">
            <v>S. João de Lourosa</v>
          </cell>
          <cell r="I900" t="str">
            <v>Estrada zona industrial (Bairro da Misericórdia)</v>
          </cell>
          <cell r="O900">
            <v>11</v>
          </cell>
        </row>
        <row r="901">
          <cell r="A901" t="str">
            <v>VIS 900</v>
          </cell>
          <cell r="B901" t="str">
            <v xml:space="preserve"> 40.628333,  -7.940106</v>
          </cell>
          <cell r="C901">
            <v>869</v>
          </cell>
          <cell r="F901" t="str">
            <v>Av Luís Martins- Galp 1</v>
          </cell>
          <cell r="G901" t="str">
            <v>MUV</v>
          </cell>
          <cell r="H901" t="str">
            <v>Repeses e S. Salvador</v>
          </cell>
          <cell r="I901" t="str">
            <v>Avenida Luis Martins - EN2 A25</v>
          </cell>
          <cell r="O901" t="str">
            <v>13;19</v>
          </cell>
        </row>
        <row r="902">
          <cell r="A902" t="str">
            <v>VIS 901</v>
          </cell>
          <cell r="B902" t="str">
            <v xml:space="preserve"> 40.671609,  -7.879445</v>
          </cell>
          <cell r="C902">
            <v>870</v>
          </cell>
          <cell r="F902" t="str">
            <v>Travassós-Maj Loureiro 2</v>
          </cell>
          <cell r="G902" t="str">
            <v>MUV</v>
          </cell>
          <cell r="H902" t="str">
            <v>Rio de Loba</v>
          </cell>
          <cell r="I902" t="str">
            <v>Rua Estádio -  cruzamento</v>
          </cell>
          <cell r="O902">
            <v>3</v>
          </cell>
        </row>
        <row r="903">
          <cell r="A903" t="str">
            <v>VIS 902</v>
          </cell>
          <cell r="B903" t="str">
            <v xml:space="preserve"> 40.639959,  -7.961228</v>
          </cell>
          <cell r="C903">
            <v>871</v>
          </cell>
          <cell r="F903" t="str">
            <v>Golos 2</v>
          </cell>
          <cell r="G903" t="str">
            <v>MUV</v>
          </cell>
          <cell r="H903" t="str">
            <v>Repeses e S. Salvador</v>
          </cell>
          <cell r="I903" t="str">
            <v>CM 1363-1 - Cruamento para Golos</v>
          </cell>
          <cell r="O903">
            <v>2</v>
          </cell>
        </row>
        <row r="904">
          <cell r="A904" t="str">
            <v>VIS 903</v>
          </cell>
          <cell r="B904" t="str">
            <v xml:space="preserve"> 40.645933,  -7.954532</v>
          </cell>
          <cell r="C904">
            <v>872</v>
          </cell>
          <cell r="F904" t="str">
            <v>Cruz. Tondelinha 2</v>
          </cell>
          <cell r="G904" t="str">
            <v>MUV</v>
          </cell>
          <cell r="H904" t="str">
            <v>Repeses e S. Salvador</v>
          </cell>
          <cell r="I904" t="str">
            <v>CM 1363-1 - Cruamento para Tondelinha</v>
          </cell>
          <cell r="O904">
            <v>2</v>
          </cell>
        </row>
        <row r="905">
          <cell r="A905" t="str">
            <v>VIS 904</v>
          </cell>
          <cell r="B905" t="str">
            <v xml:space="preserve"> 40.671234,  -7.943686</v>
          </cell>
          <cell r="C905">
            <v>873</v>
          </cell>
          <cell r="F905" t="str">
            <v>S Martinho-R Loureiro 3</v>
          </cell>
          <cell r="G905" t="str">
            <v>MUV</v>
          </cell>
          <cell r="H905" t="str">
            <v>Orgens</v>
          </cell>
          <cell r="I905" t="str">
            <v>Rua Romão Loureiro - cruzamento com a Rua Serradinho</v>
          </cell>
          <cell r="O905">
            <v>4</v>
          </cell>
        </row>
        <row r="906">
          <cell r="A906" t="str">
            <v>VIS 905</v>
          </cell>
          <cell r="B906" t="str">
            <v xml:space="preserve"> 40.669385,  -7.938786</v>
          </cell>
          <cell r="C906">
            <v>874</v>
          </cell>
          <cell r="F906" t="str">
            <v>Orgens-Lrg S Francisco 2</v>
          </cell>
          <cell r="G906" t="str">
            <v>MUV</v>
          </cell>
          <cell r="H906" t="str">
            <v>Orgens</v>
          </cell>
          <cell r="I906" t="str">
            <v>Avenida do convento</v>
          </cell>
          <cell r="O906">
            <v>4</v>
          </cell>
        </row>
        <row r="907">
          <cell r="A907" t="str">
            <v>VIS 906</v>
          </cell>
          <cell r="B907" t="str">
            <v xml:space="preserve"> 40.675264,  -7.939575</v>
          </cell>
          <cell r="C907">
            <v>875</v>
          </cell>
          <cell r="F907" t="str">
            <v>Quintela-Rua Mial 2</v>
          </cell>
          <cell r="G907" t="str">
            <v>MUV</v>
          </cell>
          <cell r="H907" t="str">
            <v>Orgens</v>
          </cell>
          <cell r="I907" t="str">
            <v>Rua Mial - s. martinho norte</v>
          </cell>
          <cell r="O907">
            <v>4</v>
          </cell>
        </row>
        <row r="908">
          <cell r="A908" t="str">
            <v>VIS 907</v>
          </cell>
          <cell r="B908" t="str">
            <v xml:space="preserve"> 40.671332,  -7.943822</v>
          </cell>
          <cell r="C908">
            <v>876</v>
          </cell>
          <cell r="F908" t="str">
            <v>S Martinho-R Loureiro 4</v>
          </cell>
          <cell r="G908" t="str">
            <v>MUV</v>
          </cell>
          <cell r="H908" t="str">
            <v>Orgens</v>
          </cell>
          <cell r="I908" t="str">
            <v>Rua Romão Loureiro - cruzamento com a Rua Serradinho</v>
          </cell>
          <cell r="O908">
            <v>4</v>
          </cell>
        </row>
        <row r="909">
          <cell r="A909" t="str">
            <v>VIS 908</v>
          </cell>
          <cell r="B909" t="str">
            <v xml:space="preserve"> 40.674823,  -7.999411</v>
          </cell>
          <cell r="C909">
            <v>877</v>
          </cell>
          <cell r="F909" t="str">
            <v>Couto Cima-Av 1318 1</v>
          </cell>
          <cell r="G909" t="str">
            <v>MUV</v>
          </cell>
          <cell r="H909" t="str">
            <v>Coutos de Viseu</v>
          </cell>
          <cell r="I909" t="str">
            <v>Avenida Principal - S. cosmado</v>
          </cell>
          <cell r="O909">
            <v>14</v>
          </cell>
        </row>
        <row r="910">
          <cell r="A910" t="str">
            <v>VIS 909</v>
          </cell>
          <cell r="B910" t="str">
            <v xml:space="preserve"> 40.674893,  -7.999271</v>
          </cell>
          <cell r="C910">
            <v>878</v>
          </cell>
          <cell r="F910" t="str">
            <v>Couto Cima-Av 1318 2</v>
          </cell>
          <cell r="G910" t="str">
            <v>MUV</v>
          </cell>
          <cell r="H910" t="str">
            <v>Coutos de Viseu</v>
          </cell>
          <cell r="I910" t="str">
            <v>Avenida Principal - S. cosmado</v>
          </cell>
          <cell r="O910">
            <v>14</v>
          </cell>
        </row>
        <row r="911">
          <cell r="A911" t="str">
            <v>VIS 910</v>
          </cell>
          <cell r="B911" t="str">
            <v xml:space="preserve"> 40.676336,  -7.998530</v>
          </cell>
          <cell r="C911">
            <v>879</v>
          </cell>
          <cell r="F911" t="str">
            <v>Couto Cima-Av 1318 3</v>
          </cell>
          <cell r="G911" t="str">
            <v>MUV</v>
          </cell>
          <cell r="H911" t="str">
            <v>Coutos de Viseu</v>
          </cell>
          <cell r="I911" t="str">
            <v>Avenida Principal - S. cosmado</v>
          </cell>
          <cell r="O911">
            <v>14</v>
          </cell>
        </row>
        <row r="912">
          <cell r="A912" t="str">
            <v>VIS 911</v>
          </cell>
          <cell r="B912" t="str">
            <v xml:space="preserve"> 40.676201,  -7.998409</v>
          </cell>
          <cell r="C912">
            <v>880</v>
          </cell>
          <cell r="F912" t="str">
            <v>Couto Cima-Av 1318 4</v>
          </cell>
          <cell r="G912" t="str">
            <v>MUV</v>
          </cell>
          <cell r="H912" t="str">
            <v>Coutos de Viseu</v>
          </cell>
          <cell r="I912" t="str">
            <v>Avenida Principal - S. cosmado</v>
          </cell>
          <cell r="O912">
            <v>14</v>
          </cell>
        </row>
        <row r="913">
          <cell r="A913" t="str">
            <v>VIS 912</v>
          </cell>
          <cell r="B913" t="str">
            <v xml:space="preserve"> 40.678389,  -7.998030</v>
          </cell>
          <cell r="C913">
            <v>881</v>
          </cell>
          <cell r="F913" t="str">
            <v>B Mata-Principal 1318 -2</v>
          </cell>
          <cell r="G913" t="str">
            <v>MUV</v>
          </cell>
          <cell r="H913" t="str">
            <v>Coutos de Viseu</v>
          </cell>
          <cell r="I913" t="str">
            <v>Avenida Principal - S. cosmado</v>
          </cell>
          <cell r="O913">
            <v>14</v>
          </cell>
        </row>
        <row r="914">
          <cell r="A914" t="str">
            <v>VIS 913</v>
          </cell>
          <cell r="B914" t="str">
            <v xml:space="preserve"> 40.645484,  -7.967048</v>
          </cell>
          <cell r="C914">
            <v>882</v>
          </cell>
          <cell r="F914" t="str">
            <v>Casal Mau 1</v>
          </cell>
          <cell r="G914" t="str">
            <v>MUV</v>
          </cell>
          <cell r="H914" t="str">
            <v>S. Cipriano e Vil de Soito</v>
          </cell>
          <cell r="I914" t="str">
            <v>chãos - A25</v>
          </cell>
          <cell r="L914" t="str">
            <v>NÃO ESTÁ REBAIXADO A PMC</v>
          </cell>
          <cell r="O914">
            <v>14</v>
          </cell>
        </row>
        <row r="915">
          <cell r="A915" t="str">
            <v>VIS 914</v>
          </cell>
          <cell r="B915" t="str">
            <v xml:space="preserve"> 40.645604,  -7.962600</v>
          </cell>
          <cell r="C915">
            <v>883</v>
          </cell>
          <cell r="F915" t="str">
            <v>Chãos-Centro 2</v>
          </cell>
          <cell r="G915" t="str">
            <v>MUV</v>
          </cell>
          <cell r="H915" t="str">
            <v>S. Cipriano e Vil de Soito</v>
          </cell>
          <cell r="I915" t="str">
            <v>rua principal chãos centro</v>
          </cell>
          <cell r="N915" t="e">
            <v>#REF!</v>
          </cell>
          <cell r="O915">
            <v>14</v>
          </cell>
        </row>
        <row r="916">
          <cell r="A916" t="str">
            <v>VIS 915</v>
          </cell>
          <cell r="B916" t="str">
            <v xml:space="preserve"> 40.671387,  -7.989456</v>
          </cell>
          <cell r="C916">
            <v>884</v>
          </cell>
          <cell r="F916" t="str">
            <v>Sampaio-Rua Laginhas 2</v>
          </cell>
          <cell r="G916" t="str">
            <v>MUV</v>
          </cell>
          <cell r="H916" t="str">
            <v>S. Cipriano e Vil de Soito</v>
          </cell>
          <cell r="I916" t="str">
            <v>são paio sul</v>
          </cell>
          <cell r="O916">
            <v>14</v>
          </cell>
        </row>
        <row r="917">
          <cell r="A917" t="str">
            <v>VIS 916</v>
          </cell>
          <cell r="B917" t="str">
            <v xml:space="preserve"> 40.678068,  -7.988908</v>
          </cell>
          <cell r="C917">
            <v>885</v>
          </cell>
          <cell r="F917" t="str">
            <v>Masgalos-Rua Figueiras 2</v>
          </cell>
          <cell r="G917" t="str">
            <v>MUV</v>
          </cell>
          <cell r="H917" t="str">
            <v>Coutos de Viseu</v>
          </cell>
          <cell r="I917" t="str">
            <v>são paio (cruzamento com rua nova)</v>
          </cell>
          <cell r="N917" t="e">
            <v>#REF!</v>
          </cell>
          <cell r="O917">
            <v>14</v>
          </cell>
        </row>
        <row r="918">
          <cell r="A918" t="str">
            <v>VIS 917</v>
          </cell>
          <cell r="B918" t="str">
            <v xml:space="preserve"> 40.680398,  -7.989213</v>
          </cell>
          <cell r="C918">
            <v>886</v>
          </cell>
          <cell r="F918" t="str">
            <v>Masgalos-Av Principal 2</v>
          </cell>
          <cell r="G918" t="str">
            <v>MUV</v>
          </cell>
          <cell r="H918" t="str">
            <v>Coutos de Viseu</v>
          </cell>
          <cell r="I918" t="str">
            <v>Avenida Principal -masgalos sul</v>
          </cell>
          <cell r="N918" t="e">
            <v>#REF!</v>
          </cell>
          <cell r="O918">
            <v>14</v>
          </cell>
        </row>
        <row r="919">
          <cell r="A919" t="str">
            <v>VIS 918</v>
          </cell>
          <cell r="B919" t="str">
            <v xml:space="preserve"> 40.681838,  -7.991211</v>
          </cell>
          <cell r="C919">
            <v>887</v>
          </cell>
          <cell r="F919" t="str">
            <v>Masgalos-Largo Capela 2</v>
          </cell>
          <cell r="G919" t="str">
            <v>MUV</v>
          </cell>
          <cell r="H919" t="str">
            <v>Coutos de Viseu</v>
          </cell>
          <cell r="I919" t="str">
            <v>Avenida Principal - Masgalos</v>
          </cell>
          <cell r="N919" t="e">
            <v>#REF!</v>
          </cell>
          <cell r="O919">
            <v>14</v>
          </cell>
        </row>
        <row r="920">
          <cell r="A920" t="str">
            <v>VIS 919</v>
          </cell>
          <cell r="B920" t="str">
            <v xml:space="preserve"> 40.651370,  -7.971231</v>
          </cell>
          <cell r="C920">
            <v>888</v>
          </cell>
          <cell r="F920" t="str">
            <v>Pirodiz-Rua Nova 2</v>
          </cell>
          <cell r="G920" t="str">
            <v>MUV</v>
          </cell>
          <cell r="H920" t="str">
            <v>S. Cipriano e Vil de Soito</v>
          </cell>
          <cell r="I920" t="str">
            <v>chãos - figueiró</v>
          </cell>
          <cell r="N920" t="e">
            <v>#REF!</v>
          </cell>
          <cell r="O920">
            <v>14</v>
          </cell>
        </row>
        <row r="921">
          <cell r="A921" t="str">
            <v>VIS 920</v>
          </cell>
          <cell r="B921" t="str">
            <v xml:space="preserve"> 40.653073,  -7.972537</v>
          </cell>
          <cell r="C921">
            <v>889</v>
          </cell>
          <cell r="F921" t="str">
            <v>Figueiró-Recta da Mata 2</v>
          </cell>
          <cell r="G921" t="str">
            <v>MUV</v>
          </cell>
          <cell r="H921" t="str">
            <v>S. Cipriano e Vil de Soito</v>
          </cell>
          <cell r="I921" t="str">
            <v>rua da fonte</v>
          </cell>
          <cell r="N921" t="e">
            <v>#REF!</v>
          </cell>
          <cell r="O921">
            <v>14</v>
          </cell>
        </row>
        <row r="922">
          <cell r="A922" t="str">
            <v>VIS 921</v>
          </cell>
          <cell r="B922" t="str">
            <v xml:space="preserve"> 40.657398,  -7.974532</v>
          </cell>
          <cell r="C922">
            <v>890</v>
          </cell>
          <cell r="F922" t="str">
            <v>Figueiró-N S Conceição 2</v>
          </cell>
          <cell r="G922" t="str">
            <v>MUV</v>
          </cell>
          <cell r="H922" t="str">
            <v>S. Cipriano e Vil de Soito</v>
          </cell>
          <cell r="I922" t="str">
            <v>vil do souto - centro</v>
          </cell>
          <cell r="N922" t="e">
            <v>#REF!</v>
          </cell>
          <cell r="O922">
            <v>14</v>
          </cell>
        </row>
        <row r="923">
          <cell r="A923" t="str">
            <v>VIS 922</v>
          </cell>
          <cell r="B923" t="str">
            <v xml:space="preserve"> 40.687876,  -7.931707</v>
          </cell>
          <cell r="C923">
            <v>891</v>
          </cell>
          <cell r="F923" t="str">
            <v>Pascoal-N S Fátima 2</v>
          </cell>
          <cell r="G923" t="str">
            <v>MUV</v>
          </cell>
          <cell r="H923" t="str">
            <v>Abraveses</v>
          </cell>
          <cell r="I923" t="str">
            <v>Rua nossa senhora de fátima - Pascoal</v>
          </cell>
          <cell r="L923" t="str">
            <v>Nas costas  da capela</v>
          </cell>
          <cell r="N923" t="e">
            <v>#REF!</v>
          </cell>
          <cell r="O923" t="str">
            <v>15;16;18</v>
          </cell>
        </row>
        <row r="924">
          <cell r="A924" t="str">
            <v>VIS 923</v>
          </cell>
          <cell r="B924" t="str">
            <v xml:space="preserve"> 40.689443,  -7.932131</v>
          </cell>
          <cell r="C924">
            <v>892</v>
          </cell>
          <cell r="F924" t="str">
            <v>Pascoal-Largo Capela 2</v>
          </cell>
          <cell r="G924" t="str">
            <v>MUV</v>
          </cell>
          <cell r="H924" t="str">
            <v>Abraveses</v>
          </cell>
          <cell r="I924" t="str">
            <v>Largfo Capela - Pascoal</v>
          </cell>
          <cell r="N924" t="e">
            <v>#REF!</v>
          </cell>
          <cell r="O924" t="str">
            <v>15;16;18</v>
          </cell>
        </row>
        <row r="925">
          <cell r="A925" t="str">
            <v>VIS 924</v>
          </cell>
          <cell r="B925" t="str">
            <v xml:space="preserve"> 40.694160,  -7.932310</v>
          </cell>
          <cell r="C925">
            <v>893</v>
          </cell>
          <cell r="F925" t="str">
            <v>Pascoal-Passadouro 2</v>
          </cell>
          <cell r="G925" t="str">
            <v>MUV</v>
          </cell>
          <cell r="H925" t="str">
            <v>Abraveses</v>
          </cell>
          <cell r="I925" t="str">
            <v>Rua Passadouro - Pascoal</v>
          </cell>
          <cell r="N925" t="e">
            <v>#REF!</v>
          </cell>
          <cell r="O925" t="str">
            <v>15;16;18</v>
          </cell>
        </row>
        <row r="926">
          <cell r="A926" t="str">
            <v>VIS 925</v>
          </cell>
          <cell r="B926" t="str">
            <v xml:space="preserve"> 40.686047,  -7.928208</v>
          </cell>
          <cell r="C926">
            <v>894</v>
          </cell>
          <cell r="F926" t="str">
            <v>Av. Manuel Loureiro 1</v>
          </cell>
          <cell r="G926" t="str">
            <v>MUV</v>
          </cell>
          <cell r="H926" t="str">
            <v>Abraveses</v>
          </cell>
          <cell r="I926" t="str">
            <v>Av. Manuel Loureiro - Pingo Doce</v>
          </cell>
          <cell r="N926" t="e">
            <v>#REF!</v>
          </cell>
          <cell r="O926" t="str">
            <v>15;16;19</v>
          </cell>
        </row>
        <row r="927">
          <cell r="A927" t="str">
            <v>VIS 926</v>
          </cell>
          <cell r="B927" t="str">
            <v xml:space="preserve"> 40.707182,  -7.915516</v>
          </cell>
          <cell r="C927">
            <v>895</v>
          </cell>
          <cell r="F927" t="str">
            <v>Campo-Fonte da Igreja 2</v>
          </cell>
          <cell r="G927" t="str">
            <v>MUV</v>
          </cell>
          <cell r="H927" t="str">
            <v>Campo</v>
          </cell>
          <cell r="I927" t="str">
            <v>Rua João Marques</v>
          </cell>
          <cell r="L927" t="str">
            <v>abrigo não acessivel a PMC</v>
          </cell>
          <cell r="N927" t="e">
            <v>#REF!</v>
          </cell>
          <cell r="O927" t="str">
            <v>16;18;20</v>
          </cell>
        </row>
        <row r="928">
          <cell r="A928" t="str">
            <v>VIS 927</v>
          </cell>
          <cell r="B928" t="str">
            <v xml:space="preserve"> 40.697508,  -7.942003</v>
          </cell>
          <cell r="C928">
            <v>896</v>
          </cell>
          <cell r="F928" t="str">
            <v>Moselos-Centro 2</v>
          </cell>
          <cell r="G928" t="str">
            <v>MUV</v>
          </cell>
          <cell r="H928" t="str">
            <v>Campo</v>
          </cell>
          <cell r="I928" t="str">
            <v>R. Mártir S. Sebastião Oeste</v>
          </cell>
          <cell r="N928" t="e">
            <v>#REF!</v>
          </cell>
          <cell r="O928" t="str">
            <v>15;18;20</v>
          </cell>
        </row>
        <row r="929">
          <cell r="A929" t="str">
            <v>VIS 928</v>
          </cell>
          <cell r="B929" t="str">
            <v xml:space="preserve"> 40.724086,  -7.972548</v>
          </cell>
          <cell r="C929">
            <v>897</v>
          </cell>
          <cell r="F929" t="str">
            <v>Oliv Cima-N S Candeias 2</v>
          </cell>
          <cell r="G929" t="str">
            <v>MUV</v>
          </cell>
          <cell r="H929" t="str">
            <v>Bodiosa</v>
          </cell>
          <cell r="I929" t="str">
            <v>Avenida Pirincipal - Oliveira de Cima</v>
          </cell>
          <cell r="N929" t="e">
            <v>#REF!</v>
          </cell>
          <cell r="O929">
            <v>18</v>
          </cell>
        </row>
        <row r="930">
          <cell r="A930" t="str">
            <v>VIS 929</v>
          </cell>
          <cell r="B930" t="str">
            <v xml:space="preserve"> 40.557232,  -7.960220</v>
          </cell>
          <cell r="C930">
            <v>898</v>
          </cell>
          <cell r="F930" t="str">
            <v>Silgueiros-Rua Bica 2</v>
          </cell>
          <cell r="G930" t="str">
            <v>MUV</v>
          </cell>
          <cell r="H930" t="str">
            <v>SILGUEIROS</v>
          </cell>
          <cell r="I930" t="str">
            <v>Rua Bica</v>
          </cell>
          <cell r="N930" t="e">
            <v>#REF!</v>
          </cell>
          <cell r="O930">
            <v>21</v>
          </cell>
        </row>
        <row r="931">
          <cell r="A931" t="str">
            <v>VIS 930</v>
          </cell>
          <cell r="B931" t="str">
            <v xml:space="preserve"> 40.556699,  -7.966405</v>
          </cell>
          <cell r="C931">
            <v>899</v>
          </cell>
          <cell r="F931" t="str">
            <v>Silgueiros-Bela Vista 2</v>
          </cell>
          <cell r="G931" t="str">
            <v>MUV</v>
          </cell>
          <cell r="H931" t="str">
            <v>SILGUEIROS</v>
          </cell>
          <cell r="I931" t="str">
            <v>Avenida Bela Vista</v>
          </cell>
          <cell r="L931" t="str">
            <v>junto do chafariz</v>
          </cell>
          <cell r="N931" t="e">
            <v>#REF!</v>
          </cell>
          <cell r="O931">
            <v>21</v>
          </cell>
        </row>
        <row r="932">
          <cell r="A932" t="str">
            <v>VIS 931</v>
          </cell>
          <cell r="B932" t="str">
            <v xml:space="preserve"> 40.558990,  -7.974799</v>
          </cell>
          <cell r="C932">
            <v>900</v>
          </cell>
          <cell r="F932" t="str">
            <v>Lages 2</v>
          </cell>
          <cell r="G932" t="str">
            <v>INTERMUNICIPAIS /MUV</v>
          </cell>
          <cell r="H932" t="str">
            <v>SILGUEIROS</v>
          </cell>
          <cell r="I932" t="str">
            <v>Estrada Principal - N337</v>
          </cell>
          <cell r="L932" t="str">
            <v>no cruzamento com a rua Longra</v>
          </cell>
          <cell r="N932" t="e">
            <v>#REF!</v>
          </cell>
          <cell r="O932">
            <v>21</v>
          </cell>
        </row>
        <row r="933">
          <cell r="A933" t="str">
            <v>VIS 932</v>
          </cell>
          <cell r="B933" t="str">
            <v xml:space="preserve"> 40.590750,  -7.928888</v>
          </cell>
          <cell r="C933">
            <v>901</v>
          </cell>
          <cell r="F933" t="str">
            <v>Oliv Barreiros- Longra 2</v>
          </cell>
          <cell r="G933" t="str">
            <v>INTERMUNICIPAIS /MUV</v>
          </cell>
          <cell r="H933" t="str">
            <v>S. João de Lourosa</v>
          </cell>
          <cell r="I933" t="str">
            <v>Av. Principal - Baiuca - Oliveira de Barreiros</v>
          </cell>
          <cell r="L933" t="str">
            <v>em frente à igreja</v>
          </cell>
          <cell r="N933" t="e">
            <v>#REF!</v>
          </cell>
          <cell r="O933">
            <v>21</v>
          </cell>
        </row>
        <row r="934">
          <cell r="A934" t="str">
            <v>VIS 933</v>
          </cell>
          <cell r="B934" t="str">
            <v xml:space="preserve"> 40.564082,  -7.956748</v>
          </cell>
          <cell r="C934">
            <v>902</v>
          </cell>
          <cell r="F934" t="str">
            <v>Silgueiros-Largo Feira 2</v>
          </cell>
          <cell r="G934" t="str">
            <v>INTERMUNICIPAIS /MUV</v>
          </cell>
          <cell r="H934" t="str">
            <v>SILGUEIROS</v>
          </cell>
          <cell r="I934" t="str">
            <v>N231-1 - Loureiro - Silgueiros</v>
          </cell>
          <cell r="N934" t="e">
            <v>#REF!</v>
          </cell>
          <cell r="O934">
            <v>21</v>
          </cell>
        </row>
        <row r="935">
          <cell r="A935" t="str">
            <v>VIS 934</v>
          </cell>
          <cell r="B935" t="str">
            <v xml:space="preserve"> 40.711988,  -7.913951</v>
          </cell>
          <cell r="C935">
            <v>903</v>
          </cell>
          <cell r="F935" t="str">
            <v>EN2 Campo- Rua 1-1</v>
          </cell>
          <cell r="G935" t="str">
            <v>MUV</v>
          </cell>
          <cell r="H935" t="str">
            <v>Campo</v>
          </cell>
          <cell r="I935" t="str">
            <v>Av. Tenente coronel Silva Simões</v>
          </cell>
          <cell r="N935" t="e">
            <v>#REF!</v>
          </cell>
          <cell r="O935">
            <v>16</v>
          </cell>
        </row>
        <row r="936">
          <cell r="A936" t="str">
            <v>VIS 935</v>
          </cell>
          <cell r="B936" t="str">
            <v xml:space="preserve"> 40.736576,  -7.913664</v>
          </cell>
          <cell r="C936">
            <v>904</v>
          </cell>
          <cell r="F936" t="str">
            <v>Paçô-Rua Nova 2</v>
          </cell>
          <cell r="G936" t="str">
            <v>MUV</v>
          </cell>
          <cell r="H936" t="str">
            <v>Lordosa</v>
          </cell>
          <cell r="I936" t="str">
            <v>Estrada Municipal - Lordosa</v>
          </cell>
          <cell r="N936" t="e">
            <v>#REF!</v>
          </cell>
          <cell r="O936">
            <v>16</v>
          </cell>
        </row>
        <row r="937">
          <cell r="A937" t="str">
            <v>VIS 936</v>
          </cell>
          <cell r="B937" t="str">
            <v xml:space="preserve"> 40.741452,  -7.925594</v>
          </cell>
          <cell r="C937">
            <v>905</v>
          </cell>
          <cell r="F937" t="str">
            <v>Galifonge-Paçô 2</v>
          </cell>
          <cell r="G937" t="str">
            <v>MUV</v>
          </cell>
          <cell r="H937" t="str">
            <v>Lordosa</v>
          </cell>
          <cell r="I937" t="str">
            <v>Estrada Municipal - Paçô A24</v>
          </cell>
          <cell r="N937" t="e">
            <v>#REF!</v>
          </cell>
          <cell r="O937">
            <v>16</v>
          </cell>
        </row>
        <row r="938">
          <cell r="A938" t="str">
            <v>VIS 937</v>
          </cell>
          <cell r="B938" t="str">
            <v xml:space="preserve"> 40.744791,  -7.929231</v>
          </cell>
          <cell r="C938">
            <v>906</v>
          </cell>
          <cell r="F938" t="str">
            <v>Galifonge 2</v>
          </cell>
          <cell r="G938" t="str">
            <v>MUV</v>
          </cell>
          <cell r="H938" t="str">
            <v>Lordosa</v>
          </cell>
          <cell r="I938" t="str">
            <v>Estrada Municipal - Paçô</v>
          </cell>
          <cell r="N938" t="e">
            <v>#REF!</v>
          </cell>
          <cell r="O938">
            <v>16</v>
          </cell>
        </row>
        <row r="939">
          <cell r="A939" t="str">
            <v>VIS 938</v>
          </cell>
          <cell r="B939" t="str">
            <v xml:space="preserve"> 40.745953,  -7.931975</v>
          </cell>
          <cell r="C939">
            <v>907</v>
          </cell>
          <cell r="F939" t="str">
            <v>Galifonge-Centro 2</v>
          </cell>
          <cell r="G939" t="str">
            <v>MUV</v>
          </cell>
          <cell r="H939" t="str">
            <v>Lordosa</v>
          </cell>
          <cell r="I939" t="str">
            <v>Estrada Municipal - Galifonge</v>
          </cell>
          <cell r="N939" t="e">
            <v>#REF!</v>
          </cell>
          <cell r="O939">
            <v>16</v>
          </cell>
        </row>
        <row r="940">
          <cell r="A940" t="str">
            <v>VIS 939</v>
          </cell>
          <cell r="B940" t="str">
            <v xml:space="preserve"> 40.743247,  -7.941620</v>
          </cell>
          <cell r="C940">
            <v>908</v>
          </cell>
          <cell r="F940" t="str">
            <v>Lustosa-Galifonge 2</v>
          </cell>
          <cell r="G940" t="str">
            <v>MUV</v>
          </cell>
          <cell r="H940" t="str">
            <v>Ribafeita</v>
          </cell>
          <cell r="I940" t="str">
            <v>Rua Principal - Galifonge Lustosa</v>
          </cell>
          <cell r="N940" t="e">
            <v>#REF!</v>
          </cell>
          <cell r="O940">
            <v>16</v>
          </cell>
        </row>
        <row r="941">
          <cell r="A941" t="str">
            <v>VIS 940</v>
          </cell>
          <cell r="B941" t="str">
            <v xml:space="preserve"> 40.742956,  -7.945989</v>
          </cell>
          <cell r="C941">
            <v>909</v>
          </cell>
          <cell r="F941" t="str">
            <v>Lustosa-Polidesportivo 2</v>
          </cell>
          <cell r="G941" t="str">
            <v>MUV</v>
          </cell>
          <cell r="H941" t="str">
            <v>Ribafeita</v>
          </cell>
          <cell r="I941" t="str">
            <v>Rua Principal - Galifonge Lustosa</v>
          </cell>
          <cell r="L941" t="str">
            <v>não está acessivel a PMC</v>
          </cell>
          <cell r="N941" t="e">
            <v>#REF!</v>
          </cell>
          <cell r="O941">
            <v>16</v>
          </cell>
        </row>
        <row r="942">
          <cell r="A942" t="str">
            <v>VIS 941</v>
          </cell>
          <cell r="B942" t="str">
            <v xml:space="preserve"> 40.741588,  -7.949900</v>
          </cell>
          <cell r="C942">
            <v>910</v>
          </cell>
          <cell r="F942" t="str">
            <v>Lustosa-Longra 2</v>
          </cell>
          <cell r="G942" t="str">
            <v>MUV</v>
          </cell>
          <cell r="H942" t="str">
            <v>Ribafeita</v>
          </cell>
          <cell r="I942" t="str">
            <v>Rua Principal - Lustosa este</v>
          </cell>
          <cell r="L942" t="str">
            <v>não está acessivel a PMC</v>
          </cell>
          <cell r="N942" t="e">
            <v>#REF!</v>
          </cell>
          <cell r="O942">
            <v>16</v>
          </cell>
        </row>
        <row r="943">
          <cell r="A943" t="str">
            <v>VIS 942</v>
          </cell>
          <cell r="B943" t="str">
            <v xml:space="preserve"> 40.743768,  -7.953713</v>
          </cell>
          <cell r="C943">
            <v>911</v>
          </cell>
          <cell r="F943" t="str">
            <v>Lustosa-Escola 2</v>
          </cell>
          <cell r="G943" t="str">
            <v>MUV</v>
          </cell>
          <cell r="H943" t="str">
            <v>Ribafeita</v>
          </cell>
          <cell r="I943" t="str">
            <v xml:space="preserve">Rua Principal - Lustosa </v>
          </cell>
          <cell r="N943" t="e">
            <v>#REF!</v>
          </cell>
          <cell r="O943">
            <v>16</v>
          </cell>
        </row>
        <row r="944">
          <cell r="A944" t="str">
            <v>VIS 943</v>
          </cell>
          <cell r="B944" t="str">
            <v xml:space="preserve"> 40.744946,  -7.956563</v>
          </cell>
          <cell r="C944">
            <v>912</v>
          </cell>
          <cell r="F944" t="str">
            <v>Lustosa-Centro 2</v>
          </cell>
          <cell r="G944" t="str">
            <v>MUV</v>
          </cell>
          <cell r="H944" t="str">
            <v>Ribafeita</v>
          </cell>
          <cell r="I944" t="str">
            <v>Rua Principal - Lustosa Centro</v>
          </cell>
          <cell r="N944" t="e">
            <v>#REF!</v>
          </cell>
          <cell r="O944">
            <v>16</v>
          </cell>
        </row>
        <row r="945">
          <cell r="A945" t="str">
            <v>VIS 944</v>
          </cell>
          <cell r="B945" t="str">
            <v xml:space="preserve"> 40.749318,  -7.960758</v>
          </cell>
          <cell r="C945">
            <v>913</v>
          </cell>
          <cell r="F945" t="str">
            <v>Lustosa-Seganhos 2</v>
          </cell>
          <cell r="G945" t="str">
            <v>MUV</v>
          </cell>
          <cell r="H945" t="str">
            <v>Ribafeita</v>
          </cell>
          <cell r="I945" t="str">
            <v>Rua Principal - Lustosa Oeste</v>
          </cell>
          <cell r="N945" t="e">
            <v>#REF!</v>
          </cell>
          <cell r="O945">
            <v>16</v>
          </cell>
        </row>
        <row r="946">
          <cell r="A946" t="str">
            <v>VIS 945</v>
          </cell>
          <cell r="B946" t="str">
            <v xml:space="preserve"> 40.711977,  -7.914117</v>
          </cell>
          <cell r="C946">
            <v>914</v>
          </cell>
          <cell r="F946" t="str">
            <v>EN2 Campo- Rua 1-2</v>
          </cell>
          <cell r="G946" t="str">
            <v>MUV</v>
          </cell>
          <cell r="H946" t="str">
            <v>Campo</v>
          </cell>
          <cell r="I946" t="str">
            <v>Av. Tenente coronel Silva Simões</v>
          </cell>
          <cell r="N946" t="e">
            <v>#REF!</v>
          </cell>
          <cell r="O946">
            <v>16</v>
          </cell>
        </row>
        <row r="947">
          <cell r="A947" t="str">
            <v>VIS 946</v>
          </cell>
          <cell r="B947" t="str">
            <v xml:space="preserve"> 40.691490,  -7.933671</v>
          </cell>
          <cell r="C947">
            <v>915</v>
          </cell>
          <cell r="F947" t="str">
            <v>Outeiro das Canadas 1</v>
          </cell>
          <cell r="G947" t="str">
            <v>MUV</v>
          </cell>
          <cell r="H947" t="str">
            <v>Abraveses</v>
          </cell>
          <cell r="I947" t="str">
            <v>Rua Senhora da Esperança- Pascoal</v>
          </cell>
          <cell r="N947" t="e">
            <v>#REF!</v>
          </cell>
          <cell r="O947">
            <v>18</v>
          </cell>
        </row>
        <row r="948">
          <cell r="A948" t="str">
            <v>VIS 947</v>
          </cell>
          <cell r="B948" t="str">
            <v xml:space="preserve"> 40.691535,  -7.933540</v>
          </cell>
          <cell r="C948">
            <v>916</v>
          </cell>
          <cell r="F948" t="str">
            <v>Outeiro das Canadas 2</v>
          </cell>
          <cell r="G948" t="str">
            <v>MUV</v>
          </cell>
          <cell r="H948" t="str">
            <v>Abraveses</v>
          </cell>
          <cell r="I948" t="str">
            <v>Rua Senhora da Esperança- Pascoal</v>
          </cell>
          <cell r="L948" t="str">
            <v>não tem sinal h20a</v>
          </cell>
          <cell r="N948" t="e">
            <v>#REF!</v>
          </cell>
          <cell r="O948">
            <v>18</v>
          </cell>
        </row>
        <row r="949">
          <cell r="A949" t="str">
            <v>VIS 948</v>
          </cell>
          <cell r="B949" t="str">
            <v xml:space="preserve"> 40.713733,  -7.994120</v>
          </cell>
          <cell r="C949">
            <v>917</v>
          </cell>
          <cell r="F949" t="str">
            <v>Pereiras-Av São João 3</v>
          </cell>
          <cell r="G949" t="str">
            <v>MUV</v>
          </cell>
          <cell r="H949" t="str">
            <v>Bodiosa</v>
          </cell>
          <cell r="I949" t="str">
            <v>Pereiras Norte - Avenida S. João</v>
          </cell>
          <cell r="N949" t="e">
            <v>#REF!</v>
          </cell>
          <cell r="O949">
            <v>20</v>
          </cell>
        </row>
        <row r="950">
          <cell r="A950" t="str">
            <v>VIS 949</v>
          </cell>
          <cell r="B950" t="str">
            <v xml:space="preserve"> 40.714261,  -8.008826</v>
          </cell>
          <cell r="C950">
            <v>918</v>
          </cell>
          <cell r="F950" t="str">
            <v>Aval-Capela St Marinha 2</v>
          </cell>
          <cell r="G950" t="str">
            <v>MUV</v>
          </cell>
          <cell r="H950" t="str">
            <v>Bodiosa</v>
          </cell>
          <cell r="I950" t="str">
            <v>Aval</v>
          </cell>
          <cell r="N950" t="e">
            <v>#REF!</v>
          </cell>
          <cell r="O950">
            <v>20</v>
          </cell>
        </row>
        <row r="951">
          <cell r="A951" t="str">
            <v>VIS 950</v>
          </cell>
          <cell r="B951" t="str">
            <v xml:space="preserve"> 40.744927,  -8.002018</v>
          </cell>
          <cell r="C951">
            <v>919</v>
          </cell>
          <cell r="F951" t="str">
            <v>Gumiei-Centro 2</v>
          </cell>
          <cell r="G951" t="str">
            <v>MUV</v>
          </cell>
          <cell r="H951" t="str">
            <v>Ribafeita</v>
          </cell>
          <cell r="I951" t="str">
            <v>Gumiei - Centro</v>
          </cell>
          <cell r="N951" t="e">
            <v>#REF!</v>
          </cell>
          <cell r="O951">
            <v>20</v>
          </cell>
        </row>
        <row r="952">
          <cell r="A952" t="str">
            <v>VIS 951</v>
          </cell>
          <cell r="B952" t="str">
            <v xml:space="preserve"> 40.751804,  -7.984705</v>
          </cell>
          <cell r="C952">
            <v>920</v>
          </cell>
          <cell r="F952" t="str">
            <v>Ribafeita-Largo Eirô 2</v>
          </cell>
          <cell r="G952" t="str">
            <v>MUV</v>
          </cell>
          <cell r="H952" t="str">
            <v>Ribafeita</v>
          </cell>
          <cell r="I952" t="str">
            <v>Ribafeita - Rua Principal</v>
          </cell>
          <cell r="N952" t="e">
            <v>#REF!</v>
          </cell>
          <cell r="O952">
            <v>20</v>
          </cell>
        </row>
        <row r="953">
          <cell r="A953" t="str">
            <v>VIS 952</v>
          </cell>
          <cell r="B953" t="str">
            <v xml:space="preserve"> 40.743375,  -8.001125</v>
          </cell>
          <cell r="C953">
            <v>921</v>
          </cell>
          <cell r="F953" t="str">
            <v>Gumiei Sul</v>
          </cell>
          <cell r="G953" t="str">
            <v>MUV</v>
          </cell>
          <cell r="H953" t="str">
            <v>Ribafeita</v>
          </cell>
          <cell r="I953" t="str">
            <v>Gumiei - Sul</v>
          </cell>
          <cell r="N953" t="e">
            <v>#REF!</v>
          </cell>
          <cell r="O953">
            <v>20</v>
          </cell>
        </row>
        <row r="954">
          <cell r="A954" t="str">
            <v>VIS 953</v>
          </cell>
          <cell r="B954" t="str">
            <v xml:space="preserve"> 40.743105,  -7.994338</v>
          </cell>
          <cell r="C954">
            <v>922</v>
          </cell>
          <cell r="F954" t="str">
            <v>Casal-Centro 2</v>
          </cell>
          <cell r="G954" t="str">
            <v>MUV</v>
          </cell>
          <cell r="H954" t="str">
            <v>Ribafeita</v>
          </cell>
          <cell r="I954" t="str">
            <v>Casal - Rua Principal</v>
          </cell>
          <cell r="O954">
            <v>20</v>
          </cell>
        </row>
        <row r="955">
          <cell r="A955" t="str">
            <v>VIS 954</v>
          </cell>
          <cell r="B955" t="str">
            <v xml:space="preserve"> 40.649004,  -7.895190</v>
          </cell>
          <cell r="C955">
            <v>923</v>
          </cell>
          <cell r="F955" t="str">
            <v>Avendia do Povo</v>
          </cell>
          <cell r="G955" t="str">
            <v>MUV</v>
          </cell>
          <cell r="H955" t="str">
            <v>Ranhados</v>
          </cell>
          <cell r="I955" t="str">
            <v>Avendia do Povo - Viso Sul</v>
          </cell>
          <cell r="O955">
            <v>8</v>
          </cell>
        </row>
        <row r="956">
          <cell r="A956" t="str">
            <v>VIS 955</v>
          </cell>
          <cell r="B956" t="str">
            <v xml:space="preserve"> 40.616760,  -7.923856</v>
          </cell>
          <cell r="F956" t="str">
            <v>Teivas-Rua S Sebastião 2</v>
          </cell>
          <cell r="G956" t="str">
            <v>MUV</v>
          </cell>
          <cell r="H956" t="str">
            <v>S. JOAO LOUROSA</v>
          </cell>
          <cell r="I956" t="str">
            <v>Rua S. Sebastião</v>
          </cell>
          <cell r="O956" t="str">
            <v>10;21</v>
          </cell>
        </row>
        <row r="957">
          <cell r="A957" t="str">
            <v>VIS 957</v>
          </cell>
          <cell r="B957" t="str">
            <v xml:space="preserve"> 40.609925,  -7.951906</v>
          </cell>
          <cell r="F957" t="str">
            <v>Rua Cruzeiros</v>
          </cell>
          <cell r="G957" t="str">
            <v>MUV</v>
          </cell>
          <cell r="H957" t="str">
            <v>União de Freguesias Fail e V. Chã de Sá</v>
          </cell>
          <cell r="I957" t="str">
            <v>Rua Cruzeiros</v>
          </cell>
          <cell r="O957">
            <v>13</v>
          </cell>
        </row>
        <row r="958">
          <cell r="A958" t="str">
            <v>VIS 958</v>
          </cell>
          <cell r="B958" t="str">
            <v xml:space="preserve"> 40.614693,  -7.960874</v>
          </cell>
          <cell r="F958" t="str">
            <v>V Chã Sá-Qta Maceira 3</v>
          </cell>
          <cell r="G958" t="str">
            <v>MUV</v>
          </cell>
          <cell r="H958" t="str">
            <v>União de Freguesias Fail e V. Chã de Sá</v>
          </cell>
          <cell r="I958" t="str">
            <v>Rua Quinta da maceira</v>
          </cell>
          <cell r="O958">
            <v>19</v>
          </cell>
        </row>
        <row r="959">
          <cell r="A959" t="str">
            <v>VIS 959</v>
          </cell>
          <cell r="B959" t="str">
            <v xml:space="preserve"> 40.614454,  -7.960024</v>
          </cell>
          <cell r="F959" t="str">
            <v>V Chã Sá-Qta Maceira 4</v>
          </cell>
          <cell r="G959" t="str">
            <v>MUV</v>
          </cell>
          <cell r="H959" t="str">
            <v>União de Freguesias Fail e V. Chã de Sá</v>
          </cell>
          <cell r="I959" t="str">
            <v>Rua Quinta da maceira</v>
          </cell>
          <cell r="O959">
            <v>19</v>
          </cell>
        </row>
        <row r="960">
          <cell r="A960" t="str">
            <v>VIS 960</v>
          </cell>
          <cell r="B960" t="str">
            <v xml:space="preserve"> 40.686740,  -7.916070</v>
          </cell>
          <cell r="F960" t="str">
            <v>TCor Silva Simões 3</v>
          </cell>
          <cell r="G960" t="str">
            <v>MUV</v>
          </cell>
          <cell r="H960" t="str">
            <v>Abraveses</v>
          </cell>
          <cell r="I960" t="str">
            <v>Av. Tenente coronel Silva Simões</v>
          </cell>
          <cell r="O960" t="str">
            <v>5;17</v>
          </cell>
        </row>
        <row r="961">
          <cell r="A961" t="str">
            <v>VIS 961</v>
          </cell>
          <cell r="B961" t="str">
            <v xml:space="preserve"> 40.741429,  -8.001582</v>
          </cell>
          <cell r="F961" t="str">
            <v>Gumiei Sul 2</v>
          </cell>
          <cell r="G961" t="str">
            <v>MUV</v>
          </cell>
          <cell r="H961" t="str">
            <v>RIBAFEITA</v>
          </cell>
          <cell r="I961" t="str">
            <v>Gumiei sul - cruzamento com Rua Picote</v>
          </cell>
          <cell r="O961">
            <v>20</v>
          </cell>
        </row>
        <row r="962">
          <cell r="A962" t="str">
            <v>VIS 962</v>
          </cell>
          <cell r="B962" t="str">
            <v xml:space="preserve"> 40.744317,  -8.001388</v>
          </cell>
          <cell r="F962" t="str">
            <v>Gumiei  - Centro 3</v>
          </cell>
          <cell r="G962" t="str">
            <v>MUV</v>
          </cell>
          <cell r="H962" t="str">
            <v>RIBAFEITA</v>
          </cell>
          <cell r="I962" t="str">
            <v>Gumiei sul - cruzamento com Rua Picote</v>
          </cell>
          <cell r="O962">
            <v>20</v>
          </cell>
        </row>
        <row r="963">
          <cell r="A963" t="str">
            <v>VIS 963</v>
          </cell>
          <cell r="B963" t="str">
            <v xml:space="preserve"> 40.559362,  -7.962470</v>
          </cell>
          <cell r="F963" t="str">
            <v>Silgueiros-Bela Vista 4</v>
          </cell>
          <cell r="G963" t="str">
            <v>MUV</v>
          </cell>
          <cell r="H963" t="str">
            <v>SILGUEIROS</v>
          </cell>
          <cell r="I963" t="str">
            <v>Rua Igreja - Loureiro de Silgueiros</v>
          </cell>
          <cell r="O963">
            <v>21</v>
          </cell>
        </row>
        <row r="964">
          <cell r="A964" t="str">
            <v>VIS 964</v>
          </cell>
          <cell r="B964" t="str">
            <v xml:space="preserve"> 40.558060,  -7.970159</v>
          </cell>
          <cell r="F964" t="str">
            <v>Rua Dr. José Rodrigues</v>
          </cell>
          <cell r="G964" t="str">
            <v>MUV</v>
          </cell>
          <cell r="H964" t="str">
            <v>SILGUEIROS</v>
          </cell>
          <cell r="I964" t="str">
            <v>Avenida Bela Vista</v>
          </cell>
          <cell r="O964">
            <v>21</v>
          </cell>
        </row>
        <row r="965">
          <cell r="A965" t="str">
            <v>VIS 965</v>
          </cell>
          <cell r="B965" t="str">
            <v xml:space="preserve"> 40.718338,  -7.962760</v>
          </cell>
          <cell r="F965" t="str">
            <v>Travanca-Av Principal 2</v>
          </cell>
          <cell r="G965" t="str">
            <v>MUV</v>
          </cell>
          <cell r="H965" t="str">
            <v>Bodiosa</v>
          </cell>
          <cell r="I965" t="str">
            <v>Avenida Principal - Travanca de Bodiosa</v>
          </cell>
          <cell r="O965">
            <v>18</v>
          </cell>
        </row>
        <row r="966">
          <cell r="A966" t="str">
            <v>VIS 966</v>
          </cell>
          <cell r="B966" t="str">
            <v xml:space="preserve"> 40.721794,  -7.979259</v>
          </cell>
          <cell r="F966" t="str">
            <v>Oliveira Baixo - R. Chã</v>
          </cell>
          <cell r="G966" t="str">
            <v>MUV</v>
          </cell>
          <cell r="H966" t="str">
            <v>Bodiosa</v>
          </cell>
          <cell r="I966" t="str">
            <v>Rua Nova - cruzamento com Rua da Chã</v>
          </cell>
          <cell r="O966">
            <v>18</v>
          </cell>
        </row>
        <row r="967">
          <cell r="A967" t="str">
            <v>VIS 967</v>
          </cell>
          <cell r="B967" t="str">
            <v xml:space="preserve"> 40.607773,  -7.905897</v>
          </cell>
          <cell r="F967" t="str">
            <v>Gândara 2</v>
          </cell>
          <cell r="G967" t="str">
            <v>MUV</v>
          </cell>
          <cell r="H967" t="str">
            <v>S. JOAO LOUROSA</v>
          </cell>
          <cell r="I967" t="str">
            <v>Gândara</v>
          </cell>
          <cell r="O967">
            <v>12</v>
          </cell>
        </row>
        <row r="968">
          <cell r="A968" t="str">
            <v>VIS 968</v>
          </cell>
          <cell r="B968" t="str">
            <v xml:space="preserve"> 40.604175,  -7.906148</v>
          </cell>
          <cell r="F968" t="str">
            <v>Estr. Povoa Muscoso 1</v>
          </cell>
          <cell r="G968" t="str">
            <v>MUV</v>
          </cell>
          <cell r="H968" t="str">
            <v>S. JOAO LOUROSA</v>
          </cell>
          <cell r="I968" t="str">
            <v>Estrada Póvoa do Muscoso</v>
          </cell>
          <cell r="O968">
            <v>12</v>
          </cell>
        </row>
        <row r="969">
          <cell r="A969" t="str">
            <v>VIS 969</v>
          </cell>
          <cell r="B969" t="str">
            <v xml:space="preserve"> 40.599951,  -7.902620</v>
          </cell>
          <cell r="F969" t="str">
            <v>Estr. Povoa Muscoso 2</v>
          </cell>
          <cell r="G969" t="str">
            <v>MUV</v>
          </cell>
          <cell r="H969" t="str">
            <v>S. JOAO LOUROSA</v>
          </cell>
          <cell r="I969" t="str">
            <v>Estrada Póvoa do Muscoso</v>
          </cell>
          <cell r="O969">
            <v>12</v>
          </cell>
        </row>
        <row r="970">
          <cell r="A970" t="str">
            <v>Vis 970</v>
          </cell>
          <cell r="B970" t="str">
            <v xml:space="preserve"> 40.611817,  -7.892597</v>
          </cell>
          <cell r="F970" t="str">
            <v>Quatro caminhos</v>
          </cell>
          <cell r="G970" t="str">
            <v>MUV</v>
          </cell>
          <cell r="H970" t="str">
            <v>S. JOAO LOUROSA</v>
          </cell>
          <cell r="I970" t="str">
            <v>Lourosa de Baixo - quatro caminhos</v>
          </cell>
          <cell r="O970">
            <v>12</v>
          </cell>
        </row>
        <row r="971">
          <cell r="A971" t="str">
            <v>Vis 971</v>
          </cell>
          <cell r="B971" t="str">
            <v xml:space="preserve"> 40.597186,  -7.922101</v>
          </cell>
          <cell r="F971" t="str">
            <v>Estrada Municipal 1</v>
          </cell>
          <cell r="G971" t="str">
            <v>MUV</v>
          </cell>
          <cell r="H971" t="str">
            <v>S. JOAO LOUROSA</v>
          </cell>
          <cell r="I971" t="str">
            <v>Oliveira de Barreiros - Estrada municipal</v>
          </cell>
          <cell r="O971">
            <v>12</v>
          </cell>
        </row>
        <row r="972">
          <cell r="A972" t="str">
            <v>Vis 972</v>
          </cell>
          <cell r="B972" t="str">
            <v xml:space="preserve"> 40.665173,  -7.895647</v>
          </cell>
          <cell r="F972" t="str">
            <v>Prof Reinaldo Cardoso 4</v>
          </cell>
          <cell r="G972" t="str">
            <v>MUV</v>
          </cell>
          <cell r="H972" t="str">
            <v>Viseu</v>
          </cell>
          <cell r="I972" t="str">
            <v>Estarda de S. João da Cerrira - Aldi</v>
          </cell>
          <cell r="O972">
            <v>7</v>
          </cell>
        </row>
        <row r="973">
          <cell r="A973" t="str">
            <v>Vis 973</v>
          </cell>
          <cell r="B973" t="str">
            <v xml:space="preserve"> 40.664425,  -7.908368</v>
          </cell>
          <cell r="F973" t="str">
            <v>Rua Coval 1</v>
          </cell>
          <cell r="G973" t="str">
            <v>MUV</v>
          </cell>
          <cell r="H973" t="str">
            <v>Viseu</v>
          </cell>
          <cell r="I973" t="str">
            <v>Rua do Coval</v>
          </cell>
          <cell r="O973">
            <v>7</v>
          </cell>
        </row>
        <row r="974">
          <cell r="A974" t="str">
            <v>VIS 974</v>
          </cell>
          <cell r="B974" t="str">
            <v xml:space="preserve"> 40.597424,  -7.916851</v>
          </cell>
          <cell r="F974" t="str">
            <v>Estrada Municipal 2</v>
          </cell>
          <cell r="G974" t="str">
            <v>MUV</v>
          </cell>
          <cell r="H974" t="str">
            <v>S. JOAO LOUROSA</v>
          </cell>
          <cell r="I974" t="str">
            <v>Estarda Municipal Oliveira de Barreiros</v>
          </cell>
          <cell r="O974">
            <v>12</v>
          </cell>
        </row>
        <row r="975">
          <cell r="A975" t="str">
            <v>VIS 975</v>
          </cell>
          <cell r="B975" t="str">
            <v xml:space="preserve"> 40.598297,  -7.925398</v>
          </cell>
          <cell r="F975" t="str">
            <v>Oliv. Barreiros cruz.</v>
          </cell>
          <cell r="G975" t="str">
            <v>MUV</v>
          </cell>
          <cell r="H975" t="str">
            <v>S. JOAO LOUROSA</v>
          </cell>
          <cell r="I975" t="str">
            <v>Oliv. Barreiros cruzamento - Estrada Municipal</v>
          </cell>
          <cell r="O975">
            <v>12</v>
          </cell>
        </row>
        <row r="976">
          <cell r="A976" t="str">
            <v>VIS 976</v>
          </cell>
          <cell r="B976" t="str">
            <v xml:space="preserve"> 40.628271,  -7.884061</v>
          </cell>
          <cell r="F976" t="str">
            <v>PIC-Centro Formação</v>
          </cell>
          <cell r="G976" t="str">
            <v>MUV</v>
          </cell>
          <cell r="H976" t="str">
            <v>S. JOAO LOUROSA</v>
          </cell>
          <cell r="I976" t="str">
            <v>PIC-Centro Formação</v>
          </cell>
          <cell r="O976">
            <v>11</v>
          </cell>
        </row>
        <row r="977">
          <cell r="A977" t="str">
            <v>VIS 977</v>
          </cell>
          <cell r="B977" t="str">
            <v xml:space="preserve"> 40.624293,  -7.900968</v>
          </cell>
          <cell r="F977" t="str">
            <v>Quinta Arrancada Sul</v>
          </cell>
          <cell r="G977" t="str">
            <v>MUV</v>
          </cell>
          <cell r="H977" t="str">
            <v>S. JOAO LOUROSA</v>
          </cell>
          <cell r="I977" t="str">
            <v>Quinta Arrancada Sul</v>
          </cell>
          <cell r="O977">
            <v>12</v>
          </cell>
        </row>
        <row r="978">
          <cell r="A978" t="str">
            <v>VIS 978</v>
          </cell>
          <cell r="B978" t="str">
            <v xml:space="preserve"> 40.626227,  -7.901098</v>
          </cell>
          <cell r="F978" t="str">
            <v>Quinta Arrancada Norte</v>
          </cell>
          <cell r="G978" t="str">
            <v>MUV</v>
          </cell>
          <cell r="H978" t="str">
            <v>S. JOAO LOUROSA</v>
          </cell>
          <cell r="I978" t="str">
            <v>Quinta Arrancada Norte</v>
          </cell>
          <cell r="O978">
            <v>12</v>
          </cell>
        </row>
        <row r="1423">
          <cell r="A1423" t="str">
            <v>VIS 979</v>
          </cell>
          <cell r="B1423" t="str">
            <v>40.657201, -7.915340</v>
          </cell>
          <cell r="F1423" t="str">
            <v>Alberto Sampaio 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HA 13_CV"/>
      <sheetName val="LINHA 13_CV (2)"/>
      <sheetName val="LINHA 13_CV fds"/>
    </sheetNames>
    <sheetDataSet>
      <sheetData sheetId="0">
        <row r="11">
          <cell r="L11">
            <v>17.920000000000002</v>
          </cell>
          <cell r="N11">
            <v>17.920000000000002</v>
          </cell>
          <cell r="S11">
            <v>19.8</v>
          </cell>
          <cell r="T11">
            <v>19.09</v>
          </cell>
          <cell r="U11">
            <v>16.75</v>
          </cell>
          <cell r="Y11">
            <v>18.630000000000003</v>
          </cell>
          <cell r="Z11">
            <v>17.920000000000002</v>
          </cell>
          <cell r="AJ11">
            <v>18.63</v>
          </cell>
        </row>
      </sheetData>
      <sheetData sheetId="1"/>
      <sheetData sheetId="2"/>
    </sheetDataSet>
  </externalBook>
</externalLink>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7.bin"/><Relationship Id="rId4" Type="http://schemas.openxmlformats.org/officeDocument/2006/relationships/comments" Target="../comments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22.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23.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26.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27.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3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B310"/>
  <sheetViews>
    <sheetView topLeftCell="C65" zoomScale="85" zoomScaleNormal="85" workbookViewId="0">
      <selection activeCell="AF138" sqref="AF138"/>
    </sheetView>
  </sheetViews>
  <sheetFormatPr defaultColWidth="9.140625" defaultRowHeight="15" x14ac:dyDescent="0.25"/>
  <cols>
    <col min="1" max="1" width="26.7109375" hidden="1" customWidth="1"/>
    <col min="2" max="2" width="44" hidden="1" customWidth="1"/>
    <col min="3" max="3" width="34.28515625" customWidth="1"/>
    <col min="4" max="4" width="14.5703125" bestFit="1" customWidth="1"/>
    <col min="5" max="5" width="30.85546875" hidden="1" customWidth="1"/>
    <col min="6" max="6" width="65.7109375" hidden="1" customWidth="1"/>
    <col min="7" max="7" width="14" hidden="1" customWidth="1"/>
    <col min="8" max="9" width="5.7109375" hidden="1" customWidth="1"/>
    <col min="10" max="10" width="9.7109375" customWidth="1"/>
    <col min="11" max="11" width="6.5703125" style="194" customWidth="1"/>
    <col min="12" max="13" width="6.5703125" style="64" customWidth="1"/>
    <col min="14" max="14" width="6.5703125" style="190" customWidth="1"/>
    <col min="15" max="15" width="6.5703125" style="64" customWidth="1"/>
    <col min="16" max="16" width="6.5703125" style="44" customWidth="1"/>
    <col min="17" max="17" width="6.5703125" style="64" customWidth="1"/>
    <col min="18" max="18" width="6.5703125" style="190" customWidth="1"/>
    <col min="19" max="21" width="6.5703125" customWidth="1"/>
    <col min="22" max="22" width="6.5703125" style="44" customWidth="1"/>
    <col min="23" max="23" width="6.5703125" style="190" customWidth="1"/>
    <col min="24" max="26" width="6.5703125" customWidth="1"/>
    <col min="27" max="27" width="6.5703125" style="190" customWidth="1"/>
    <col min="28" max="28" width="6.5703125" customWidth="1"/>
  </cols>
  <sheetData>
    <row r="1" spans="1:28" hidden="1" x14ac:dyDescent="0.25">
      <c r="C1" s="1" t="s">
        <v>0</v>
      </c>
      <c r="D1" s="2"/>
      <c r="L1" s="194"/>
      <c r="M1" s="194"/>
      <c r="N1" s="194"/>
      <c r="O1" s="194"/>
      <c r="P1" s="194"/>
      <c r="Q1" s="194"/>
      <c r="R1" s="194"/>
      <c r="T1" s="64"/>
      <c r="U1" s="64"/>
    </row>
    <row r="2" spans="1:28" hidden="1" x14ac:dyDescent="0.25">
      <c r="C2" s="1" t="s">
        <v>1</v>
      </c>
      <c r="D2" s="30"/>
      <c r="L2" s="194"/>
      <c r="M2" s="194"/>
      <c r="N2" s="194"/>
      <c r="O2" s="194"/>
      <c r="P2" s="194"/>
      <c r="Q2" s="194"/>
      <c r="R2" s="194"/>
      <c r="T2" s="64"/>
      <c r="U2" s="64"/>
    </row>
    <row r="3" spans="1:28" ht="30" hidden="1" x14ac:dyDescent="0.25">
      <c r="C3" s="54" t="s">
        <v>2569</v>
      </c>
      <c r="D3" s="55"/>
      <c r="L3" s="194"/>
      <c r="M3" s="194"/>
      <c r="N3" s="194"/>
      <c r="O3" s="194"/>
      <c r="P3" s="194"/>
      <c r="Q3" s="194"/>
      <c r="R3" s="194"/>
      <c r="T3" s="64"/>
      <c r="U3" s="64"/>
    </row>
    <row r="4" spans="1:28" x14ac:dyDescent="0.25">
      <c r="C4" s="201"/>
      <c r="D4" s="5"/>
      <c r="K4" s="196">
        <f>K127-K69</f>
        <v>2.8472222222222232E-2</v>
      </c>
      <c r="L4" s="196">
        <f t="shared" ref="L4:Q4" si="0">L127-L13</f>
        <v>5.9027777777777679E-2</v>
      </c>
      <c r="M4" s="196">
        <f t="shared" si="0"/>
        <v>6.1805555555555503E-2</v>
      </c>
      <c r="N4" s="196">
        <f t="shared" si="0"/>
        <v>6.2499999999999889E-2</v>
      </c>
      <c r="O4" s="196">
        <f t="shared" si="0"/>
        <v>6.3194444444444442E-2</v>
      </c>
      <c r="P4" s="196">
        <f t="shared" si="0"/>
        <v>5.9722222222222121E-2</v>
      </c>
      <c r="Q4" s="196">
        <f t="shared" si="0"/>
        <v>5.9722222222222121E-2</v>
      </c>
      <c r="R4" s="196">
        <f>R76-R13</f>
        <v>3.6805555555555536E-2</v>
      </c>
      <c r="T4" s="197">
        <f>T127-T76</f>
        <v>2.5694444444444353E-2</v>
      </c>
      <c r="U4" s="197">
        <f>U127-U13</f>
        <v>4.166666666666663E-2</v>
      </c>
      <c r="V4" s="197">
        <f>V127-V76</f>
        <v>2.4305555555555469E-2</v>
      </c>
      <c r="W4" s="197">
        <f>W127-W13</f>
        <v>2.7777777777777679E-2</v>
      </c>
      <c r="X4" s="197">
        <f>X76-X13</f>
        <v>3.4027777777777879E-2</v>
      </c>
      <c r="Z4" s="197">
        <f>Z127-Z76</f>
        <v>1.8749999999999878E-2</v>
      </c>
      <c r="AA4" s="197">
        <f>AA127-AA13</f>
        <v>5.6249999999999911E-2</v>
      </c>
      <c r="AB4" s="197">
        <f>AB76-AB13</f>
        <v>3.1944444444444442E-2</v>
      </c>
    </row>
    <row r="5" spans="1:28" x14ac:dyDescent="0.25">
      <c r="B5" t="s">
        <v>4204</v>
      </c>
      <c r="C5" s="201"/>
      <c r="D5" s="5"/>
      <c r="K5" s="44"/>
      <c r="L5"/>
      <c r="M5"/>
      <c r="N5" s="44"/>
      <c r="O5"/>
      <c r="Q5"/>
      <c r="R5" s="44"/>
      <c r="W5" s="44"/>
      <c r="AA5" s="44"/>
    </row>
    <row r="6" spans="1:28" x14ac:dyDescent="0.25">
      <c r="B6" t="s">
        <v>4203</v>
      </c>
      <c r="C6" s="201"/>
      <c r="D6" s="5"/>
      <c r="K6" s="44"/>
      <c r="L6"/>
      <c r="M6"/>
      <c r="N6" s="44"/>
      <c r="O6"/>
      <c r="Q6"/>
      <c r="R6" s="44"/>
      <c r="W6" s="44"/>
      <c r="AA6" s="44"/>
    </row>
    <row r="7" spans="1:28" ht="15.75" x14ac:dyDescent="0.25">
      <c r="J7" s="6" t="s">
        <v>2</v>
      </c>
      <c r="K7" s="44"/>
      <c r="L7"/>
      <c r="M7"/>
      <c r="N7" s="44"/>
      <c r="O7"/>
      <c r="P7" s="44">
        <f>COUNTIF(K10:R10,"A")*2</f>
        <v>12</v>
      </c>
      <c r="Q7" s="44">
        <f>COUNTIF(K10:R11,"A1")</f>
        <v>2</v>
      </c>
      <c r="R7" s="44"/>
      <c r="W7" s="44"/>
      <c r="X7" s="44">
        <f>COUNTIF(T10:X10,"A1")</f>
        <v>2</v>
      </c>
      <c r="AA7" s="44"/>
      <c r="AB7" s="44">
        <f>COUNTIF(Z10:AB10,"A1")</f>
        <v>2</v>
      </c>
    </row>
    <row r="8" spans="1:28" x14ac:dyDescent="0.25">
      <c r="K8" s="44"/>
      <c r="L8"/>
      <c r="M8"/>
      <c r="N8" s="44"/>
      <c r="O8"/>
      <c r="Q8"/>
      <c r="R8" s="44"/>
      <c r="W8" s="44"/>
      <c r="AA8" s="44"/>
    </row>
    <row r="9" spans="1:28" x14ac:dyDescent="0.25">
      <c r="K9" s="189" t="s">
        <v>3333</v>
      </c>
      <c r="L9" s="118" t="s">
        <v>3334</v>
      </c>
      <c r="M9" s="118" t="s">
        <v>3335</v>
      </c>
      <c r="N9" s="189" t="s">
        <v>3333</v>
      </c>
      <c r="O9" s="118" t="s">
        <v>3336</v>
      </c>
      <c r="P9" s="189" t="s">
        <v>3337</v>
      </c>
      <c r="Q9" s="118" t="s">
        <v>3337</v>
      </c>
      <c r="R9" s="189" t="s">
        <v>3334</v>
      </c>
      <c r="T9" s="118" t="s">
        <v>3338</v>
      </c>
      <c r="U9" s="118"/>
      <c r="V9" s="189"/>
      <c r="W9" s="189" t="s">
        <v>3340</v>
      </c>
      <c r="X9" s="118" t="s">
        <v>3338</v>
      </c>
      <c r="Z9" s="118" t="s">
        <v>3339</v>
      </c>
      <c r="AA9" s="189" t="s">
        <v>3339</v>
      </c>
      <c r="AB9" s="118" t="s">
        <v>3339</v>
      </c>
    </row>
    <row r="10" spans="1:28" x14ac:dyDescent="0.25">
      <c r="K10" s="7" t="s">
        <v>3880</v>
      </c>
      <c r="L10" s="7" t="s">
        <v>4</v>
      </c>
      <c r="M10" s="7" t="s">
        <v>4</v>
      </c>
      <c r="N10" s="7" t="s">
        <v>4</v>
      </c>
      <c r="O10" s="7" t="s">
        <v>4</v>
      </c>
      <c r="P10" s="7" t="s">
        <v>4</v>
      </c>
      <c r="Q10" s="7" t="s">
        <v>4</v>
      </c>
      <c r="R10" s="7" t="s">
        <v>3880</v>
      </c>
      <c r="T10" s="7" t="s">
        <v>3880</v>
      </c>
      <c r="U10" s="7" t="s">
        <v>4205</v>
      </c>
      <c r="V10" s="7" t="s">
        <v>4205</v>
      </c>
      <c r="W10" s="7" t="s">
        <v>4</v>
      </c>
      <c r="X10" s="7" t="s">
        <v>3880</v>
      </c>
      <c r="Z10" s="7" t="s">
        <v>3880</v>
      </c>
      <c r="AA10" s="7" t="s">
        <v>4</v>
      </c>
      <c r="AB10" s="7" t="s">
        <v>3880</v>
      </c>
    </row>
    <row r="11" spans="1:28" x14ac:dyDescent="0.25">
      <c r="J11" s="5" t="s">
        <v>5</v>
      </c>
      <c r="K11" s="7">
        <f>33.16+1.43+1+1.54+3.31</f>
        <v>40.44</v>
      </c>
      <c r="L11" s="7">
        <f>K11</f>
        <v>40.44</v>
      </c>
      <c r="M11" s="7">
        <f>33.16+4.27+1.84+1.54+1.4</f>
        <v>42.209999999999994</v>
      </c>
      <c r="N11" s="7">
        <f>33.16+1.43+1+1.54+3.31</f>
        <v>40.44</v>
      </c>
      <c r="O11" s="7">
        <f>33.16+4.27+1.84+1.4+1.4</f>
        <v>42.069999999999993</v>
      </c>
      <c r="P11" s="7">
        <f>33.16+4.27+1+1.54+1.4</f>
        <v>41.36999999999999</v>
      </c>
      <c r="Q11" s="7">
        <f>33.16+4.27+1+1.54+1.4</f>
        <v>41.36999999999999</v>
      </c>
      <c r="R11" s="7">
        <f>33.16+1.43+1+1.54+1.4</f>
        <v>38.529999999999994</v>
      </c>
      <c r="T11" s="7">
        <f>33.16+1.43+1.4+1+1.4-1.15+0.913</f>
        <v>38.152999999999992</v>
      </c>
      <c r="U11" s="7"/>
      <c r="V11" s="7"/>
      <c r="W11" s="7">
        <f>33.16-20.5+1.43+1+1.4+1.4-1.15+0.913</f>
        <v>17.652999999999995</v>
      </c>
      <c r="X11" s="7">
        <f>T11</f>
        <v>38.152999999999992</v>
      </c>
      <c r="Z11" s="7" t="e">
        <f>#REF!</f>
        <v>#REF!</v>
      </c>
      <c r="AA11" s="7" t="e">
        <f>Z11</f>
        <v>#REF!</v>
      </c>
      <c r="AB11" s="7" t="e">
        <f>Z11</f>
        <v>#REF!</v>
      </c>
    </row>
    <row r="12" spans="1:28" ht="15.75" customHeight="1" x14ac:dyDescent="0.25">
      <c r="A12" s="212" t="s">
        <v>2711</v>
      </c>
      <c r="B12" s="218" t="s">
        <v>3601</v>
      </c>
      <c r="C12" s="213" t="s">
        <v>9</v>
      </c>
      <c r="D12" s="214" t="s">
        <v>10</v>
      </c>
      <c r="E12" s="74" t="s">
        <v>11</v>
      </c>
      <c r="F12" s="74" t="s">
        <v>2937</v>
      </c>
      <c r="G12" s="74" t="s">
        <v>2712</v>
      </c>
      <c r="H12" s="74"/>
      <c r="I12" s="74"/>
      <c r="K12" s="9"/>
      <c r="L12" s="9"/>
      <c r="M12" s="9"/>
      <c r="N12" s="9"/>
      <c r="O12" s="9"/>
      <c r="P12" s="9"/>
      <c r="Q12" s="9"/>
      <c r="R12" s="9"/>
      <c r="T12" s="180" t="s">
        <v>13</v>
      </c>
      <c r="U12" s="180" t="s">
        <v>13</v>
      </c>
      <c r="V12" s="180" t="s">
        <v>13</v>
      </c>
      <c r="W12" s="180" t="s">
        <v>13</v>
      </c>
      <c r="X12" s="180" t="s">
        <v>13</v>
      </c>
      <c r="Z12" s="9"/>
      <c r="AA12" s="9" t="s">
        <v>13</v>
      </c>
      <c r="AB12" s="216"/>
    </row>
    <row r="13" spans="1:28" ht="15" customHeight="1" x14ac:dyDescent="0.25">
      <c r="A13" s="23">
        <f>VLOOKUP(D:D,'PARAGENS CONCELHO'!$1:$1048576,2,FALSE)</f>
        <v>0</v>
      </c>
      <c r="B13" s="23" t="s">
        <v>3741</v>
      </c>
      <c r="C13" s="23" t="str">
        <f>VLOOKUP(D:D,'PARAGENS CONCELHO'!$1:$1048576,3,FALSE)</f>
        <v>Interface Hospital</v>
      </c>
      <c r="D13" s="24" t="s">
        <v>2938</v>
      </c>
      <c r="E13" s="21"/>
      <c r="F13" s="21"/>
      <c r="G13" s="24" t="s">
        <v>15</v>
      </c>
      <c r="H13" s="25"/>
      <c r="I13" s="25"/>
      <c r="J13" s="308" t="s">
        <v>16</v>
      </c>
      <c r="K13" s="80" t="s">
        <v>18</v>
      </c>
      <c r="L13" s="80">
        <v>0.28819444444444448</v>
      </c>
      <c r="M13" s="80">
        <v>0.3298611111111111</v>
      </c>
      <c r="N13" s="80">
        <v>0.50347222222222221</v>
      </c>
      <c r="O13" s="80">
        <v>0.56597222222222221</v>
      </c>
      <c r="P13" s="80">
        <v>0.69444444444444453</v>
      </c>
      <c r="Q13" s="80">
        <v>0.75694444444444453</v>
      </c>
      <c r="R13" s="80">
        <v>0.8125</v>
      </c>
      <c r="S13" s="308" t="s">
        <v>17</v>
      </c>
      <c r="T13" s="80" t="s">
        <v>18</v>
      </c>
      <c r="U13" s="80">
        <v>0.35416666666666669</v>
      </c>
      <c r="V13" s="80" t="s">
        <v>18</v>
      </c>
      <c r="W13" s="80">
        <v>0.57291666666666663</v>
      </c>
      <c r="X13" s="80">
        <v>0.77430555555555547</v>
      </c>
      <c r="Y13" s="308" t="s">
        <v>19</v>
      </c>
      <c r="Z13" s="80" t="s">
        <v>18</v>
      </c>
      <c r="AA13" s="80" t="s">
        <v>63</v>
      </c>
      <c r="AB13" s="80">
        <v>0.77430555555555547</v>
      </c>
    </row>
    <row r="14" spans="1:28" x14ac:dyDescent="0.25">
      <c r="A14" s="12" t="str">
        <f>VLOOKUP(D:D,'PARAGENS CONCELHO'!$1:$1048576,2,FALSE)</f>
        <v xml:space="preserve"> 40.651525,  -7.910241</v>
      </c>
      <c r="B14" s="12" t="s">
        <v>3742</v>
      </c>
      <c r="C14" s="12" t="str">
        <f>VLOOKUP(D:D,'PARAGENS CONCELHO'!$1:$1048576,3,FALSE)</f>
        <v>Biblioteca-Loja Cidadão</v>
      </c>
      <c r="D14" s="20" t="s">
        <v>2664</v>
      </c>
      <c r="E14" s="5"/>
      <c r="F14" s="5"/>
      <c r="G14" s="5"/>
      <c r="H14" s="70"/>
      <c r="I14" s="51">
        <v>6.9444444444444447E-4</v>
      </c>
      <c r="J14" s="309"/>
      <c r="K14" s="15" t="s">
        <v>18</v>
      </c>
      <c r="L14" s="15">
        <f t="shared" ref="L14:L21" si="1">L13+I14</f>
        <v>0.28888888888888892</v>
      </c>
      <c r="M14" s="15">
        <f>M13+I14</f>
        <v>0.33055555555555555</v>
      </c>
      <c r="N14" s="15">
        <f t="shared" ref="N14:N21" si="2">N13+I14</f>
        <v>0.50416666666666665</v>
      </c>
      <c r="O14" s="15">
        <f t="shared" ref="O14:O29" si="3">O13+I14</f>
        <v>0.56666666666666665</v>
      </c>
      <c r="P14" s="15">
        <f>P13+I14</f>
        <v>0.69513888888888897</v>
      </c>
      <c r="Q14" s="15">
        <f>Q13+I14</f>
        <v>0.75763888888888897</v>
      </c>
      <c r="R14" s="15">
        <f>R13+I14</f>
        <v>0.81319444444444444</v>
      </c>
      <c r="S14" s="309"/>
      <c r="T14" s="15" t="s">
        <v>18</v>
      </c>
      <c r="U14" s="15">
        <v>0.35486111111111113</v>
      </c>
      <c r="V14" s="15" t="s">
        <v>18</v>
      </c>
      <c r="W14" s="15">
        <f t="shared" ref="W14:X21" si="4">W13+$I14</f>
        <v>0.57361111111111107</v>
      </c>
      <c r="X14" s="15">
        <f t="shared" si="4"/>
        <v>0.77499999999999991</v>
      </c>
      <c r="Y14" s="308"/>
      <c r="Z14" s="15" t="s">
        <v>18</v>
      </c>
      <c r="AA14" s="15">
        <f>AA13+$I14</f>
        <v>0.52152777777777781</v>
      </c>
      <c r="AB14" s="15">
        <f t="shared" ref="AB14:AB21" si="5">AB13+$I14</f>
        <v>0.77499999999999991</v>
      </c>
    </row>
    <row r="15" spans="1:28" x14ac:dyDescent="0.25">
      <c r="A15" s="12" t="str">
        <f>VLOOKUP(D:D,'PARAGENS CONCELHO'!$1:$1048576,2,FALSE)</f>
        <v xml:space="preserve"> 40.653876,  -7.914252</v>
      </c>
      <c r="B15" s="12" t="s">
        <v>3742</v>
      </c>
      <c r="C15" s="12" t="str">
        <f>VLOOKUP(D:D,'PARAGENS CONCELHO'!$1:$1048576,3,FALSE)</f>
        <v>Rua Mendonça</v>
      </c>
      <c r="D15" s="12" t="s">
        <v>2666</v>
      </c>
      <c r="E15" s="17"/>
      <c r="F15" s="17"/>
      <c r="G15" s="17"/>
      <c r="H15" s="71"/>
      <c r="I15" s="52">
        <v>6.9444444444444447E-4</v>
      </c>
      <c r="J15" s="309"/>
      <c r="K15" s="35" t="s">
        <v>18</v>
      </c>
      <c r="L15" s="35">
        <f t="shared" si="1"/>
        <v>0.28958333333333336</v>
      </c>
      <c r="M15" s="35">
        <f>M14+I15</f>
        <v>0.33124999999999999</v>
      </c>
      <c r="N15" s="35">
        <f t="shared" si="2"/>
        <v>0.50486111111111109</v>
      </c>
      <c r="O15" s="35">
        <f t="shared" si="3"/>
        <v>0.56736111111111109</v>
      </c>
      <c r="P15" s="35">
        <f>P14+I15</f>
        <v>0.69583333333333341</v>
      </c>
      <c r="Q15" s="35">
        <f>Q14+I15</f>
        <v>0.75833333333333341</v>
      </c>
      <c r="R15" s="35">
        <f>R14+I15</f>
        <v>0.81388888888888888</v>
      </c>
      <c r="S15" s="309"/>
      <c r="T15" s="35" t="s">
        <v>18</v>
      </c>
      <c r="U15" s="35">
        <v>0.35555555555555557</v>
      </c>
      <c r="V15" s="35" t="s">
        <v>18</v>
      </c>
      <c r="W15" s="35">
        <f t="shared" si="4"/>
        <v>0.57430555555555551</v>
      </c>
      <c r="X15" s="35">
        <f t="shared" si="4"/>
        <v>0.77569444444444435</v>
      </c>
      <c r="Y15" s="308"/>
      <c r="Z15" s="35" t="s">
        <v>18</v>
      </c>
      <c r="AA15" s="35">
        <f t="shared" ref="AA15:AA21" si="6">AA14+$I15</f>
        <v>0.52222222222222225</v>
      </c>
      <c r="AB15" s="35">
        <f t="shared" si="5"/>
        <v>0.77569444444444435</v>
      </c>
    </row>
    <row r="16" spans="1:28" x14ac:dyDescent="0.25">
      <c r="A16" s="12" t="str">
        <f>VLOOKUP(D:D,'PARAGENS CONCELHO'!$1:$1048576,2,FALSE)</f>
        <v xml:space="preserve"> 40.656145,  -7.914081</v>
      </c>
      <c r="B16" s="12" t="s">
        <v>3743</v>
      </c>
      <c r="C16" s="12" t="str">
        <f>VLOOKUP(D:D,'PARAGENS CONCELHO'!$1:$1048576,3,FALSE)</f>
        <v>Rossio 2</v>
      </c>
      <c r="D16" s="20" t="s">
        <v>21</v>
      </c>
      <c r="E16" s="21"/>
      <c r="F16" s="21"/>
      <c r="G16" s="5"/>
      <c r="H16" s="70"/>
      <c r="I16" s="51">
        <v>1.3888888888888889E-3</v>
      </c>
      <c r="J16" s="309"/>
      <c r="K16" s="15" t="s">
        <v>18</v>
      </c>
      <c r="L16" s="15">
        <f t="shared" si="1"/>
        <v>0.29097222222222224</v>
      </c>
      <c r="M16" s="15">
        <f>M15+I16</f>
        <v>0.33263888888888887</v>
      </c>
      <c r="N16" s="15">
        <f t="shared" si="2"/>
        <v>0.50624999999999998</v>
      </c>
      <c r="O16" s="15">
        <f t="shared" si="3"/>
        <v>0.56874999999999998</v>
      </c>
      <c r="P16" s="15">
        <f>P15+I16</f>
        <v>0.6972222222222223</v>
      </c>
      <c r="Q16" s="15">
        <f>Q15+I16</f>
        <v>0.7597222222222223</v>
      </c>
      <c r="R16" s="15">
        <f>R15+I16</f>
        <v>0.81527777777777777</v>
      </c>
      <c r="S16" s="309"/>
      <c r="T16" s="15" t="s">
        <v>18</v>
      </c>
      <c r="U16" s="15">
        <v>0.35694444444444445</v>
      </c>
      <c r="V16" s="15" t="s">
        <v>18</v>
      </c>
      <c r="W16" s="15">
        <f t="shared" si="4"/>
        <v>0.5756944444444444</v>
      </c>
      <c r="X16" s="15">
        <f t="shared" si="4"/>
        <v>0.77708333333333324</v>
      </c>
      <c r="Y16" s="308"/>
      <c r="Z16" s="15" t="s">
        <v>18</v>
      </c>
      <c r="AA16" s="15">
        <f t="shared" si="6"/>
        <v>0.52361111111111114</v>
      </c>
      <c r="AB16" s="15">
        <f t="shared" si="5"/>
        <v>0.77708333333333324</v>
      </c>
    </row>
    <row r="17" spans="1:28" x14ac:dyDescent="0.25">
      <c r="A17" s="12" t="str">
        <f>VLOOKUP(D:D,'PARAGENS CONCELHO'!$1:$1048576,2,FALSE)</f>
        <v xml:space="preserve"> 40.659281,  -7.914792</v>
      </c>
      <c r="B17" s="12" t="s">
        <v>3744</v>
      </c>
      <c r="C17" s="12" t="str">
        <f>VLOOKUP(D:D,'PARAGENS CONCELHO'!$1:$1048576,3,FALSE)</f>
        <v>Segurança Social 2</v>
      </c>
      <c r="D17" s="12" t="s">
        <v>59</v>
      </c>
      <c r="E17" s="17"/>
      <c r="F17" s="17"/>
      <c r="G17" s="17"/>
      <c r="H17" s="71"/>
      <c r="I17" s="52">
        <v>6.9444444444444447E-4</v>
      </c>
      <c r="J17" s="309"/>
      <c r="K17" s="35" t="s">
        <v>18</v>
      </c>
      <c r="L17" s="35">
        <f t="shared" si="1"/>
        <v>0.29166666666666669</v>
      </c>
      <c r="M17" s="35">
        <f>M16+I17</f>
        <v>0.33333333333333331</v>
      </c>
      <c r="N17" s="35">
        <f t="shared" si="2"/>
        <v>0.50694444444444442</v>
      </c>
      <c r="O17" s="35">
        <f t="shared" si="3"/>
        <v>0.56944444444444442</v>
      </c>
      <c r="P17" s="35">
        <f>P16+I17</f>
        <v>0.69791666666666674</v>
      </c>
      <c r="Q17" s="35">
        <f>Q16+I17</f>
        <v>0.76041666666666674</v>
      </c>
      <c r="R17" s="35">
        <f>R16+I17</f>
        <v>0.81597222222222221</v>
      </c>
      <c r="S17" s="309"/>
      <c r="T17" s="35" t="s">
        <v>18</v>
      </c>
      <c r="U17" s="35">
        <v>0.3576388888888889</v>
      </c>
      <c r="V17" s="35" t="s">
        <v>18</v>
      </c>
      <c r="W17" s="35">
        <f t="shared" si="4"/>
        <v>0.57638888888888884</v>
      </c>
      <c r="X17" s="35">
        <f t="shared" si="4"/>
        <v>0.77777777777777768</v>
      </c>
      <c r="Y17" s="308"/>
      <c r="Z17" s="35" t="s">
        <v>18</v>
      </c>
      <c r="AA17" s="35">
        <f t="shared" si="6"/>
        <v>0.52430555555555558</v>
      </c>
      <c r="AB17" s="35">
        <f t="shared" si="5"/>
        <v>0.77777777777777768</v>
      </c>
    </row>
    <row r="18" spans="1:28" x14ac:dyDescent="0.25">
      <c r="A18" s="12" t="str">
        <f>VLOOKUP(D:D,'PARAGENS CONCELHO'!$1:$1048576,2,FALSE)</f>
        <v xml:space="preserve"> 40.661562,  -7.915328</v>
      </c>
      <c r="B18" s="12" t="s">
        <v>3745</v>
      </c>
      <c r="C18" s="12" t="str">
        <f>VLOOKUP(D:D,'PARAGENS CONCELHO'!$1:$1048576,3,FALSE)</f>
        <v>COMV 1</v>
      </c>
      <c r="D18" s="28" t="s">
        <v>2772</v>
      </c>
      <c r="E18" s="21"/>
      <c r="F18" s="21"/>
      <c r="H18" s="72">
        <v>0</v>
      </c>
      <c r="I18" s="51">
        <v>1.3888888888888889E-3</v>
      </c>
      <c r="J18" s="309"/>
      <c r="K18" s="15" t="s">
        <v>18</v>
      </c>
      <c r="L18" s="15">
        <f t="shared" si="1"/>
        <v>0.29305555555555557</v>
      </c>
      <c r="M18" s="15">
        <f>M17+I18</f>
        <v>0.3347222222222222</v>
      </c>
      <c r="N18" s="15">
        <f t="shared" si="2"/>
        <v>0.5083333333333333</v>
      </c>
      <c r="O18" s="15">
        <f t="shared" si="3"/>
        <v>0.5708333333333333</v>
      </c>
      <c r="P18" s="15">
        <f>P17+I18</f>
        <v>0.69930555555555562</v>
      </c>
      <c r="Q18" s="15">
        <f>Q17+I18</f>
        <v>0.76180555555555562</v>
      </c>
      <c r="R18" s="15">
        <f>R17+I18</f>
        <v>0.81736111111111109</v>
      </c>
      <c r="S18" s="309"/>
      <c r="T18" s="15" t="s">
        <v>18</v>
      </c>
      <c r="U18" s="15">
        <v>0.3576388888888889</v>
      </c>
      <c r="V18" s="15" t="s">
        <v>18</v>
      </c>
      <c r="W18" s="15">
        <f>W17+$H18</f>
        <v>0.57638888888888884</v>
      </c>
      <c r="X18" s="15">
        <f t="shared" si="4"/>
        <v>0.77916666666666656</v>
      </c>
      <c r="Y18" s="308"/>
      <c r="Z18" s="15" t="s">
        <v>18</v>
      </c>
      <c r="AA18" s="15">
        <f>AA17+$H18</f>
        <v>0.52430555555555558</v>
      </c>
      <c r="AB18" s="15">
        <v>0.77847222222222223</v>
      </c>
    </row>
    <row r="19" spans="1:28" x14ac:dyDescent="0.25">
      <c r="A19" s="23" t="str">
        <f>VLOOKUP(D:D,'PARAGENS CONCELHO'!$1:$1048576,2,FALSE)</f>
        <v xml:space="preserve"> 40.664151,  -7.915741</v>
      </c>
      <c r="B19" s="23" t="s">
        <v>3746</v>
      </c>
      <c r="C19" s="23" t="str">
        <f>VLOOKUP(D:D,'PARAGENS CONCELHO'!$1:$1048576,3,FALSE)</f>
        <v>Fonte Cibernética 2</v>
      </c>
      <c r="D19" s="23" t="s">
        <v>2773</v>
      </c>
      <c r="E19" s="21"/>
      <c r="F19" s="21"/>
      <c r="G19" s="24" t="s">
        <v>28</v>
      </c>
      <c r="H19" s="148">
        <v>0</v>
      </c>
      <c r="I19" s="144">
        <v>6.9444444444444447E-4</v>
      </c>
      <c r="J19" s="309"/>
      <c r="K19" s="80" t="s">
        <v>18</v>
      </c>
      <c r="L19" s="80">
        <f t="shared" si="1"/>
        <v>0.29375000000000001</v>
      </c>
      <c r="M19" s="80">
        <f>M18+$H19</f>
        <v>0.3347222222222222</v>
      </c>
      <c r="N19" s="80">
        <f t="shared" si="2"/>
        <v>0.50902777777777775</v>
      </c>
      <c r="O19" s="80">
        <f t="shared" si="3"/>
        <v>0.57152777777777775</v>
      </c>
      <c r="P19" s="80">
        <f>P18+H19</f>
        <v>0.69930555555555562</v>
      </c>
      <c r="Q19" s="80">
        <f>Q18+$H19</f>
        <v>0.76180555555555562</v>
      </c>
      <c r="R19" s="80">
        <f>R18+$H19</f>
        <v>0.81736111111111109</v>
      </c>
      <c r="S19" s="309"/>
      <c r="T19" s="80" t="s">
        <v>18</v>
      </c>
      <c r="U19" s="80">
        <v>0.35833333333333334</v>
      </c>
      <c r="V19" s="80" t="s">
        <v>18</v>
      </c>
      <c r="W19" s="80">
        <f>W18+$I19</f>
        <v>0.57708333333333328</v>
      </c>
      <c r="X19" s="80">
        <f t="shared" si="4"/>
        <v>0.77986111111111101</v>
      </c>
      <c r="Y19" s="308"/>
      <c r="Z19" s="80" t="s">
        <v>18</v>
      </c>
      <c r="AA19" s="80">
        <f t="shared" si="6"/>
        <v>0.52500000000000002</v>
      </c>
      <c r="AB19" s="80">
        <f t="shared" si="5"/>
        <v>0.77916666666666667</v>
      </c>
    </row>
    <row r="20" spans="1:28" x14ac:dyDescent="0.25">
      <c r="A20" s="12" t="str">
        <f>VLOOKUP(D:D,'PARAGENS CONCELHO'!$1:$1048576,2,FALSE)</f>
        <v xml:space="preserve"> 40.664846,  -7.913745</v>
      </c>
      <c r="B20" s="12" t="s">
        <v>3747</v>
      </c>
      <c r="C20" s="12" t="str">
        <f>VLOOKUP(D:D,'PARAGENS CONCELHO'!$1:$1048576,3,FALSE)</f>
        <v>Capitão Homem Ribeiro</v>
      </c>
      <c r="D20" s="20" t="s">
        <v>2774</v>
      </c>
      <c r="E20" s="5"/>
      <c r="F20" s="5"/>
      <c r="G20" s="5"/>
      <c r="H20" s="72">
        <v>0</v>
      </c>
      <c r="I20" s="51">
        <v>6.9444444444444447E-4</v>
      </c>
      <c r="J20" s="309"/>
      <c r="K20" s="15" t="s">
        <v>18</v>
      </c>
      <c r="L20" s="15">
        <f t="shared" si="1"/>
        <v>0.29444444444444445</v>
      </c>
      <c r="M20" s="15">
        <f t="shared" ref="M20:M29" si="7">M19+I20</f>
        <v>0.33541666666666664</v>
      </c>
      <c r="N20" s="15">
        <f t="shared" si="2"/>
        <v>0.50972222222222219</v>
      </c>
      <c r="O20" s="15">
        <f t="shared" si="3"/>
        <v>0.57222222222222219</v>
      </c>
      <c r="P20" s="15">
        <f t="shared" ref="P20:P29" si="8">P19+I20</f>
        <v>0.70000000000000007</v>
      </c>
      <c r="Q20" s="15">
        <f t="shared" ref="Q20:Q29" si="9">Q19+I20</f>
        <v>0.76250000000000007</v>
      </c>
      <c r="R20" s="15">
        <f>R19+I20</f>
        <v>0.81805555555555554</v>
      </c>
      <c r="S20" s="309"/>
      <c r="T20" s="15" t="s">
        <v>18</v>
      </c>
      <c r="U20" s="15">
        <v>0.35833333333333334</v>
      </c>
      <c r="V20" s="15" t="s">
        <v>18</v>
      </c>
      <c r="W20" s="15">
        <f>W19+$H20</f>
        <v>0.57708333333333328</v>
      </c>
      <c r="X20" s="15">
        <f t="shared" si="4"/>
        <v>0.78055555555555545</v>
      </c>
      <c r="Y20" s="308"/>
      <c r="Z20" s="15" t="s">
        <v>18</v>
      </c>
      <c r="AA20" s="15">
        <f>AA19+$H20</f>
        <v>0.52500000000000002</v>
      </c>
      <c r="AB20" s="15">
        <v>0.77916666666666667</v>
      </c>
    </row>
    <row r="21" spans="1:28" x14ac:dyDescent="0.25">
      <c r="A21" s="12" t="str">
        <f>VLOOKUP(D:D,'PARAGENS CONCELHO'!$1:$1048576,2,FALSE)</f>
        <v xml:space="preserve"> 40.666018,  -7.913206</v>
      </c>
      <c r="B21" s="12" t="s">
        <v>3748</v>
      </c>
      <c r="C21" s="12" t="str">
        <f>VLOOKUP(D:D,'PARAGENS CONCELHO'!$1:$1048576,3,FALSE)</f>
        <v>Cava de Viriato 1</v>
      </c>
      <c r="D21" s="12" t="s">
        <v>2572</v>
      </c>
      <c r="E21" s="13"/>
      <c r="F21" s="13"/>
      <c r="G21" s="17"/>
      <c r="H21" s="71"/>
      <c r="I21" s="51">
        <v>6.9444444444444447E-4</v>
      </c>
      <c r="J21" s="309"/>
      <c r="K21" s="35" t="s">
        <v>18</v>
      </c>
      <c r="L21" s="35">
        <f t="shared" si="1"/>
        <v>0.2951388888888889</v>
      </c>
      <c r="M21" s="35">
        <f t="shared" si="7"/>
        <v>0.33611111111111108</v>
      </c>
      <c r="N21" s="35">
        <f t="shared" si="2"/>
        <v>0.51041666666666663</v>
      </c>
      <c r="O21" s="35">
        <f t="shared" si="3"/>
        <v>0.57291666666666663</v>
      </c>
      <c r="P21" s="35">
        <f t="shared" si="8"/>
        <v>0.70069444444444451</v>
      </c>
      <c r="Q21" s="35">
        <f t="shared" si="9"/>
        <v>0.76319444444444451</v>
      </c>
      <c r="R21" s="35">
        <f>R20+I21</f>
        <v>0.81874999999999998</v>
      </c>
      <c r="S21" s="309"/>
      <c r="T21" s="35" t="s">
        <v>18</v>
      </c>
      <c r="U21" s="35">
        <v>0.35902777777777778</v>
      </c>
      <c r="V21" s="35" t="s">
        <v>18</v>
      </c>
      <c r="W21" s="35">
        <f t="shared" si="4"/>
        <v>0.57777777777777772</v>
      </c>
      <c r="X21" s="35">
        <f t="shared" si="4"/>
        <v>0.78124999999999989</v>
      </c>
      <c r="Y21" s="308"/>
      <c r="Z21" s="35" t="s">
        <v>18</v>
      </c>
      <c r="AA21" s="35">
        <f t="shared" si="6"/>
        <v>0.52569444444444446</v>
      </c>
      <c r="AB21" s="35">
        <f t="shared" si="5"/>
        <v>0.77986111111111112</v>
      </c>
    </row>
    <row r="22" spans="1:28" x14ac:dyDescent="0.25">
      <c r="A22" s="12" t="str">
        <f>VLOOKUP(D:D,'PARAGENS CONCELHO'!$1:$1048576,2,FALSE)</f>
        <v xml:space="preserve"> 40.672645,  -7.914911</v>
      </c>
      <c r="B22" s="12" t="s">
        <v>3749</v>
      </c>
      <c r="C22" s="12" t="str">
        <f>VLOOKUP(D:D,'PARAGENS CONCELHO'!$1:$1048576,3,FALSE)</f>
        <v>Escola Viriato 1</v>
      </c>
      <c r="D22" s="20" t="s">
        <v>2606</v>
      </c>
      <c r="E22" s="17"/>
      <c r="H22" s="70"/>
      <c r="I22" s="51">
        <v>0</v>
      </c>
      <c r="J22" s="309"/>
      <c r="K22" s="15" t="s">
        <v>18</v>
      </c>
      <c r="L22" s="15" t="s">
        <v>18</v>
      </c>
      <c r="M22" s="15">
        <f t="shared" si="7"/>
        <v>0.33611111111111108</v>
      </c>
      <c r="N22" s="15" t="s">
        <v>18</v>
      </c>
      <c r="O22" s="15">
        <f t="shared" si="3"/>
        <v>0.57291666666666663</v>
      </c>
      <c r="P22" s="15">
        <f t="shared" si="8"/>
        <v>0.70069444444444451</v>
      </c>
      <c r="Q22" s="15">
        <f t="shared" si="9"/>
        <v>0.76319444444444451</v>
      </c>
      <c r="R22" s="15" t="s">
        <v>18</v>
      </c>
      <c r="S22" s="309"/>
      <c r="T22" s="15" t="s">
        <v>18</v>
      </c>
      <c r="U22" s="15" t="s">
        <v>18</v>
      </c>
      <c r="V22" s="15" t="s">
        <v>18</v>
      </c>
      <c r="W22" s="15" t="s">
        <v>18</v>
      </c>
      <c r="X22" s="15" t="s">
        <v>18</v>
      </c>
      <c r="Y22" s="308"/>
      <c r="Z22" s="15" t="s">
        <v>18</v>
      </c>
      <c r="AA22" s="15" t="s">
        <v>18</v>
      </c>
      <c r="AB22" s="15" t="s">
        <v>18</v>
      </c>
    </row>
    <row r="23" spans="1:28" x14ac:dyDescent="0.25">
      <c r="A23" s="12" t="str">
        <f>VLOOKUP(D:D,'PARAGENS CONCELHO'!$1:$1048576,2,FALSE)</f>
        <v xml:space="preserve"> 40.673754,  -7.913658</v>
      </c>
      <c r="B23" s="12" t="s">
        <v>3749</v>
      </c>
      <c r="C23" s="12" t="str">
        <f>VLOOKUP(D:D,'PARAGENS CONCELHO'!$1:$1048576,3,FALSE)</f>
        <v>Av. Mário Soares</v>
      </c>
      <c r="D23" s="12" t="s">
        <v>2312</v>
      </c>
      <c r="E23" s="17"/>
      <c r="H23" s="70"/>
      <c r="I23" s="51">
        <v>6.9444444444444447E-4</v>
      </c>
      <c r="J23" s="309"/>
      <c r="K23" s="35" t="s">
        <v>18</v>
      </c>
      <c r="L23" s="35" t="s">
        <v>18</v>
      </c>
      <c r="M23" s="35">
        <f t="shared" si="7"/>
        <v>0.33680555555555552</v>
      </c>
      <c r="N23" s="35" t="s">
        <v>18</v>
      </c>
      <c r="O23" s="35">
        <f t="shared" si="3"/>
        <v>0.57361111111111107</v>
      </c>
      <c r="P23" s="35">
        <f t="shared" si="8"/>
        <v>0.70138888888888895</v>
      </c>
      <c r="Q23" s="35">
        <f t="shared" si="9"/>
        <v>0.76388888888888895</v>
      </c>
      <c r="R23" s="35" t="s">
        <v>18</v>
      </c>
      <c r="S23" s="309"/>
      <c r="T23" s="35" t="s">
        <v>18</v>
      </c>
      <c r="U23" s="35" t="s">
        <v>18</v>
      </c>
      <c r="V23" s="35" t="s">
        <v>18</v>
      </c>
      <c r="W23" s="35" t="s">
        <v>18</v>
      </c>
      <c r="X23" s="35" t="s">
        <v>18</v>
      </c>
      <c r="Y23" s="308"/>
      <c r="Z23" s="35" t="s">
        <v>18</v>
      </c>
      <c r="AA23" s="35" t="s">
        <v>18</v>
      </c>
      <c r="AB23" s="35" t="s">
        <v>18</v>
      </c>
    </row>
    <row r="24" spans="1:28" x14ac:dyDescent="0.25">
      <c r="A24" s="12" t="str">
        <f>VLOOKUP(D:D,'PARAGENS CONCELHO'!$1:$1048576,2,FALSE)</f>
        <v xml:space="preserve"> 40.675783,  -7.915438</v>
      </c>
      <c r="B24" s="12" t="s">
        <v>3749</v>
      </c>
      <c r="C24" s="12" t="str">
        <f>VLOOKUP(D:D,'PARAGENS CONCELHO'!$1:$1048576,3,FALSE)</f>
        <v>Abraveses-Pr Lameiras 1</v>
      </c>
      <c r="D24" s="20" t="s">
        <v>2607</v>
      </c>
      <c r="E24" s="5"/>
      <c r="H24" s="70"/>
      <c r="I24" s="51">
        <v>6.9444444444444447E-4</v>
      </c>
      <c r="J24" s="309"/>
      <c r="K24" s="15" t="s">
        <v>18</v>
      </c>
      <c r="L24" s="15" t="s">
        <v>18</v>
      </c>
      <c r="M24" s="15">
        <f t="shared" si="7"/>
        <v>0.33749999999999997</v>
      </c>
      <c r="N24" s="15" t="s">
        <v>18</v>
      </c>
      <c r="O24" s="15">
        <f t="shared" si="3"/>
        <v>0.57430555555555551</v>
      </c>
      <c r="P24" s="15">
        <f t="shared" si="8"/>
        <v>0.70208333333333339</v>
      </c>
      <c r="Q24" s="15">
        <f t="shared" si="9"/>
        <v>0.76458333333333339</v>
      </c>
      <c r="R24" s="15" t="s">
        <v>18</v>
      </c>
      <c r="S24" s="309"/>
      <c r="T24" s="15" t="s">
        <v>18</v>
      </c>
      <c r="U24" s="15" t="s">
        <v>18</v>
      </c>
      <c r="V24" s="15" t="s">
        <v>18</v>
      </c>
      <c r="W24" s="15" t="s">
        <v>18</v>
      </c>
      <c r="X24" s="15" t="s">
        <v>18</v>
      </c>
      <c r="Y24" s="308"/>
      <c r="Z24" s="15" t="s">
        <v>18</v>
      </c>
      <c r="AA24" s="15" t="s">
        <v>18</v>
      </c>
      <c r="AB24" s="15" t="s">
        <v>18</v>
      </c>
    </row>
    <row r="25" spans="1:28" x14ac:dyDescent="0.25">
      <c r="A25" s="12" t="str">
        <f>VLOOKUP(D:D,'PARAGENS CONCELHO'!$1:$1048576,2,FALSE)</f>
        <v xml:space="preserve"> 40.677924,  -7.916418</v>
      </c>
      <c r="B25" s="12" t="s">
        <v>3749</v>
      </c>
      <c r="C25" s="12" t="str">
        <f>VLOOKUP(D:D,'PARAGENS CONCELHO'!$1:$1048576,3,FALSE)</f>
        <v>Abraveses-Rua Eirinha 1</v>
      </c>
      <c r="D25" s="12" t="s">
        <v>2608</v>
      </c>
      <c r="E25" s="17"/>
      <c r="H25" s="70"/>
      <c r="I25" s="51">
        <v>6.9444444444444447E-4</v>
      </c>
      <c r="J25" s="309"/>
      <c r="K25" s="35" t="s">
        <v>18</v>
      </c>
      <c r="L25" s="35" t="s">
        <v>18</v>
      </c>
      <c r="M25" s="35">
        <f t="shared" si="7"/>
        <v>0.33819444444444441</v>
      </c>
      <c r="N25" s="35" t="s">
        <v>18</v>
      </c>
      <c r="O25" s="35">
        <f t="shared" si="3"/>
        <v>0.57499999999999996</v>
      </c>
      <c r="P25" s="35">
        <f t="shared" si="8"/>
        <v>0.70277777777777783</v>
      </c>
      <c r="Q25" s="35">
        <f t="shared" si="9"/>
        <v>0.76527777777777783</v>
      </c>
      <c r="R25" s="35" t="s">
        <v>18</v>
      </c>
      <c r="S25" s="309"/>
      <c r="T25" s="35" t="s">
        <v>18</v>
      </c>
      <c r="U25" s="35" t="s">
        <v>18</v>
      </c>
      <c r="V25" s="35" t="s">
        <v>18</v>
      </c>
      <c r="W25" s="35" t="s">
        <v>18</v>
      </c>
      <c r="X25" s="35" t="s">
        <v>18</v>
      </c>
      <c r="Y25" s="308"/>
      <c r="Z25" s="35" t="s">
        <v>18</v>
      </c>
      <c r="AA25" s="35" t="s">
        <v>18</v>
      </c>
      <c r="AB25" s="35" t="s">
        <v>18</v>
      </c>
    </row>
    <row r="26" spans="1:28" x14ac:dyDescent="0.25">
      <c r="A26" s="12" t="str">
        <f>VLOOKUP(D:D,'PARAGENS CONCELHO'!$1:$1048576,2,FALSE)</f>
        <v xml:space="preserve"> 40.679424,  -7.914817</v>
      </c>
      <c r="B26" s="12" t="s">
        <v>3749</v>
      </c>
      <c r="C26" s="12" t="str">
        <f>VLOOKUP(D:D,'PARAGENS CONCELHO'!$1:$1048576,3,FALSE)</f>
        <v>Esc. Azeredo Perdigão 2</v>
      </c>
      <c r="D26" s="28" t="s">
        <v>2748</v>
      </c>
      <c r="E26" s="21"/>
      <c r="H26" s="70"/>
      <c r="I26" s="51">
        <v>1.3888888888888889E-3</v>
      </c>
      <c r="J26" s="309"/>
      <c r="K26" s="15" t="s">
        <v>18</v>
      </c>
      <c r="L26" s="15" t="s">
        <v>18</v>
      </c>
      <c r="M26" s="15">
        <f t="shared" si="7"/>
        <v>0.33958333333333329</v>
      </c>
      <c r="N26" s="15" t="s">
        <v>18</v>
      </c>
      <c r="O26" s="15">
        <f t="shared" si="3"/>
        <v>0.57638888888888884</v>
      </c>
      <c r="P26" s="15">
        <f t="shared" si="8"/>
        <v>0.70416666666666672</v>
      </c>
      <c r="Q26" s="15">
        <f t="shared" si="9"/>
        <v>0.76666666666666672</v>
      </c>
      <c r="R26" s="15" t="s">
        <v>18</v>
      </c>
      <c r="S26" s="309"/>
      <c r="T26" s="15" t="s">
        <v>18</v>
      </c>
      <c r="U26" s="15" t="s">
        <v>18</v>
      </c>
      <c r="V26" s="15" t="s">
        <v>18</v>
      </c>
      <c r="W26" s="15" t="s">
        <v>18</v>
      </c>
      <c r="X26" s="15" t="s">
        <v>18</v>
      </c>
      <c r="Y26" s="308"/>
      <c r="Z26" s="15" t="s">
        <v>18</v>
      </c>
      <c r="AA26" s="15" t="s">
        <v>18</v>
      </c>
      <c r="AB26" s="15" t="s">
        <v>18</v>
      </c>
    </row>
    <row r="27" spans="1:28" x14ac:dyDescent="0.25">
      <c r="A27" s="12" t="str">
        <f>VLOOKUP(D:D,'PARAGENS CONCELHO'!$1:$1048576,2,FALSE)</f>
        <v xml:space="preserve"> 40.682436,  -7.918777</v>
      </c>
      <c r="B27" s="12" t="s">
        <v>3750</v>
      </c>
      <c r="C27" s="12" t="str">
        <f>VLOOKUP(D:D,'PARAGENS CONCELHO'!$1:$1048576,3,FALSE)</f>
        <v>Abraveses-Hospital 2</v>
      </c>
      <c r="D27" s="12" t="s">
        <v>2597</v>
      </c>
      <c r="E27" s="17"/>
      <c r="H27" s="70"/>
      <c r="I27" s="51">
        <v>6.9444444444444447E-4</v>
      </c>
      <c r="J27" s="309"/>
      <c r="K27" s="35" t="s">
        <v>18</v>
      </c>
      <c r="L27" s="35" t="s">
        <v>18</v>
      </c>
      <c r="M27" s="35">
        <f t="shared" si="7"/>
        <v>0.34027777777777773</v>
      </c>
      <c r="N27" s="35" t="s">
        <v>18</v>
      </c>
      <c r="O27" s="35">
        <f t="shared" si="3"/>
        <v>0.57708333333333328</v>
      </c>
      <c r="P27" s="35">
        <f t="shared" si="8"/>
        <v>0.70486111111111116</v>
      </c>
      <c r="Q27" s="35">
        <f t="shared" si="9"/>
        <v>0.76736111111111116</v>
      </c>
      <c r="R27" s="35" t="s">
        <v>18</v>
      </c>
      <c r="S27" s="309"/>
      <c r="T27" s="35" t="s">
        <v>18</v>
      </c>
      <c r="U27" s="35" t="s">
        <v>18</v>
      </c>
      <c r="V27" s="35" t="s">
        <v>18</v>
      </c>
      <c r="W27" s="35" t="s">
        <v>18</v>
      </c>
      <c r="X27" s="35" t="s">
        <v>18</v>
      </c>
      <c r="Y27" s="308"/>
      <c r="Z27" s="35" t="s">
        <v>18</v>
      </c>
      <c r="AA27" s="35" t="s">
        <v>18</v>
      </c>
      <c r="AB27" s="35" t="s">
        <v>18</v>
      </c>
    </row>
    <row r="28" spans="1:28" x14ac:dyDescent="0.25">
      <c r="A28" s="12" t="str">
        <f>VLOOKUP(D:D,'PARAGENS CONCELHO'!$1:$1048576,2,FALSE)</f>
        <v xml:space="preserve"> 40.679807,  -7.920631</v>
      </c>
      <c r="B28" s="12" t="s">
        <v>3750</v>
      </c>
      <c r="C28" s="12" t="str">
        <f>VLOOKUP(D:D,'PARAGENS CONCELHO'!$1:$1048576,3,FALSE)</f>
        <v>Abraveses-Correios 2</v>
      </c>
      <c r="D28" s="12" t="s">
        <v>2598</v>
      </c>
      <c r="E28" s="13"/>
      <c r="H28" s="70"/>
      <c r="I28" s="51">
        <v>6.9444444444444447E-4</v>
      </c>
      <c r="J28" s="309"/>
      <c r="K28" s="15" t="s">
        <v>18</v>
      </c>
      <c r="L28" s="15" t="s">
        <v>18</v>
      </c>
      <c r="M28" s="15">
        <f t="shared" si="7"/>
        <v>0.34097222222222218</v>
      </c>
      <c r="N28" s="15" t="s">
        <v>18</v>
      </c>
      <c r="O28" s="15">
        <f t="shared" si="3"/>
        <v>0.57777777777777772</v>
      </c>
      <c r="P28" s="15">
        <f t="shared" si="8"/>
        <v>0.7055555555555556</v>
      </c>
      <c r="Q28" s="15">
        <f t="shared" si="9"/>
        <v>0.7680555555555556</v>
      </c>
      <c r="R28" s="15" t="s">
        <v>18</v>
      </c>
      <c r="S28" s="309"/>
      <c r="T28" s="15" t="s">
        <v>18</v>
      </c>
      <c r="U28" s="15" t="s">
        <v>18</v>
      </c>
      <c r="V28" s="15" t="s">
        <v>18</v>
      </c>
      <c r="W28" s="15" t="s">
        <v>18</v>
      </c>
      <c r="X28" s="15" t="s">
        <v>18</v>
      </c>
      <c r="Y28" s="308"/>
      <c r="Z28" s="15" t="s">
        <v>18</v>
      </c>
      <c r="AA28" s="15" t="s">
        <v>18</v>
      </c>
      <c r="AB28" s="15" t="s">
        <v>18</v>
      </c>
    </row>
    <row r="29" spans="1:28" x14ac:dyDescent="0.25">
      <c r="A29" s="12" t="str">
        <f>VLOOKUP(D:D,'PARAGENS CONCELHO'!$1:$1048576,2,FALSE)</f>
        <v xml:space="preserve"> 40.678140,  -7.923127</v>
      </c>
      <c r="B29" s="12" t="s">
        <v>3750</v>
      </c>
      <c r="C29" s="12" t="str">
        <f>VLOOKUP(D:D,'PARAGENS CONCELHO'!$1:$1048576,3,FALSE)</f>
        <v>Ten Cor Silva Simões 3</v>
      </c>
      <c r="D29" s="12" t="s">
        <v>2599</v>
      </c>
      <c r="E29" s="17"/>
      <c r="H29" s="70"/>
      <c r="I29" s="51">
        <v>6.9444444444444447E-4</v>
      </c>
      <c r="J29" s="309"/>
      <c r="K29" s="35" t="s">
        <v>18</v>
      </c>
      <c r="L29" s="35" t="s">
        <v>18</v>
      </c>
      <c r="M29" s="35">
        <f t="shared" si="7"/>
        <v>0.34166666666666662</v>
      </c>
      <c r="N29" s="35" t="s">
        <v>18</v>
      </c>
      <c r="O29" s="35">
        <f t="shared" si="3"/>
        <v>0.57847222222222217</v>
      </c>
      <c r="P29" s="35">
        <f t="shared" si="8"/>
        <v>0.70625000000000004</v>
      </c>
      <c r="Q29" s="35">
        <f t="shared" si="9"/>
        <v>0.76875000000000004</v>
      </c>
      <c r="R29" s="35" t="s">
        <v>18</v>
      </c>
      <c r="S29" s="309"/>
      <c r="T29" s="35" t="s">
        <v>18</v>
      </c>
      <c r="U29" s="35" t="s">
        <v>18</v>
      </c>
      <c r="V29" s="35" t="s">
        <v>18</v>
      </c>
      <c r="W29" s="35" t="s">
        <v>18</v>
      </c>
      <c r="X29" s="35" t="s">
        <v>18</v>
      </c>
      <c r="Y29" s="308"/>
      <c r="Z29" s="35" t="s">
        <v>18</v>
      </c>
      <c r="AA29" s="35" t="s">
        <v>18</v>
      </c>
      <c r="AB29" s="35" t="s">
        <v>18</v>
      </c>
    </row>
    <row r="30" spans="1:28" x14ac:dyDescent="0.25">
      <c r="A30" s="12" t="str">
        <f>VLOOKUP(D:D,'PARAGENS CONCELHO'!$1:$1048576,2,FALSE)</f>
        <v xml:space="preserve"> 40.668229,  -7.915667</v>
      </c>
      <c r="B30" s="12" t="s">
        <v>3751</v>
      </c>
      <c r="C30" s="12" t="str">
        <f>VLOOKUP(D:D,'PARAGENS CONCELHO'!$1:$1048576,3,FALSE)</f>
        <v>Av Bélgica-Alf Miguel 1</v>
      </c>
      <c r="D30" s="20" t="s">
        <v>2573</v>
      </c>
      <c r="E30" s="17"/>
      <c r="F30" s="17"/>
      <c r="G30" s="5"/>
      <c r="H30" s="72">
        <v>0</v>
      </c>
      <c r="I30" s="51">
        <v>6.9444444444444447E-4</v>
      </c>
      <c r="J30" s="309"/>
      <c r="K30" s="15" t="s">
        <v>18</v>
      </c>
      <c r="L30" s="15">
        <f>L21+I30</f>
        <v>0.29583333333333334</v>
      </c>
      <c r="M30" s="15" t="s">
        <v>18</v>
      </c>
      <c r="N30" s="15">
        <f>N21+I30</f>
        <v>0.51111111111111107</v>
      </c>
      <c r="O30" s="15" t="s">
        <v>18</v>
      </c>
      <c r="P30" s="15" t="s">
        <v>18</v>
      </c>
      <c r="Q30" s="15" t="s">
        <v>18</v>
      </c>
      <c r="R30" s="15">
        <f>R21+I30</f>
        <v>0.81944444444444442</v>
      </c>
      <c r="S30" s="309"/>
      <c r="T30" s="15" t="s">
        <v>18</v>
      </c>
      <c r="U30" s="15">
        <v>0.35902777777777778</v>
      </c>
      <c r="V30" s="15" t="s">
        <v>18</v>
      </c>
      <c r="W30" s="15">
        <f>W21+$I30</f>
        <v>0.57847222222222217</v>
      </c>
      <c r="X30" s="15">
        <f>X21+$I30</f>
        <v>0.78194444444444433</v>
      </c>
      <c r="Y30" s="308"/>
      <c r="Z30" s="15" t="s">
        <v>18</v>
      </c>
      <c r="AA30" s="15">
        <f>AA21+$I30</f>
        <v>0.52638888888888891</v>
      </c>
      <c r="AB30" s="15">
        <f>AB21+$I30</f>
        <v>0.78055555555555556</v>
      </c>
    </row>
    <row r="31" spans="1:28" x14ac:dyDescent="0.25">
      <c r="A31" s="12" t="str">
        <f>VLOOKUP(D:D,'PARAGENS CONCELHO'!$1:$1048576,2,FALSE)</f>
        <v xml:space="preserve"> 40.670403,  -7.917955</v>
      </c>
      <c r="B31" s="12" t="s">
        <v>3751</v>
      </c>
      <c r="C31" s="12" t="str">
        <f>VLOOKUP(D:D,'PARAGENS CONCELHO'!$1:$1048576,3,FALSE)</f>
        <v>Avenida Bélgica 2</v>
      </c>
      <c r="D31" s="12" t="s">
        <v>2575</v>
      </c>
      <c r="E31" s="17"/>
      <c r="F31" s="17"/>
      <c r="G31" s="17"/>
      <c r="H31" s="71"/>
      <c r="I31" s="51">
        <v>6.9444444444444447E-4</v>
      </c>
      <c r="J31" s="309"/>
      <c r="K31" s="35" t="s">
        <v>18</v>
      </c>
      <c r="L31" s="35">
        <f t="shared" ref="L31:L37" si="10">L30+I31</f>
        <v>0.29652777777777778</v>
      </c>
      <c r="M31" s="35" t="s">
        <v>18</v>
      </c>
      <c r="N31" s="35">
        <f t="shared" ref="N31:N37" si="11">N30+I31</f>
        <v>0.51180555555555551</v>
      </c>
      <c r="O31" s="35" t="s">
        <v>18</v>
      </c>
      <c r="P31" s="35" t="s">
        <v>18</v>
      </c>
      <c r="Q31" s="35" t="s">
        <v>18</v>
      </c>
      <c r="R31" s="35">
        <f t="shared" ref="R31:R37" si="12">R30+I31</f>
        <v>0.82013888888888886</v>
      </c>
      <c r="S31" s="309"/>
      <c r="T31" s="35" t="s">
        <v>18</v>
      </c>
      <c r="U31" s="35">
        <v>0.35972222222222222</v>
      </c>
      <c r="V31" s="35" t="s">
        <v>18</v>
      </c>
      <c r="W31" s="35">
        <f>W30+$I31</f>
        <v>0.57916666666666661</v>
      </c>
      <c r="X31" s="35">
        <v>0.78194444444444444</v>
      </c>
      <c r="Y31" s="308"/>
      <c r="Z31" s="35" t="s">
        <v>18</v>
      </c>
      <c r="AA31" s="35">
        <f>AA30+$I31</f>
        <v>0.52708333333333335</v>
      </c>
      <c r="AB31" s="35">
        <f>AB30+$I31</f>
        <v>0.78125</v>
      </c>
    </row>
    <row r="32" spans="1:28" x14ac:dyDescent="0.25">
      <c r="A32" s="12" t="str">
        <f>VLOOKUP(D:D,'PARAGENS CONCELHO'!$1:$1048576,2,FALSE)</f>
        <v xml:space="preserve"> 40.672560,  -7.920169</v>
      </c>
      <c r="B32" s="12" t="s">
        <v>3752</v>
      </c>
      <c r="C32" s="12" t="str">
        <f>VLOOKUP(D:D,'PARAGENS CONCELHO'!$1:$1048576,3,FALSE)</f>
        <v>Avenida Bélgica 3</v>
      </c>
      <c r="D32" s="20" t="s">
        <v>2576</v>
      </c>
      <c r="E32" s="13"/>
      <c r="F32" s="13"/>
      <c r="G32" s="5"/>
      <c r="H32" s="72">
        <v>0</v>
      </c>
      <c r="I32" s="51">
        <v>6.9444444444444447E-4</v>
      </c>
      <c r="J32" s="309"/>
      <c r="K32" s="15" t="s">
        <v>18</v>
      </c>
      <c r="L32" s="15">
        <f t="shared" si="10"/>
        <v>0.29722222222222222</v>
      </c>
      <c r="M32" s="15" t="s">
        <v>18</v>
      </c>
      <c r="N32" s="15">
        <f t="shared" si="11"/>
        <v>0.51249999999999996</v>
      </c>
      <c r="O32" s="15" t="s">
        <v>18</v>
      </c>
      <c r="P32" s="15" t="s">
        <v>18</v>
      </c>
      <c r="Q32" s="15" t="s">
        <v>18</v>
      </c>
      <c r="R32" s="15">
        <f t="shared" si="12"/>
        <v>0.8208333333333333</v>
      </c>
      <c r="S32" s="309"/>
      <c r="T32" s="15" t="s">
        <v>18</v>
      </c>
      <c r="U32" s="15">
        <v>0.35972222222222222</v>
      </c>
      <c r="V32" s="15" t="s">
        <v>18</v>
      </c>
      <c r="W32" s="15">
        <f>W31+$H32</f>
        <v>0.57916666666666661</v>
      </c>
      <c r="X32" s="15">
        <f t="shared" ref="X32:X37" si="13">X31+$I32</f>
        <v>0.78263888888888888</v>
      </c>
      <c r="Y32" s="308"/>
      <c r="Z32" s="15" t="s">
        <v>18</v>
      </c>
      <c r="AA32" s="15">
        <f>AA31+$H32</f>
        <v>0.52708333333333335</v>
      </c>
      <c r="AB32" s="15">
        <f>AB31+$I32</f>
        <v>0.78194444444444444</v>
      </c>
    </row>
    <row r="33" spans="1:28" x14ac:dyDescent="0.25">
      <c r="A33" s="12" t="str">
        <f>VLOOKUP(D:D,'PARAGENS CONCELHO'!$1:$1048576,2,FALSE)</f>
        <v xml:space="preserve"> 40.674666,  -7.922428</v>
      </c>
      <c r="B33" s="12" t="s">
        <v>3752</v>
      </c>
      <c r="C33" s="12" t="str">
        <f>VLOOKUP(D:D,'PARAGENS CONCELHO'!$1:$1048576,3,FALSE)</f>
        <v>Av Bélgica-Sta Amélia 2</v>
      </c>
      <c r="D33" s="12" t="s">
        <v>2577</v>
      </c>
      <c r="E33" s="17"/>
      <c r="F33" s="17"/>
      <c r="G33" s="17"/>
      <c r="H33" s="73"/>
      <c r="I33" s="51">
        <v>6.9444444444444447E-4</v>
      </c>
      <c r="J33" s="309"/>
      <c r="K33" s="35" t="s">
        <v>18</v>
      </c>
      <c r="L33" s="35">
        <f t="shared" si="10"/>
        <v>0.29791666666666666</v>
      </c>
      <c r="M33" s="35" t="s">
        <v>18</v>
      </c>
      <c r="N33" s="35">
        <f t="shared" si="11"/>
        <v>0.5131944444444444</v>
      </c>
      <c r="O33" s="35" t="s">
        <v>18</v>
      </c>
      <c r="P33" s="35" t="s">
        <v>18</v>
      </c>
      <c r="Q33" s="35" t="s">
        <v>18</v>
      </c>
      <c r="R33" s="35">
        <f t="shared" si="12"/>
        <v>0.82152777777777775</v>
      </c>
      <c r="S33" s="309"/>
      <c r="T33" s="35" t="s">
        <v>18</v>
      </c>
      <c r="U33" s="35">
        <v>0.36041666666666666</v>
      </c>
      <c r="V33" s="35" t="s">
        <v>18</v>
      </c>
      <c r="W33" s="35">
        <f>W32+$I33</f>
        <v>0.57986111111111105</v>
      </c>
      <c r="X33" s="35">
        <f t="shared" si="13"/>
        <v>0.78333333333333333</v>
      </c>
      <c r="Y33" s="308"/>
      <c r="Z33" s="35" t="s">
        <v>18</v>
      </c>
      <c r="AA33" s="35">
        <f t="shared" ref="AA33:AB37" si="14">AA32+$I33</f>
        <v>0.52777777777777779</v>
      </c>
      <c r="AB33" s="35">
        <f t="shared" si="14"/>
        <v>0.78263888888888888</v>
      </c>
    </row>
    <row r="34" spans="1:28" x14ac:dyDescent="0.25">
      <c r="A34" s="12" t="str">
        <f>VLOOKUP(D:D,'PARAGENS CONCELHO'!$1:$1048576,2,FALSE)</f>
        <v xml:space="preserve"> 40.677605,  -7.925474</v>
      </c>
      <c r="B34" s="12" t="s">
        <v>3176</v>
      </c>
      <c r="C34" s="12" t="str">
        <f>VLOOKUP(D:D,'PARAGENS CONCELHO'!$1:$1048576,3,FALSE)</f>
        <v>Abraveses-GNR 1</v>
      </c>
      <c r="D34" s="20" t="s">
        <v>2939</v>
      </c>
      <c r="E34" s="5"/>
      <c r="F34" s="17"/>
      <c r="G34" s="5"/>
      <c r="H34" s="72">
        <v>0</v>
      </c>
      <c r="I34" s="51">
        <v>6.9444444444444447E-4</v>
      </c>
      <c r="J34" s="309"/>
      <c r="K34" s="15" t="s">
        <v>18</v>
      </c>
      <c r="L34" s="15">
        <f t="shared" si="10"/>
        <v>0.2986111111111111</v>
      </c>
      <c r="M34" s="15">
        <f>M29+I34</f>
        <v>0.34236111111111106</v>
      </c>
      <c r="N34" s="15">
        <f t="shared" si="11"/>
        <v>0.51388888888888884</v>
      </c>
      <c r="O34" s="15">
        <f>O29+I34</f>
        <v>0.57916666666666661</v>
      </c>
      <c r="P34" s="15">
        <f>P29+I34</f>
        <v>0.70694444444444449</v>
      </c>
      <c r="Q34" s="15">
        <f>Q29+I34</f>
        <v>0.76944444444444449</v>
      </c>
      <c r="R34" s="15">
        <f t="shared" si="12"/>
        <v>0.82222222222222219</v>
      </c>
      <c r="S34" s="309"/>
      <c r="T34" s="15" t="s">
        <v>18</v>
      </c>
      <c r="U34" s="15">
        <v>0.36041666666666666</v>
      </c>
      <c r="V34" s="15" t="s">
        <v>18</v>
      </c>
      <c r="W34" s="15">
        <f>W33+$H34</f>
        <v>0.57986111111111105</v>
      </c>
      <c r="X34" s="15">
        <v>0.78333333333333333</v>
      </c>
      <c r="Y34" s="308"/>
      <c r="Z34" s="15" t="s">
        <v>18</v>
      </c>
      <c r="AA34" s="15">
        <f t="shared" si="14"/>
        <v>0.52847222222222223</v>
      </c>
      <c r="AB34" s="15">
        <f t="shared" si="14"/>
        <v>0.78333333333333333</v>
      </c>
    </row>
    <row r="35" spans="1:28" x14ac:dyDescent="0.25">
      <c r="A35" s="12" t="str">
        <f>VLOOKUP(D:D,'PARAGENS CONCELHO'!$1:$1048576,2,FALSE)</f>
        <v xml:space="preserve"> 40.682762,  -7.926903</v>
      </c>
      <c r="B35" s="12" t="s">
        <v>3176</v>
      </c>
      <c r="C35" s="12" t="str">
        <f>VLOOKUP(D:D,'PARAGENS CONCELHO'!$1:$1048576,3,FALSE)</f>
        <v>Abraveses-Ribeira Mide 1</v>
      </c>
      <c r="D35" s="12" t="s">
        <v>2940</v>
      </c>
      <c r="E35" s="13"/>
      <c r="F35" s="13"/>
      <c r="H35" s="70"/>
      <c r="I35" s="51">
        <v>6.9444444444444447E-4</v>
      </c>
      <c r="J35" s="309"/>
      <c r="K35" s="35" t="s">
        <v>18</v>
      </c>
      <c r="L35" s="35">
        <f t="shared" si="10"/>
        <v>0.29930555555555555</v>
      </c>
      <c r="M35" s="35">
        <f>M34+I35</f>
        <v>0.3430555555555555</v>
      </c>
      <c r="N35" s="35">
        <f t="shared" si="11"/>
        <v>0.51458333333333328</v>
      </c>
      <c r="O35" s="35">
        <f>O34+I35</f>
        <v>0.57986111111111105</v>
      </c>
      <c r="P35" s="35">
        <f>P34+I35</f>
        <v>0.70763888888888893</v>
      </c>
      <c r="Q35" s="35">
        <f>Q34+I35</f>
        <v>0.77013888888888893</v>
      </c>
      <c r="R35" s="35">
        <f t="shared" si="12"/>
        <v>0.82291666666666663</v>
      </c>
      <c r="S35" s="309"/>
      <c r="T35" s="35" t="s">
        <v>18</v>
      </c>
      <c r="U35" s="35">
        <v>0.3611111111111111</v>
      </c>
      <c r="V35" s="35" t="s">
        <v>18</v>
      </c>
      <c r="W35" s="35">
        <f>W34+$I35</f>
        <v>0.58055555555555549</v>
      </c>
      <c r="X35" s="35">
        <f t="shared" si="13"/>
        <v>0.78402777777777777</v>
      </c>
      <c r="Y35" s="308"/>
      <c r="Z35" s="35" t="s">
        <v>18</v>
      </c>
      <c r="AA35" s="35">
        <f t="shared" si="14"/>
        <v>0.52916666666666667</v>
      </c>
      <c r="AB35" s="35">
        <v>0.78333333333333333</v>
      </c>
    </row>
    <row r="36" spans="1:28" x14ac:dyDescent="0.25">
      <c r="A36" s="23" t="str">
        <f>VLOOKUP(D:D,'PARAGENS CONCELHO'!$1:$1048576,2,FALSE)</f>
        <v xml:space="preserve"> 40.688812,  -7.927114</v>
      </c>
      <c r="B36" s="23">
        <v>20</v>
      </c>
      <c r="C36" s="23" t="str">
        <f>VLOOKUP(D:D,'PARAGENS CONCELHO'!$1:$1048576,3,FALSE)</f>
        <v>EN16-Pascoal 2</v>
      </c>
      <c r="D36" s="24" t="s">
        <v>2941</v>
      </c>
      <c r="E36" s="13"/>
      <c r="F36" s="13"/>
      <c r="G36" s="24" t="s">
        <v>31</v>
      </c>
      <c r="H36" s="144">
        <v>0</v>
      </c>
      <c r="I36" s="144">
        <v>6.9444444444444447E-4</v>
      </c>
      <c r="J36" s="309"/>
      <c r="K36" s="80" t="s">
        <v>18</v>
      </c>
      <c r="L36" s="80">
        <f t="shared" si="10"/>
        <v>0.3</v>
      </c>
      <c r="M36" s="80" t="s">
        <v>18</v>
      </c>
      <c r="N36" s="80">
        <f t="shared" si="11"/>
        <v>0.51527777777777772</v>
      </c>
      <c r="O36" s="80" t="s">
        <v>18</v>
      </c>
      <c r="P36" s="80">
        <f>P35+I36</f>
        <v>0.70833333333333337</v>
      </c>
      <c r="Q36" s="80">
        <f>Q35+I36</f>
        <v>0.77083333333333337</v>
      </c>
      <c r="R36" s="80">
        <f t="shared" si="12"/>
        <v>0.82361111111111107</v>
      </c>
      <c r="S36" s="309"/>
      <c r="T36" s="80" t="s">
        <v>18</v>
      </c>
      <c r="U36" s="80">
        <v>0.3611111111111111</v>
      </c>
      <c r="V36" s="80" t="s">
        <v>18</v>
      </c>
      <c r="W36" s="80">
        <f>W35+$H36</f>
        <v>0.58055555555555549</v>
      </c>
      <c r="X36" s="80">
        <f t="shared" si="13"/>
        <v>0.78472222222222221</v>
      </c>
      <c r="Y36" s="308"/>
      <c r="Z36" s="80" t="s">
        <v>18</v>
      </c>
      <c r="AA36" s="80">
        <f t="shared" si="14"/>
        <v>0.52986111111111112</v>
      </c>
      <c r="AB36" s="80">
        <f t="shared" si="14"/>
        <v>0.78402777777777777</v>
      </c>
    </row>
    <row r="37" spans="1:28" x14ac:dyDescent="0.25">
      <c r="A37" s="12" t="str">
        <f>VLOOKUP(D:D,'PARAGENS CONCELHO'!$1:$1048576,2,FALSE)</f>
        <v xml:space="preserve"> 40.692280,  -7.928207</v>
      </c>
      <c r="B37" s="12">
        <v>20</v>
      </c>
      <c r="C37" s="12" t="str">
        <f>VLOOKUP(D:D,'PARAGENS CONCELHO'!$1:$1048576,3,FALSE)</f>
        <v>Pascoal-IP5</v>
      </c>
      <c r="D37" s="12" t="s">
        <v>2942</v>
      </c>
      <c r="H37" s="70"/>
      <c r="I37" s="51">
        <v>6.9444444444444447E-4</v>
      </c>
      <c r="J37" s="309"/>
      <c r="K37" s="35" t="s">
        <v>18</v>
      </c>
      <c r="L37" s="35">
        <f t="shared" si="10"/>
        <v>0.30069444444444443</v>
      </c>
      <c r="M37" s="35" t="s">
        <v>18</v>
      </c>
      <c r="N37" s="35">
        <f t="shared" si="11"/>
        <v>0.51597222222222217</v>
      </c>
      <c r="O37" s="35" t="s">
        <v>18</v>
      </c>
      <c r="P37" s="35">
        <f>P36+I37</f>
        <v>0.70902777777777781</v>
      </c>
      <c r="Q37" s="35">
        <f>Q36+I37</f>
        <v>0.77152777777777781</v>
      </c>
      <c r="R37" s="35">
        <f t="shared" si="12"/>
        <v>0.82430555555555551</v>
      </c>
      <c r="S37" s="309"/>
      <c r="T37" s="35" t="s">
        <v>18</v>
      </c>
      <c r="U37" s="35">
        <v>0.36180555555555555</v>
      </c>
      <c r="V37" s="35" t="s">
        <v>18</v>
      </c>
      <c r="W37" s="35">
        <f>W36+$I37</f>
        <v>0.58124999999999993</v>
      </c>
      <c r="X37" s="35">
        <f t="shared" si="13"/>
        <v>0.78541666666666665</v>
      </c>
      <c r="Y37" s="308"/>
      <c r="Z37" s="35" t="s">
        <v>18</v>
      </c>
      <c r="AA37" s="35">
        <f t="shared" si="14"/>
        <v>0.53055555555555556</v>
      </c>
      <c r="AB37" s="35">
        <f t="shared" si="14"/>
        <v>0.78472222222222221</v>
      </c>
    </row>
    <row r="38" spans="1:28" x14ac:dyDescent="0.25">
      <c r="A38" s="12" t="str">
        <f>VLOOKUP(D:D,'PARAGENS CONCELHO'!$1:$1048576,2,FALSE)</f>
        <v xml:space="preserve"> 40.686047,  -7.928208</v>
      </c>
      <c r="B38" s="12" t="s">
        <v>3753</v>
      </c>
      <c r="C38" s="12" t="str">
        <f>VLOOKUP(D:D,'PARAGENS CONCELHO'!$1:$1048576,3,FALSE)</f>
        <v>Av. Manuel Loureiro 1</v>
      </c>
      <c r="D38" s="12" t="s">
        <v>2394</v>
      </c>
      <c r="F38" s="5"/>
      <c r="G38" s="5"/>
      <c r="H38" s="70"/>
      <c r="I38" s="51">
        <v>6.9444444444444447E-4</v>
      </c>
      <c r="J38" s="309"/>
      <c r="K38" s="15" t="s">
        <v>18</v>
      </c>
      <c r="L38" s="15" t="s">
        <v>18</v>
      </c>
      <c r="M38" s="15">
        <f>M35+I38</f>
        <v>0.34374999999999994</v>
      </c>
      <c r="N38" s="15" t="s">
        <v>18</v>
      </c>
      <c r="O38" s="15">
        <f>O35+I38</f>
        <v>0.58055555555555549</v>
      </c>
      <c r="P38" s="15" t="s">
        <v>18</v>
      </c>
      <c r="Q38" s="15" t="s">
        <v>18</v>
      </c>
      <c r="R38" s="15" t="s">
        <v>18</v>
      </c>
      <c r="S38" s="309"/>
      <c r="T38" s="15" t="s">
        <v>18</v>
      </c>
      <c r="U38" s="15" t="s">
        <v>18</v>
      </c>
      <c r="V38" s="15" t="s">
        <v>18</v>
      </c>
      <c r="W38" s="15" t="s">
        <v>18</v>
      </c>
      <c r="X38" s="15" t="s">
        <v>18</v>
      </c>
      <c r="Y38" s="308"/>
      <c r="Z38" s="15" t="s">
        <v>18</v>
      </c>
      <c r="AA38" s="15" t="s">
        <v>18</v>
      </c>
      <c r="AB38" s="15" t="s">
        <v>18</v>
      </c>
    </row>
    <row r="39" spans="1:28" x14ac:dyDescent="0.25">
      <c r="A39" s="12" t="str">
        <f>VLOOKUP(D:D,'PARAGENS CONCELHO'!$1:$1048576,2,FALSE)</f>
        <v xml:space="preserve"> 40.687876,  -7.931707</v>
      </c>
      <c r="B39" s="12" t="s">
        <v>3753</v>
      </c>
      <c r="C39" s="12" t="str">
        <f>VLOOKUP(D:D,'PARAGENS CONCELHO'!$1:$1048576,3,FALSE)</f>
        <v>Pascoal-N S Fátima 2</v>
      </c>
      <c r="D39" s="20" t="s">
        <v>2385</v>
      </c>
      <c r="F39" s="17"/>
      <c r="G39" s="17"/>
      <c r="H39" s="71"/>
      <c r="I39" s="51">
        <v>6.9444444444444447E-4</v>
      </c>
      <c r="J39" s="309"/>
      <c r="K39" s="35" t="s">
        <v>18</v>
      </c>
      <c r="L39" s="35" t="s">
        <v>18</v>
      </c>
      <c r="M39" s="35">
        <f>M38+I39</f>
        <v>0.34444444444444439</v>
      </c>
      <c r="N39" s="35" t="s">
        <v>18</v>
      </c>
      <c r="O39" s="35">
        <f t="shared" ref="O39:O58" si="15">O38+I39</f>
        <v>0.58124999999999993</v>
      </c>
      <c r="P39" s="35" t="s">
        <v>18</v>
      </c>
      <c r="Q39" s="35" t="s">
        <v>18</v>
      </c>
      <c r="R39" s="35" t="s">
        <v>18</v>
      </c>
      <c r="S39" s="309"/>
      <c r="T39" s="35" t="s">
        <v>18</v>
      </c>
      <c r="U39" s="35" t="s">
        <v>18</v>
      </c>
      <c r="V39" s="35" t="s">
        <v>18</v>
      </c>
      <c r="W39" s="35" t="s">
        <v>18</v>
      </c>
      <c r="X39" s="35" t="s">
        <v>18</v>
      </c>
      <c r="Y39" s="308"/>
      <c r="Z39" s="35" t="s">
        <v>18</v>
      </c>
      <c r="AA39" s="35" t="s">
        <v>18</v>
      </c>
      <c r="AB39" s="35" t="s">
        <v>18</v>
      </c>
    </row>
    <row r="40" spans="1:28" x14ac:dyDescent="0.25">
      <c r="A40" s="12" t="str">
        <f>VLOOKUP(D:D,'PARAGENS CONCELHO'!$1:$1048576,2,FALSE)</f>
        <v xml:space="preserve"> 40.689443,  -7.932131</v>
      </c>
      <c r="B40" s="12" t="s">
        <v>3753</v>
      </c>
      <c r="C40" s="12" t="str">
        <f>VLOOKUP(D:D,'PARAGENS CONCELHO'!$1:$1048576,3,FALSE)</f>
        <v>Pascoal-Largo Capela 2</v>
      </c>
      <c r="D40" s="12" t="s">
        <v>2388</v>
      </c>
      <c r="E40" s="13"/>
      <c r="F40" s="13"/>
      <c r="G40" s="17"/>
      <c r="H40" s="73">
        <v>0</v>
      </c>
      <c r="I40" s="51">
        <v>6.9444444444444447E-4</v>
      </c>
      <c r="J40" s="309"/>
      <c r="K40" s="15" t="s">
        <v>18</v>
      </c>
      <c r="L40" s="15" t="s">
        <v>18</v>
      </c>
      <c r="M40" s="15">
        <f>M39+$H40</f>
        <v>0.34444444444444439</v>
      </c>
      <c r="N40" s="15" t="s">
        <v>18</v>
      </c>
      <c r="O40" s="15">
        <f t="shared" si="15"/>
        <v>0.58194444444444438</v>
      </c>
      <c r="P40" s="15" t="s">
        <v>18</v>
      </c>
      <c r="Q40" s="15" t="s">
        <v>18</v>
      </c>
      <c r="R40" s="15" t="s">
        <v>18</v>
      </c>
      <c r="S40" s="309"/>
      <c r="T40" s="15" t="s">
        <v>18</v>
      </c>
      <c r="U40" s="15" t="s">
        <v>18</v>
      </c>
      <c r="V40" s="15" t="s">
        <v>18</v>
      </c>
      <c r="W40" s="15" t="s">
        <v>18</v>
      </c>
      <c r="X40" s="15" t="s">
        <v>18</v>
      </c>
      <c r="Y40" s="308"/>
      <c r="Z40" s="15" t="s">
        <v>18</v>
      </c>
      <c r="AA40" s="15" t="s">
        <v>18</v>
      </c>
      <c r="AB40" s="15" t="s">
        <v>18</v>
      </c>
    </row>
    <row r="41" spans="1:28" x14ac:dyDescent="0.25">
      <c r="A41" s="12" t="str">
        <f>VLOOKUP(D:D,'PARAGENS CONCELHO'!$1:$1048576,2,FALSE)</f>
        <v xml:space="preserve"> 40.691535,  -7.933540</v>
      </c>
      <c r="B41" s="12" t="s">
        <v>3753</v>
      </c>
      <c r="C41" s="12" t="str">
        <f>VLOOKUP(D:D,'PARAGENS CONCELHO'!$1:$1048576,3,FALSE)</f>
        <v>Outeiro das Canadas 2</v>
      </c>
      <c r="D41" s="20" t="s">
        <v>2460</v>
      </c>
      <c r="F41" s="17"/>
      <c r="G41" s="5"/>
      <c r="H41" s="70"/>
      <c r="I41" s="51">
        <v>6.9444444444444447E-4</v>
      </c>
      <c r="J41" s="309"/>
      <c r="K41" s="35" t="s">
        <v>18</v>
      </c>
      <c r="L41" s="35" t="s">
        <v>18</v>
      </c>
      <c r="M41" s="35">
        <f>M40+I41</f>
        <v>0.34513888888888883</v>
      </c>
      <c r="N41" s="35" t="s">
        <v>18</v>
      </c>
      <c r="O41" s="35">
        <f t="shared" si="15"/>
        <v>0.58263888888888882</v>
      </c>
      <c r="P41" s="35" t="s">
        <v>18</v>
      </c>
      <c r="Q41" s="35" t="s">
        <v>18</v>
      </c>
      <c r="R41" s="35" t="s">
        <v>18</v>
      </c>
      <c r="S41" s="309"/>
      <c r="T41" s="35" t="s">
        <v>18</v>
      </c>
      <c r="U41" s="35" t="s">
        <v>18</v>
      </c>
      <c r="V41" s="35" t="s">
        <v>18</v>
      </c>
      <c r="W41" s="35" t="s">
        <v>18</v>
      </c>
      <c r="X41" s="35" t="s">
        <v>18</v>
      </c>
      <c r="Y41" s="308"/>
      <c r="Z41" s="35" t="s">
        <v>18</v>
      </c>
      <c r="AA41" s="35" t="s">
        <v>18</v>
      </c>
      <c r="AB41" s="35" t="s">
        <v>18</v>
      </c>
    </row>
    <row r="42" spans="1:28" x14ac:dyDescent="0.25">
      <c r="A42" s="12" t="str">
        <f>VLOOKUP(D:D,'PARAGENS CONCELHO'!$1:$1048576,2,FALSE)</f>
        <v xml:space="preserve"> 40.694160,  -7.932310</v>
      </c>
      <c r="B42" s="12" t="s">
        <v>3753</v>
      </c>
      <c r="C42" s="12" t="str">
        <f>VLOOKUP(D:D,'PARAGENS CONCELHO'!$1:$1048576,3,FALSE)</f>
        <v>Pascoal-Passadouro 2</v>
      </c>
      <c r="D42" s="20" t="s">
        <v>2391</v>
      </c>
      <c r="F42" s="5"/>
      <c r="G42" s="5"/>
      <c r="H42" s="70"/>
      <c r="I42" s="51">
        <v>6.9444444444444447E-4</v>
      </c>
      <c r="J42" s="309"/>
      <c r="K42" s="15" t="s">
        <v>18</v>
      </c>
      <c r="L42" s="15" t="s">
        <v>18</v>
      </c>
      <c r="M42" s="15">
        <f>M41+I42</f>
        <v>0.34583333333333327</v>
      </c>
      <c r="N42" s="15" t="s">
        <v>18</v>
      </c>
      <c r="O42" s="15">
        <f t="shared" si="15"/>
        <v>0.58333333333333326</v>
      </c>
      <c r="P42" s="15" t="s">
        <v>18</v>
      </c>
      <c r="Q42" s="15" t="s">
        <v>18</v>
      </c>
      <c r="R42" s="15" t="s">
        <v>18</v>
      </c>
      <c r="S42" s="309"/>
      <c r="T42" s="15" t="s">
        <v>18</v>
      </c>
      <c r="U42" s="15" t="s">
        <v>18</v>
      </c>
      <c r="V42" s="15" t="s">
        <v>18</v>
      </c>
      <c r="W42" s="15" t="s">
        <v>18</v>
      </c>
      <c r="X42" s="15" t="s">
        <v>18</v>
      </c>
      <c r="Y42" s="308"/>
      <c r="Z42" s="15" t="s">
        <v>18</v>
      </c>
      <c r="AA42" s="15" t="s">
        <v>18</v>
      </c>
      <c r="AB42" s="15" t="s">
        <v>18</v>
      </c>
    </row>
    <row r="43" spans="1:28" x14ac:dyDescent="0.25">
      <c r="A43" s="12" t="str">
        <f>VLOOKUP(D:D,'PARAGENS CONCELHO'!$1:$1048576,2,FALSE)</f>
        <v xml:space="preserve"> 40.697939,  -7.932242</v>
      </c>
      <c r="B43" s="12" t="s">
        <v>3176</v>
      </c>
      <c r="C43" s="12" t="str">
        <f>VLOOKUP(D:D,'PARAGENS CONCELHO'!$1:$1048576,3,FALSE)</f>
        <v>EN16-Abraveses-Campo</v>
      </c>
      <c r="D43" s="12" t="s">
        <v>2943</v>
      </c>
      <c r="E43" s="17"/>
      <c r="F43" s="17"/>
      <c r="G43" s="17"/>
      <c r="H43" s="71"/>
      <c r="I43" s="51">
        <v>6.9444444444444447E-4</v>
      </c>
      <c r="J43" s="309"/>
      <c r="K43" s="35" t="s">
        <v>18</v>
      </c>
      <c r="L43" s="35">
        <f>L37+I43</f>
        <v>0.30138888888888887</v>
      </c>
      <c r="M43" s="35">
        <f>M42+I43</f>
        <v>0.34652777777777771</v>
      </c>
      <c r="N43" s="35">
        <f>N37+I43</f>
        <v>0.51666666666666661</v>
      </c>
      <c r="O43" s="35">
        <f t="shared" si="15"/>
        <v>0.5840277777777777</v>
      </c>
      <c r="P43" s="35">
        <f>P37+I43</f>
        <v>0.70972222222222225</v>
      </c>
      <c r="Q43" s="35">
        <f>Q37+I43</f>
        <v>0.77222222222222225</v>
      </c>
      <c r="R43" s="35">
        <f>R37+I43</f>
        <v>0.82499999999999996</v>
      </c>
      <c r="S43" s="309"/>
      <c r="T43" s="35" t="s">
        <v>18</v>
      </c>
      <c r="U43" s="35">
        <v>0.36249999999999999</v>
      </c>
      <c r="V43" s="35" t="s">
        <v>18</v>
      </c>
      <c r="W43" s="35">
        <f>W37+$I43</f>
        <v>0.58194444444444438</v>
      </c>
      <c r="X43" s="35">
        <f>X37+$I43</f>
        <v>0.78611111111111109</v>
      </c>
      <c r="Y43" s="308"/>
      <c r="Z43" s="35" t="s">
        <v>18</v>
      </c>
      <c r="AA43" s="35">
        <f>AA37+$I43</f>
        <v>0.53125</v>
      </c>
      <c r="AB43" s="35">
        <f>AB37+$I43</f>
        <v>0.78541666666666665</v>
      </c>
    </row>
    <row r="44" spans="1:28" x14ac:dyDescent="0.25">
      <c r="A44" s="12" t="str">
        <f>VLOOKUP(D:D,'PARAGENS CONCELHO'!$1:$1048576,2,FALSE)</f>
        <v xml:space="preserve"> 40.699934,  -7.930136</v>
      </c>
      <c r="B44" s="12" t="s">
        <v>3753</v>
      </c>
      <c r="C44" s="12" t="str">
        <f>VLOOKUP(D:D,'PARAGENS CONCELHO'!$1:$1048576,3,FALSE)</f>
        <v>N S Fátima-Esperança 1</v>
      </c>
      <c r="D44" s="20" t="s">
        <v>2944</v>
      </c>
      <c r="E44" s="21"/>
      <c r="F44" s="21"/>
      <c r="G44" s="5"/>
      <c r="H44" s="72">
        <v>0</v>
      </c>
      <c r="I44" s="51">
        <v>6.9444444444444447E-4</v>
      </c>
      <c r="J44" s="309"/>
      <c r="K44" s="15" t="s">
        <v>18</v>
      </c>
      <c r="L44" s="15">
        <f t="shared" ref="L44:L55" si="16">L43+I44</f>
        <v>0.30208333333333331</v>
      </c>
      <c r="M44" s="15">
        <f>M43+I44</f>
        <v>0.34722222222222215</v>
      </c>
      <c r="N44" s="15">
        <f t="shared" ref="N44:N55" si="17">N43+I44</f>
        <v>0.51736111111111105</v>
      </c>
      <c r="O44" s="15">
        <f t="shared" si="15"/>
        <v>0.58472222222222214</v>
      </c>
      <c r="P44" s="15">
        <f>P43+I44</f>
        <v>0.7104166666666667</v>
      </c>
      <c r="Q44" s="15">
        <f>Q43+I44</f>
        <v>0.7729166666666667</v>
      </c>
      <c r="R44" s="15">
        <f>R43+I44</f>
        <v>0.8256944444444444</v>
      </c>
      <c r="S44" s="309"/>
      <c r="T44" s="15" t="s">
        <v>18</v>
      </c>
      <c r="U44" s="15">
        <v>0.36319444444444443</v>
      </c>
      <c r="V44" s="15" t="s">
        <v>18</v>
      </c>
      <c r="W44" s="15">
        <f t="shared" ref="W44:X58" si="18">W43+$I44</f>
        <v>0.58263888888888882</v>
      </c>
      <c r="X44" s="15">
        <v>0.78611111111111109</v>
      </c>
      <c r="Y44" s="308"/>
      <c r="Z44" s="15" t="s">
        <v>18</v>
      </c>
      <c r="AA44" s="15">
        <f>AA43+$I44</f>
        <v>0.53194444444444444</v>
      </c>
      <c r="AB44" s="15">
        <f t="shared" ref="AB44:AB58" si="19">AB43+$I44</f>
        <v>0.78611111111111109</v>
      </c>
    </row>
    <row r="45" spans="1:28" x14ac:dyDescent="0.25">
      <c r="A45" s="12" t="str">
        <f>VLOOKUP(D:D,'PARAGENS CONCELHO'!$1:$1048576,2,FALSE)</f>
        <v xml:space="preserve"> 40.701560,  -7.929964</v>
      </c>
      <c r="B45" s="12" t="s">
        <v>3753</v>
      </c>
      <c r="C45" s="12" t="str">
        <f>VLOOKUP(D:D,'PARAGENS CONCELHO'!$1:$1048576,3,FALSE)</f>
        <v>N S Fátima-Esperança 2</v>
      </c>
      <c r="D45" s="12" t="s">
        <v>2945</v>
      </c>
      <c r="E45" s="17"/>
      <c r="F45" s="17"/>
      <c r="G45" s="5"/>
      <c r="H45" s="72">
        <v>0</v>
      </c>
      <c r="I45" s="51">
        <v>6.9444444444444447E-4</v>
      </c>
      <c r="J45" s="309"/>
      <c r="K45" s="35" t="s">
        <v>18</v>
      </c>
      <c r="L45" s="35">
        <f t="shared" si="16"/>
        <v>0.30277777777777776</v>
      </c>
      <c r="M45" s="35">
        <f>M44+$H45</f>
        <v>0.34722222222222215</v>
      </c>
      <c r="N45" s="35">
        <f t="shared" si="17"/>
        <v>0.51805555555555549</v>
      </c>
      <c r="O45" s="35">
        <f t="shared" si="15"/>
        <v>0.58541666666666659</v>
      </c>
      <c r="P45" s="35">
        <f>P44+H45</f>
        <v>0.7104166666666667</v>
      </c>
      <c r="Q45" s="35">
        <f>Q44+H45</f>
        <v>0.7729166666666667</v>
      </c>
      <c r="R45" s="35">
        <f>R44+$H45</f>
        <v>0.8256944444444444</v>
      </c>
      <c r="S45" s="309"/>
      <c r="T45" s="35" t="s">
        <v>18</v>
      </c>
      <c r="U45" s="35">
        <v>0.36319444444444443</v>
      </c>
      <c r="V45" s="35" t="s">
        <v>18</v>
      </c>
      <c r="W45" s="35">
        <f t="shared" si="18"/>
        <v>0.58333333333333326</v>
      </c>
      <c r="X45" s="35">
        <f t="shared" si="18"/>
        <v>0.78680555555555554</v>
      </c>
      <c r="Y45" s="308"/>
      <c r="Z45" s="35" t="s">
        <v>18</v>
      </c>
      <c r="AA45" s="35">
        <f t="shared" ref="AA45:AA58" si="20">AA44+$I45</f>
        <v>0.53263888888888888</v>
      </c>
      <c r="AB45" s="35">
        <f t="shared" si="19"/>
        <v>0.78680555555555554</v>
      </c>
    </row>
    <row r="46" spans="1:28" x14ac:dyDescent="0.25">
      <c r="A46" s="12" t="str">
        <f>VLOOKUP(D:D,'PARAGENS CONCELHO'!$1:$1048576,2,FALSE)</f>
        <v xml:space="preserve"> 40.702749,  -7.926415</v>
      </c>
      <c r="B46" s="12" t="s">
        <v>3753</v>
      </c>
      <c r="C46" s="12" t="str">
        <f>VLOOKUP(D:D,'PARAGENS CONCELHO'!$1:$1048576,3,FALSE)</f>
        <v>Campo-Est Liberdade 1</v>
      </c>
      <c r="D46" s="20" t="s">
        <v>2946</v>
      </c>
      <c r="E46" s="5"/>
      <c r="F46" s="5"/>
      <c r="G46" s="17"/>
      <c r="H46" s="73">
        <v>0</v>
      </c>
      <c r="I46" s="51">
        <v>6.9444444444444447E-4</v>
      </c>
      <c r="J46" s="309"/>
      <c r="K46" s="15" t="s">
        <v>18</v>
      </c>
      <c r="L46" s="15">
        <f t="shared" si="16"/>
        <v>0.3034722222222222</v>
      </c>
      <c r="M46" s="15">
        <f>M45+I46</f>
        <v>0.3479166666666666</v>
      </c>
      <c r="N46" s="15">
        <f t="shared" si="17"/>
        <v>0.51874999999999993</v>
      </c>
      <c r="O46" s="15">
        <f t="shared" si="15"/>
        <v>0.58611111111111103</v>
      </c>
      <c r="P46" s="15">
        <f>P45+I46</f>
        <v>0.71111111111111114</v>
      </c>
      <c r="Q46" s="15">
        <f>Q45+I46</f>
        <v>0.77361111111111114</v>
      </c>
      <c r="R46" s="15">
        <f>R45+I46</f>
        <v>0.82638888888888884</v>
      </c>
      <c r="S46" s="309"/>
      <c r="T46" s="15" t="s">
        <v>18</v>
      </c>
      <c r="U46" s="15">
        <v>0.36388888888888887</v>
      </c>
      <c r="V46" s="15" t="s">
        <v>18</v>
      </c>
      <c r="W46" s="15">
        <f>W45+$H46</f>
        <v>0.58333333333333326</v>
      </c>
      <c r="X46" s="15">
        <f t="shared" si="18"/>
        <v>0.78749999999999998</v>
      </c>
      <c r="Y46" s="308"/>
      <c r="Z46" s="15" t="s">
        <v>18</v>
      </c>
      <c r="AA46" s="15">
        <f t="shared" si="20"/>
        <v>0.53333333333333333</v>
      </c>
      <c r="AB46" s="15">
        <v>0.78680555555555554</v>
      </c>
    </row>
    <row r="47" spans="1:28" x14ac:dyDescent="0.25">
      <c r="A47" s="12" t="str">
        <f>VLOOKUP(D:D,'PARAGENS CONCELHO'!$1:$1048576,2,FALSE)</f>
        <v xml:space="preserve"> 40.703703,  -7.922622</v>
      </c>
      <c r="B47" s="12" t="s">
        <v>3753</v>
      </c>
      <c r="C47" s="12" t="str">
        <f>VLOOKUP(D:D,'PARAGENS CONCELHO'!$1:$1048576,3,FALSE)</f>
        <v>Estab Prisional 2</v>
      </c>
      <c r="D47" s="28" t="s">
        <v>2947</v>
      </c>
      <c r="E47" s="21"/>
      <c r="F47" s="21"/>
      <c r="G47" s="5"/>
      <c r="H47" s="70"/>
      <c r="I47" s="51">
        <v>6.9444444444444447E-4</v>
      </c>
      <c r="J47" s="309"/>
      <c r="K47" s="35" t="s">
        <v>18</v>
      </c>
      <c r="L47" s="35">
        <f t="shared" si="16"/>
        <v>0.30416666666666664</v>
      </c>
      <c r="M47" s="35">
        <f>M46+I47</f>
        <v>0.34861111111111104</v>
      </c>
      <c r="N47" s="35">
        <f t="shared" si="17"/>
        <v>0.51944444444444438</v>
      </c>
      <c r="O47" s="35">
        <f t="shared" si="15"/>
        <v>0.58680555555555547</v>
      </c>
      <c r="P47" s="35">
        <f>P46+I47</f>
        <v>0.71180555555555558</v>
      </c>
      <c r="Q47" s="35">
        <f>Q46+I47</f>
        <v>0.77430555555555558</v>
      </c>
      <c r="R47" s="35">
        <f>R46+I47</f>
        <v>0.82708333333333328</v>
      </c>
      <c r="S47" s="309"/>
      <c r="T47" s="35" t="s">
        <v>18</v>
      </c>
      <c r="U47" s="35">
        <v>0.36458333333333331</v>
      </c>
      <c r="V47" s="35" t="s">
        <v>18</v>
      </c>
      <c r="W47" s="35">
        <f t="shared" si="18"/>
        <v>0.5840277777777777</v>
      </c>
      <c r="X47" s="35">
        <f t="shared" si="18"/>
        <v>0.78819444444444442</v>
      </c>
      <c r="Y47" s="308"/>
      <c r="Z47" s="35" t="s">
        <v>18</v>
      </c>
      <c r="AA47" s="35">
        <f t="shared" si="20"/>
        <v>0.53402777777777777</v>
      </c>
      <c r="AB47" s="35">
        <f t="shared" si="19"/>
        <v>0.78749999999999998</v>
      </c>
    </row>
    <row r="48" spans="1:28" x14ac:dyDescent="0.25">
      <c r="A48" s="12" t="str">
        <f>VLOOKUP(D:D,'PARAGENS CONCELHO'!$1:$1048576,2,FALSE)</f>
        <v xml:space="preserve"> 40.705806,  -7.919286</v>
      </c>
      <c r="B48" s="12" t="s">
        <v>3753</v>
      </c>
      <c r="C48" s="12" t="str">
        <f>VLOOKUP(D:D,'PARAGENS CONCELHO'!$1:$1048576,3,FALSE)</f>
        <v>Campo-Cemitério 1</v>
      </c>
      <c r="D48" s="20" t="s">
        <v>2948</v>
      </c>
      <c r="E48" s="5"/>
      <c r="F48" s="5"/>
      <c r="G48" s="17"/>
      <c r="H48" s="73">
        <v>0</v>
      </c>
      <c r="I48" s="51">
        <v>6.9444444444444447E-4</v>
      </c>
      <c r="J48" s="309"/>
      <c r="K48" s="15" t="s">
        <v>18</v>
      </c>
      <c r="L48" s="15">
        <f t="shared" si="16"/>
        <v>0.30486111111111108</v>
      </c>
      <c r="M48" s="15">
        <f>M47+$H48</f>
        <v>0.34861111111111104</v>
      </c>
      <c r="N48" s="15">
        <f t="shared" si="17"/>
        <v>0.52013888888888882</v>
      </c>
      <c r="O48" s="15">
        <f t="shared" si="15"/>
        <v>0.58749999999999991</v>
      </c>
      <c r="P48" s="15">
        <f>P47+H48</f>
        <v>0.71180555555555558</v>
      </c>
      <c r="Q48" s="15">
        <f>Q47+H48</f>
        <v>0.77430555555555558</v>
      </c>
      <c r="R48" s="15">
        <f>R47+$H48</f>
        <v>0.82708333333333328</v>
      </c>
      <c r="S48" s="309"/>
      <c r="T48" s="15" t="s">
        <v>18</v>
      </c>
      <c r="U48" s="15">
        <v>0.36527777777777781</v>
      </c>
      <c r="V48" s="15" t="s">
        <v>18</v>
      </c>
      <c r="W48" s="15">
        <f t="shared" si="18"/>
        <v>0.58472222222222214</v>
      </c>
      <c r="X48" s="15">
        <v>0.78819444444444453</v>
      </c>
      <c r="Y48" s="308"/>
      <c r="Z48" s="15" t="s">
        <v>18</v>
      </c>
      <c r="AA48" s="15">
        <f t="shared" si="20"/>
        <v>0.53472222222222221</v>
      </c>
      <c r="AB48" s="15">
        <f t="shared" si="19"/>
        <v>0.78819444444444442</v>
      </c>
    </row>
    <row r="49" spans="1:28" x14ac:dyDescent="0.25">
      <c r="A49" s="12" t="str">
        <f>VLOOKUP(D:D,'PARAGENS CONCELHO'!$1:$1048576,2,FALSE)</f>
        <v xml:space="preserve"> 40.707182,  -7.915516</v>
      </c>
      <c r="B49" s="12"/>
      <c r="C49" s="12" t="str">
        <f>VLOOKUP(D:D,'PARAGENS CONCELHO'!$1:$1048576,3,FALSE)</f>
        <v>Campo-Fonte da Igreja 2</v>
      </c>
      <c r="D49" s="20" t="s">
        <v>2397</v>
      </c>
      <c r="E49" s="5"/>
      <c r="F49" s="5"/>
      <c r="G49" s="5"/>
      <c r="H49" s="70"/>
      <c r="I49" s="51">
        <v>6.9444444444444447E-4</v>
      </c>
      <c r="J49" s="309"/>
      <c r="K49" s="35" t="s">
        <v>18</v>
      </c>
      <c r="L49" s="35">
        <f t="shared" si="16"/>
        <v>0.30555555555555552</v>
      </c>
      <c r="M49" s="35">
        <f t="shared" ref="M49:M55" si="21">M48+I49</f>
        <v>0.34930555555555548</v>
      </c>
      <c r="N49" s="35">
        <f t="shared" si="17"/>
        <v>0.52083333333333326</v>
      </c>
      <c r="O49" s="35">
        <f t="shared" si="15"/>
        <v>0.58819444444444435</v>
      </c>
      <c r="P49" s="35">
        <f t="shared" ref="P49:P58" si="22">P48+I49</f>
        <v>0.71250000000000002</v>
      </c>
      <c r="Q49" s="35">
        <f t="shared" ref="Q49:Q58" si="23">Q48+I49</f>
        <v>0.77500000000000002</v>
      </c>
      <c r="R49" s="35">
        <f t="shared" ref="R49:R55" si="24">R48+I49</f>
        <v>0.82777777777777772</v>
      </c>
      <c r="S49" s="309"/>
      <c r="T49" s="35" t="s">
        <v>18</v>
      </c>
      <c r="U49" s="35">
        <v>0.3659722222222222</v>
      </c>
      <c r="V49" s="35" t="s">
        <v>18</v>
      </c>
      <c r="W49" s="35">
        <f t="shared" si="18"/>
        <v>0.58541666666666659</v>
      </c>
      <c r="X49" s="35">
        <f t="shared" si="18"/>
        <v>0.78888888888888897</v>
      </c>
      <c r="Y49" s="308"/>
      <c r="Z49" s="35" t="s">
        <v>18</v>
      </c>
      <c r="AA49" s="35">
        <f t="shared" si="20"/>
        <v>0.53541666666666665</v>
      </c>
      <c r="AB49" s="35">
        <f t="shared" si="19"/>
        <v>0.78888888888888886</v>
      </c>
    </row>
    <row r="50" spans="1:28" x14ac:dyDescent="0.25">
      <c r="A50" s="12" t="str">
        <f>VLOOKUP(D:D,'PARAGENS CONCELHO'!$1:$1048576,2,FALSE)</f>
        <v xml:space="preserve"> 40.703653,  -7.911239</v>
      </c>
      <c r="B50" s="12">
        <v>17</v>
      </c>
      <c r="C50" s="12" t="str">
        <f>VLOOKUP(D:D,'PARAGENS CONCELHO'!$1:$1048576,3,FALSE)</f>
        <v>EN2-Rua Bouça 2</v>
      </c>
      <c r="D50" s="40" t="s">
        <v>2719</v>
      </c>
      <c r="E50" s="5"/>
      <c r="F50" s="5"/>
      <c r="G50" s="48"/>
      <c r="H50" s="77">
        <v>0</v>
      </c>
      <c r="I50" s="51">
        <v>6.9444444444444447E-4</v>
      </c>
      <c r="J50" s="309"/>
      <c r="K50" s="15" t="s">
        <v>18</v>
      </c>
      <c r="L50" s="15">
        <f t="shared" si="16"/>
        <v>0.30624999999999997</v>
      </c>
      <c r="M50" s="15">
        <f t="shared" si="21"/>
        <v>0.34999999999999992</v>
      </c>
      <c r="N50" s="15">
        <f t="shared" si="17"/>
        <v>0.5215277777777777</v>
      </c>
      <c r="O50" s="15">
        <f t="shared" si="15"/>
        <v>0.5888888888888888</v>
      </c>
      <c r="P50" s="15">
        <f t="shared" si="22"/>
        <v>0.71319444444444446</v>
      </c>
      <c r="Q50" s="15">
        <f t="shared" si="23"/>
        <v>0.77569444444444446</v>
      </c>
      <c r="R50" s="15">
        <f t="shared" si="24"/>
        <v>0.82847222222222217</v>
      </c>
      <c r="S50" s="309"/>
      <c r="T50" s="15" t="s">
        <v>18</v>
      </c>
      <c r="U50" s="15">
        <v>0.3659722222222222</v>
      </c>
      <c r="V50" s="15" t="s">
        <v>18</v>
      </c>
      <c r="W50" s="15" t="s">
        <v>18</v>
      </c>
      <c r="X50" s="15">
        <f t="shared" si="18"/>
        <v>0.78958333333333341</v>
      </c>
      <c r="Y50" s="308"/>
      <c r="Z50" s="15" t="s">
        <v>18</v>
      </c>
      <c r="AA50" s="15">
        <f t="shared" si="20"/>
        <v>0.53611111111111109</v>
      </c>
      <c r="AB50" s="15">
        <f t="shared" si="19"/>
        <v>0.7895833333333333</v>
      </c>
    </row>
    <row r="51" spans="1:28" x14ac:dyDescent="0.25">
      <c r="A51" s="12" t="str">
        <f>VLOOKUP(D:D,'PARAGENS CONCELHO'!$1:$1048576,2,FALSE)</f>
        <v xml:space="preserve"> 40.706237,  -7.910594</v>
      </c>
      <c r="B51" s="12">
        <v>17</v>
      </c>
      <c r="C51" s="12" t="str">
        <f>VLOOKUP(D:D,'PARAGENS CONCELHO'!$1:$1048576,3,FALSE)</f>
        <v>EN2-Bassar 2</v>
      </c>
      <c r="D51" s="20" t="s">
        <v>2720</v>
      </c>
      <c r="E51" s="5"/>
      <c r="F51" s="5"/>
      <c r="G51" s="5"/>
      <c r="H51" s="72">
        <v>0</v>
      </c>
      <c r="I51" s="51">
        <v>6.9444444444444447E-4</v>
      </c>
      <c r="J51" s="309"/>
      <c r="K51" s="35" t="s">
        <v>18</v>
      </c>
      <c r="L51" s="35">
        <f t="shared" si="16"/>
        <v>0.30694444444444441</v>
      </c>
      <c r="M51" s="35">
        <f t="shared" si="21"/>
        <v>0.35069444444444436</v>
      </c>
      <c r="N51" s="35">
        <f t="shared" si="17"/>
        <v>0.52222222222222214</v>
      </c>
      <c r="O51" s="35">
        <f t="shared" si="15"/>
        <v>0.58958333333333324</v>
      </c>
      <c r="P51" s="35">
        <f t="shared" si="22"/>
        <v>0.71388888888888891</v>
      </c>
      <c r="Q51" s="35">
        <f t="shared" si="23"/>
        <v>0.77638888888888891</v>
      </c>
      <c r="R51" s="35">
        <f t="shared" si="24"/>
        <v>0.82916666666666661</v>
      </c>
      <c r="S51" s="309"/>
      <c r="T51" s="35" t="s">
        <v>18</v>
      </c>
      <c r="U51" s="35">
        <v>0.3666666666666667</v>
      </c>
      <c r="V51" s="35" t="s">
        <v>18</v>
      </c>
      <c r="W51" s="35" t="s">
        <v>18</v>
      </c>
      <c r="X51" s="35">
        <f t="shared" si="18"/>
        <v>0.79027777777777786</v>
      </c>
      <c r="Y51" s="308"/>
      <c r="Z51" s="35" t="s">
        <v>18</v>
      </c>
      <c r="AA51" s="35">
        <f t="shared" si="20"/>
        <v>0.53680555555555554</v>
      </c>
      <c r="AB51" s="35">
        <f t="shared" si="19"/>
        <v>0.79027777777777775</v>
      </c>
    </row>
    <row r="52" spans="1:28" x14ac:dyDescent="0.25">
      <c r="A52" s="12" t="str">
        <f>VLOOKUP(D:D,'PARAGENS CONCELHO'!$1:$1048576,2,FALSE)</f>
        <v>40.708472,-7.912604</v>
      </c>
      <c r="B52" s="12">
        <v>17</v>
      </c>
      <c r="C52" s="12" t="str">
        <f>VLOOKUP(D:D,'PARAGENS CONCELHO'!$1:$1048576,3,FALSE)</f>
        <v>EN2-Aeródromo</v>
      </c>
      <c r="D52" s="28" t="s">
        <v>2721</v>
      </c>
      <c r="E52" s="21"/>
      <c r="F52" s="21"/>
      <c r="H52" s="72">
        <v>0</v>
      </c>
      <c r="I52" s="51">
        <v>6.9444444444444447E-4</v>
      </c>
      <c r="J52" s="309"/>
      <c r="K52" s="15" t="s">
        <v>18</v>
      </c>
      <c r="L52" s="15">
        <f t="shared" si="16"/>
        <v>0.30763888888888885</v>
      </c>
      <c r="M52" s="15">
        <f t="shared" si="21"/>
        <v>0.35138888888888881</v>
      </c>
      <c r="N52" s="15">
        <f t="shared" si="17"/>
        <v>0.52291666666666659</v>
      </c>
      <c r="O52" s="15">
        <f t="shared" si="15"/>
        <v>0.59027777777777768</v>
      </c>
      <c r="P52" s="15">
        <f t="shared" si="22"/>
        <v>0.71458333333333335</v>
      </c>
      <c r="Q52" s="15">
        <f t="shared" si="23"/>
        <v>0.77708333333333335</v>
      </c>
      <c r="R52" s="15">
        <f t="shared" si="24"/>
        <v>0.82986111111111105</v>
      </c>
      <c r="S52" s="309"/>
      <c r="T52" s="15" t="s">
        <v>18</v>
      </c>
      <c r="U52" s="15">
        <v>0.36736111111111108</v>
      </c>
      <c r="V52" s="15" t="s">
        <v>18</v>
      </c>
      <c r="W52" s="15" t="s">
        <v>18</v>
      </c>
      <c r="X52" s="15">
        <f t="shared" si="18"/>
        <v>0.7909722222222223</v>
      </c>
      <c r="Y52" s="308"/>
      <c r="Z52" s="15" t="s">
        <v>18</v>
      </c>
      <c r="AA52" s="15">
        <f t="shared" si="20"/>
        <v>0.53749999999999998</v>
      </c>
      <c r="AB52" s="15">
        <f t="shared" si="19"/>
        <v>0.79097222222222219</v>
      </c>
    </row>
    <row r="53" spans="1:28" x14ac:dyDescent="0.25">
      <c r="A53" s="23" t="str">
        <f>VLOOKUP(D:D,'PARAGENS CONCELHO'!$1:$1048576,2,FALSE)</f>
        <v xml:space="preserve"> 40.711988,  -7.913951</v>
      </c>
      <c r="B53" s="23"/>
      <c r="C53" s="23" t="str">
        <f>VLOOKUP(D:D,'PARAGENS CONCELHO'!$1:$1048576,3,FALSE)</f>
        <v>EN2 Campo- Rua 1-1</v>
      </c>
      <c r="D53" s="24" t="s">
        <v>2421</v>
      </c>
      <c r="E53" s="21"/>
      <c r="F53" s="21"/>
      <c r="G53" s="24" t="s">
        <v>85</v>
      </c>
      <c r="H53" s="144">
        <v>0</v>
      </c>
      <c r="I53" s="144">
        <v>6.9444444444444447E-4</v>
      </c>
      <c r="J53" s="309"/>
      <c r="K53" s="80" t="s">
        <v>18</v>
      </c>
      <c r="L53" s="80">
        <f t="shared" si="16"/>
        <v>0.30833333333333329</v>
      </c>
      <c r="M53" s="80">
        <f t="shared" si="21"/>
        <v>0.35208333333333325</v>
      </c>
      <c r="N53" s="80">
        <f t="shared" si="17"/>
        <v>0.52361111111111103</v>
      </c>
      <c r="O53" s="80">
        <f t="shared" si="15"/>
        <v>0.59097222222222212</v>
      </c>
      <c r="P53" s="80">
        <f t="shared" si="22"/>
        <v>0.71527777777777779</v>
      </c>
      <c r="Q53" s="80">
        <f t="shared" si="23"/>
        <v>0.77777777777777779</v>
      </c>
      <c r="R53" s="80">
        <f t="shared" si="24"/>
        <v>0.83055555555555549</v>
      </c>
      <c r="S53" s="309"/>
      <c r="T53" s="80" t="s">
        <v>18</v>
      </c>
      <c r="U53" s="80">
        <v>0.36805555555555558</v>
      </c>
      <c r="V53" s="80" t="s">
        <v>18</v>
      </c>
      <c r="W53" s="80" t="s">
        <v>18</v>
      </c>
      <c r="X53" s="80">
        <f t="shared" si="18"/>
        <v>0.79166666666666674</v>
      </c>
      <c r="Y53" s="308"/>
      <c r="Z53" s="80" t="s">
        <v>18</v>
      </c>
      <c r="AA53" s="80">
        <f t="shared" si="20"/>
        <v>0.53819444444444442</v>
      </c>
      <c r="AB53" s="80">
        <f t="shared" si="19"/>
        <v>0.79166666666666663</v>
      </c>
    </row>
    <row r="54" spans="1:28" x14ac:dyDescent="0.25">
      <c r="A54" s="12" t="str">
        <f>VLOOKUP(D:D,'PARAGENS CONCELHO'!$1:$1048576,2,FALSE)</f>
        <v xml:space="preserve"> 40.715099,  -7.912948</v>
      </c>
      <c r="B54" s="12"/>
      <c r="C54" s="12" t="str">
        <f>VLOOKUP(D:D,'PARAGENS CONCELHO'!$1:$1048576,3,FALSE)</f>
        <v>EN2 Campo-Bindurão 2</v>
      </c>
      <c r="D54" s="20" t="s">
        <v>2949</v>
      </c>
      <c r="E54" s="5"/>
      <c r="F54" s="5"/>
      <c r="G54" s="5"/>
      <c r="H54" s="72">
        <v>0</v>
      </c>
      <c r="I54" s="51">
        <v>6.9444444444444447E-4</v>
      </c>
      <c r="J54" s="309"/>
      <c r="K54" s="15" t="s">
        <v>18</v>
      </c>
      <c r="L54" s="15">
        <f t="shared" si="16"/>
        <v>0.30902777777777773</v>
      </c>
      <c r="M54" s="15">
        <f t="shared" si="21"/>
        <v>0.35277777777777769</v>
      </c>
      <c r="N54" s="15">
        <f t="shared" si="17"/>
        <v>0.52430555555555547</v>
      </c>
      <c r="O54" s="15">
        <f t="shared" si="15"/>
        <v>0.59166666666666656</v>
      </c>
      <c r="P54" s="15">
        <f t="shared" si="22"/>
        <v>0.71597222222222223</v>
      </c>
      <c r="Q54" s="15">
        <f t="shared" si="23"/>
        <v>0.77847222222222223</v>
      </c>
      <c r="R54" s="15">
        <f t="shared" si="24"/>
        <v>0.83124999999999993</v>
      </c>
      <c r="S54" s="309"/>
      <c r="T54" s="15" t="s">
        <v>18</v>
      </c>
      <c r="U54" s="15">
        <v>0.36805555555555558</v>
      </c>
      <c r="V54" s="15" t="s">
        <v>18</v>
      </c>
      <c r="W54" s="15" t="s">
        <v>18</v>
      </c>
      <c r="X54" s="15">
        <v>0.79166666666666663</v>
      </c>
      <c r="Y54" s="308"/>
      <c r="Z54" s="15" t="s">
        <v>18</v>
      </c>
      <c r="AA54" s="15">
        <f t="shared" si="20"/>
        <v>0.53888888888888886</v>
      </c>
      <c r="AB54" s="15">
        <f t="shared" si="19"/>
        <v>0.79236111111111107</v>
      </c>
    </row>
    <row r="55" spans="1:28" x14ac:dyDescent="0.25">
      <c r="A55" s="12" t="str">
        <f>VLOOKUP(D:D,'PARAGENS CONCELHO'!$1:$1048576,2,FALSE)</f>
        <v xml:space="preserve"> 40.728377,  -7.909211</v>
      </c>
      <c r="B55" s="12"/>
      <c r="C55" s="12" t="str">
        <f>VLOOKUP(D:D,'PARAGENS CONCELHO'!$1:$1048576,3,FALSE)</f>
        <v>EN2-Muna 2</v>
      </c>
      <c r="D55" s="20" t="s">
        <v>2950</v>
      </c>
      <c r="E55" s="5"/>
      <c r="F55" s="5"/>
      <c r="G55" s="5"/>
      <c r="H55" s="70"/>
      <c r="I55" s="51">
        <v>6.9444444444444447E-4</v>
      </c>
      <c r="J55" s="309"/>
      <c r="K55" s="35" t="s">
        <v>18</v>
      </c>
      <c r="L55" s="35">
        <f t="shared" si="16"/>
        <v>0.30972222222222218</v>
      </c>
      <c r="M55" s="35">
        <f t="shared" si="21"/>
        <v>0.35347222222222213</v>
      </c>
      <c r="N55" s="35">
        <f t="shared" si="17"/>
        <v>0.52499999999999991</v>
      </c>
      <c r="O55" s="35">
        <f t="shared" si="15"/>
        <v>0.59236111111111101</v>
      </c>
      <c r="P55" s="35">
        <f t="shared" si="22"/>
        <v>0.71666666666666667</v>
      </c>
      <c r="Q55" s="35">
        <f t="shared" si="23"/>
        <v>0.77916666666666667</v>
      </c>
      <c r="R55" s="35">
        <f t="shared" si="24"/>
        <v>0.83194444444444438</v>
      </c>
      <c r="S55" s="309"/>
      <c r="T55" s="35" t="s">
        <v>18</v>
      </c>
      <c r="U55" s="35">
        <v>0.36874999999999997</v>
      </c>
      <c r="V55" s="35" t="s">
        <v>18</v>
      </c>
      <c r="W55" s="35" t="s">
        <v>18</v>
      </c>
      <c r="X55" s="35">
        <f t="shared" si="18"/>
        <v>0.79236111111111107</v>
      </c>
      <c r="Y55" s="308"/>
      <c r="Z55" s="35" t="s">
        <v>18</v>
      </c>
      <c r="AA55" s="35">
        <f t="shared" si="20"/>
        <v>0.5395833333333333</v>
      </c>
      <c r="AB55" s="35">
        <f t="shared" si="19"/>
        <v>0.79305555555555551</v>
      </c>
    </row>
    <row r="56" spans="1:28" x14ac:dyDescent="0.25">
      <c r="A56" s="12" t="str">
        <f>VLOOKUP(D:D,'PARAGENS CONCELHO'!$1:$1048576,2,FALSE)</f>
        <v xml:space="preserve"> 40.733612,  -7.911370</v>
      </c>
      <c r="B56" s="12"/>
      <c r="C56" s="12" t="str">
        <f>VLOOKUP(D:D,'PARAGENS CONCELHO'!$1:$1048576,3,FALSE)</f>
        <v>Paçô-Estrada Municipal 1</v>
      </c>
      <c r="D56" s="20" t="s">
        <v>2951</v>
      </c>
      <c r="E56" s="21"/>
      <c r="F56" s="21"/>
      <c r="G56" s="5"/>
      <c r="H56" s="72">
        <v>0</v>
      </c>
      <c r="I56" s="51">
        <v>6.9444444444444447E-4</v>
      </c>
      <c r="J56" s="309"/>
      <c r="K56" s="15" t="s">
        <v>18</v>
      </c>
      <c r="L56" s="269" t="s">
        <v>18</v>
      </c>
      <c r="M56" s="269" t="s">
        <v>18</v>
      </c>
      <c r="N56" s="269" t="s">
        <v>18</v>
      </c>
      <c r="O56" s="15">
        <f t="shared" si="15"/>
        <v>0.59305555555555545</v>
      </c>
      <c r="P56" s="15">
        <f t="shared" si="22"/>
        <v>0.71736111111111112</v>
      </c>
      <c r="Q56" s="15">
        <f t="shared" si="23"/>
        <v>0.77986111111111112</v>
      </c>
      <c r="R56" s="15">
        <f>R55+$H56</f>
        <v>0.83194444444444438</v>
      </c>
      <c r="S56" s="309"/>
      <c r="T56" s="15" t="s">
        <v>18</v>
      </c>
      <c r="U56" s="269"/>
      <c r="V56" s="15" t="s">
        <v>18</v>
      </c>
      <c r="W56" s="15" t="s">
        <v>18</v>
      </c>
      <c r="X56" s="15">
        <f t="shared" si="18"/>
        <v>0.79305555555555551</v>
      </c>
      <c r="Y56" s="308"/>
      <c r="Z56" s="15" t="s">
        <v>18</v>
      </c>
      <c r="AA56" s="15">
        <f t="shared" si="20"/>
        <v>0.54027777777777775</v>
      </c>
      <c r="AB56" s="15">
        <f t="shared" si="19"/>
        <v>0.79374999999999996</v>
      </c>
    </row>
    <row r="57" spans="1:28" x14ac:dyDescent="0.25">
      <c r="A57" s="12" t="str">
        <f>VLOOKUP(D:D,'PARAGENS CONCELHO'!$1:$1048576,2,FALSE)</f>
        <v xml:space="preserve"> 40.736576,  -7.913664</v>
      </c>
      <c r="B57" s="12"/>
      <c r="C57" s="12" t="str">
        <f>VLOOKUP(D:D,'PARAGENS CONCELHO'!$1:$1048576,3,FALSE)</f>
        <v>Paçô-Rua Nova 2</v>
      </c>
      <c r="D57" s="28" t="s">
        <v>2424</v>
      </c>
      <c r="E57" s="17"/>
      <c r="F57" s="17"/>
      <c r="G57" s="5"/>
      <c r="H57" s="70"/>
      <c r="I57" s="51">
        <v>6.9444444444444447E-4</v>
      </c>
      <c r="J57" s="309"/>
      <c r="K57" s="35" t="s">
        <v>18</v>
      </c>
      <c r="L57" s="269" t="s">
        <v>18</v>
      </c>
      <c r="M57" s="269" t="s">
        <v>18</v>
      </c>
      <c r="N57" s="269" t="s">
        <v>18</v>
      </c>
      <c r="O57" s="35">
        <f t="shared" si="15"/>
        <v>0.59374999999999989</v>
      </c>
      <c r="P57" s="35">
        <f t="shared" si="22"/>
        <v>0.71805555555555556</v>
      </c>
      <c r="Q57" s="35">
        <f t="shared" si="23"/>
        <v>0.78055555555555556</v>
      </c>
      <c r="R57" s="35">
        <f>R56+I57</f>
        <v>0.83263888888888882</v>
      </c>
      <c r="S57" s="309"/>
      <c r="T57" s="35" t="s">
        <v>18</v>
      </c>
      <c r="U57" s="269"/>
      <c r="V57" s="35" t="s">
        <v>18</v>
      </c>
      <c r="W57" s="35" t="s">
        <v>18</v>
      </c>
      <c r="X57" s="35">
        <f t="shared" si="18"/>
        <v>0.79374999999999996</v>
      </c>
      <c r="Y57" s="308"/>
      <c r="Z57" s="35" t="s">
        <v>18</v>
      </c>
      <c r="AA57" s="35">
        <f t="shared" si="20"/>
        <v>0.54097222222222219</v>
      </c>
      <c r="AB57" s="35">
        <f t="shared" si="19"/>
        <v>0.7944444444444444</v>
      </c>
    </row>
    <row r="58" spans="1:28" x14ac:dyDescent="0.25">
      <c r="A58" s="12" t="str">
        <f>VLOOKUP(D:D,'PARAGENS CONCELHO'!$1:$1048576,2,FALSE)</f>
        <v xml:space="preserve"> 40.738936,  -7.916025</v>
      </c>
      <c r="B58" s="12"/>
      <c r="C58" s="12" t="str">
        <f>VLOOKUP(D:D,'PARAGENS CONCELHO'!$1:$1048576,3,FALSE)</f>
        <v>Paçô-Centro</v>
      </c>
      <c r="D58" s="20" t="s">
        <v>2952</v>
      </c>
      <c r="E58" s="21"/>
      <c r="F58" s="21"/>
      <c r="G58" s="5"/>
      <c r="H58" s="72">
        <v>0</v>
      </c>
      <c r="I58" s="51">
        <v>6.9444444444444447E-4</v>
      </c>
      <c r="J58" s="309"/>
      <c r="K58" s="15" t="s">
        <v>18</v>
      </c>
      <c r="L58" s="269" t="s">
        <v>18</v>
      </c>
      <c r="M58" s="269" t="s">
        <v>18</v>
      </c>
      <c r="N58" s="269" t="s">
        <v>18</v>
      </c>
      <c r="O58" s="15">
        <f t="shared" si="15"/>
        <v>0.59444444444444433</v>
      </c>
      <c r="P58" s="15">
        <f t="shared" si="22"/>
        <v>0.71875</v>
      </c>
      <c r="Q58" s="15">
        <f t="shared" si="23"/>
        <v>0.78125</v>
      </c>
      <c r="R58" s="15">
        <f>R57+I58</f>
        <v>0.83333333333333326</v>
      </c>
      <c r="S58" s="309"/>
      <c r="T58" s="15" t="s">
        <v>18</v>
      </c>
      <c r="U58" s="269"/>
      <c r="V58" s="15" t="s">
        <v>18</v>
      </c>
      <c r="W58" s="15" t="s">
        <v>18</v>
      </c>
      <c r="X58" s="15">
        <f t="shared" si="18"/>
        <v>0.7944444444444444</v>
      </c>
      <c r="Y58" s="308"/>
      <c r="Z58" s="15" t="s">
        <v>18</v>
      </c>
      <c r="AA58" s="15">
        <f t="shared" si="20"/>
        <v>0.54166666666666663</v>
      </c>
      <c r="AB58" s="15">
        <f t="shared" si="19"/>
        <v>0.79513888888888884</v>
      </c>
    </row>
    <row r="59" spans="1:28" x14ac:dyDescent="0.25">
      <c r="A59" s="12" t="str">
        <f>VLOOKUP(D:D,'PARAGENS CONCELHO'!$1:$1048576,2,FALSE)</f>
        <v xml:space="preserve"> 40.739024,  -7.919552</v>
      </c>
      <c r="B59" s="12"/>
      <c r="C59" s="12" t="str">
        <f>VLOOKUP(D:D,'PARAGENS CONCELHO'!$1:$1048576,3,FALSE)</f>
        <v>Paçô- Pontão</v>
      </c>
      <c r="D59" s="28" t="s">
        <v>3506</v>
      </c>
      <c r="E59" s="5"/>
      <c r="F59" s="5"/>
      <c r="G59" s="5"/>
      <c r="H59" s="51"/>
      <c r="I59" s="51"/>
      <c r="J59" s="309"/>
      <c r="K59" s="15" t="s">
        <v>18</v>
      </c>
      <c r="L59" s="269" t="s">
        <v>18</v>
      </c>
      <c r="M59" s="269" t="s">
        <v>18</v>
      </c>
      <c r="N59" s="269" t="s">
        <v>18</v>
      </c>
      <c r="O59" s="15">
        <f>O58</f>
        <v>0.59444444444444433</v>
      </c>
      <c r="P59" s="15">
        <f>P58</f>
        <v>0.71875</v>
      </c>
      <c r="Q59" s="15">
        <f>Q58</f>
        <v>0.78125</v>
      </c>
      <c r="R59" s="15">
        <f>R58</f>
        <v>0.83333333333333326</v>
      </c>
      <c r="S59" s="309"/>
      <c r="T59" s="15" t="s">
        <v>18</v>
      </c>
      <c r="U59" s="269"/>
      <c r="V59" s="15" t="s">
        <v>18</v>
      </c>
      <c r="W59" s="15" t="str">
        <f>W58</f>
        <v>-</v>
      </c>
      <c r="X59" s="15">
        <f>X58</f>
        <v>0.7944444444444444</v>
      </c>
      <c r="Y59" s="308"/>
      <c r="Z59" s="15" t="s">
        <v>18</v>
      </c>
      <c r="AA59" s="15">
        <f>AA58</f>
        <v>0.54166666666666663</v>
      </c>
      <c r="AB59" s="15">
        <f>AB58</f>
        <v>0.79513888888888884</v>
      </c>
    </row>
    <row r="60" spans="1:28" x14ac:dyDescent="0.25">
      <c r="A60" s="12" t="str">
        <f>VLOOKUP(D:D,'PARAGENS CONCELHO'!$1:$1048576,2,FALSE)</f>
        <v xml:space="preserve"> 40.741452,  -7.925594</v>
      </c>
      <c r="B60" s="12"/>
      <c r="C60" s="12" t="str">
        <f>VLOOKUP(D:D,'PARAGENS CONCELHO'!$1:$1048576,3,FALSE)</f>
        <v>Galifonge-Paçô 2</v>
      </c>
      <c r="D60" s="28" t="s">
        <v>2427</v>
      </c>
      <c r="E60" s="17"/>
      <c r="F60" s="17"/>
      <c r="G60" s="5"/>
      <c r="H60" s="70"/>
      <c r="I60" s="51">
        <v>6.9444444444444447E-4</v>
      </c>
      <c r="J60" s="309"/>
      <c r="K60" s="35" t="s">
        <v>18</v>
      </c>
      <c r="L60" s="269" t="s">
        <v>18</v>
      </c>
      <c r="M60" s="269" t="s">
        <v>18</v>
      </c>
      <c r="N60" s="269" t="s">
        <v>18</v>
      </c>
      <c r="O60" s="35">
        <f>O58+I60</f>
        <v>0.59513888888888877</v>
      </c>
      <c r="P60" s="35">
        <f>P58+I60</f>
        <v>0.71944444444444444</v>
      </c>
      <c r="Q60" s="35">
        <f>Q58+I60</f>
        <v>0.78194444444444444</v>
      </c>
      <c r="R60" s="35">
        <f>R58+I60</f>
        <v>0.8340277777777777</v>
      </c>
      <c r="S60" s="309"/>
      <c r="T60" s="35" t="s">
        <v>18</v>
      </c>
      <c r="U60" s="269"/>
      <c r="V60" s="35" t="s">
        <v>18</v>
      </c>
      <c r="W60" s="35" t="s">
        <v>18</v>
      </c>
      <c r="X60" s="35">
        <f>X58+$I60</f>
        <v>0.79513888888888884</v>
      </c>
      <c r="Y60" s="308"/>
      <c r="Z60" s="35" t="s">
        <v>18</v>
      </c>
      <c r="AA60" s="35">
        <f>AA58+$I60</f>
        <v>0.54236111111111107</v>
      </c>
      <c r="AB60" s="35">
        <f>AB58+$I60</f>
        <v>0.79583333333333328</v>
      </c>
    </row>
    <row r="61" spans="1:28" x14ac:dyDescent="0.25">
      <c r="A61" s="12" t="str">
        <f>VLOOKUP(D:D,'PARAGENS CONCELHO'!$1:$1048576,2,FALSE)</f>
        <v xml:space="preserve"> 40.744791,  -7.929231</v>
      </c>
      <c r="B61" s="12"/>
      <c r="C61" s="12" t="str">
        <f>VLOOKUP(D:D,'PARAGENS CONCELHO'!$1:$1048576,3,FALSE)</f>
        <v>Galifonge 2</v>
      </c>
      <c r="D61" s="28" t="s">
        <v>2430</v>
      </c>
      <c r="E61" s="17"/>
      <c r="F61" s="17"/>
      <c r="G61" s="5"/>
      <c r="H61" s="72">
        <v>0</v>
      </c>
      <c r="I61" s="51">
        <v>6.9444444444444447E-4</v>
      </c>
      <c r="J61" s="309"/>
      <c r="K61" s="15" t="s">
        <v>18</v>
      </c>
      <c r="L61" s="269" t="s">
        <v>18</v>
      </c>
      <c r="M61" s="269" t="s">
        <v>18</v>
      </c>
      <c r="N61" s="269" t="s">
        <v>18</v>
      </c>
      <c r="O61" s="269" t="s">
        <v>18</v>
      </c>
      <c r="P61" s="269" t="s">
        <v>18</v>
      </c>
      <c r="Q61" s="269" t="s">
        <v>18</v>
      </c>
      <c r="R61" s="269" t="s">
        <v>18</v>
      </c>
      <c r="S61" s="309"/>
      <c r="T61" s="15" t="s">
        <v>18</v>
      </c>
      <c r="U61" s="269"/>
      <c r="V61" s="15" t="s">
        <v>18</v>
      </c>
      <c r="W61" s="15" t="s">
        <v>18</v>
      </c>
      <c r="X61" s="269" t="s">
        <v>18</v>
      </c>
      <c r="Y61" s="308"/>
      <c r="Z61" s="15" t="s">
        <v>18</v>
      </c>
      <c r="AA61" s="269" t="s">
        <v>18</v>
      </c>
      <c r="AB61" s="269" t="s">
        <v>18</v>
      </c>
    </row>
    <row r="62" spans="1:28" x14ac:dyDescent="0.25">
      <c r="A62" s="12" t="str">
        <f>VLOOKUP(D:D,'PARAGENS CONCELHO'!$1:$1048576,2,FALSE)</f>
        <v xml:space="preserve"> 40.745953,  -7.931975</v>
      </c>
      <c r="B62" s="12"/>
      <c r="C62" s="12" t="str">
        <f>VLOOKUP(D:D,'PARAGENS CONCELHO'!$1:$1048576,3,FALSE)</f>
        <v>Galifonge-Centro 2</v>
      </c>
      <c r="D62" s="28" t="s">
        <v>2433</v>
      </c>
      <c r="E62" s="13"/>
      <c r="F62" s="13"/>
      <c r="G62" s="5"/>
      <c r="H62" s="70"/>
      <c r="I62" s="51">
        <v>6.9444444444444447E-4</v>
      </c>
      <c r="J62" s="309"/>
      <c r="K62" s="35" t="s">
        <v>18</v>
      </c>
      <c r="L62" s="269" t="s">
        <v>18</v>
      </c>
      <c r="M62" s="269" t="s">
        <v>18</v>
      </c>
      <c r="N62" s="269" t="s">
        <v>18</v>
      </c>
      <c r="O62" s="269" t="s">
        <v>18</v>
      </c>
      <c r="P62" s="269" t="s">
        <v>18</v>
      </c>
      <c r="Q62" s="269" t="s">
        <v>18</v>
      </c>
      <c r="R62" s="269" t="s">
        <v>18</v>
      </c>
      <c r="S62" s="309"/>
      <c r="T62" s="35" t="s">
        <v>18</v>
      </c>
      <c r="U62" s="269"/>
      <c r="V62" s="35" t="s">
        <v>18</v>
      </c>
      <c r="W62" s="35" t="s">
        <v>18</v>
      </c>
      <c r="X62" s="269" t="s">
        <v>18</v>
      </c>
      <c r="Y62" s="308"/>
      <c r="Z62" s="35" t="s">
        <v>18</v>
      </c>
      <c r="AA62" s="269" t="s">
        <v>18</v>
      </c>
      <c r="AB62" s="269" t="s">
        <v>18</v>
      </c>
    </row>
    <row r="63" spans="1:28" x14ac:dyDescent="0.25">
      <c r="A63" s="12" t="str">
        <f>VLOOKUP(D:D,'PARAGENS CONCELHO'!$1:$1048576,2,FALSE)</f>
        <v xml:space="preserve"> 40.743247,  -7.941620</v>
      </c>
      <c r="B63" s="12"/>
      <c r="C63" s="12" t="str">
        <f>VLOOKUP(D:D,'PARAGENS CONCELHO'!$1:$1048576,3,FALSE)</f>
        <v>Lustosa-Galifonge 2</v>
      </c>
      <c r="D63" s="28" t="s">
        <v>2436</v>
      </c>
      <c r="E63" s="17"/>
      <c r="F63" s="17"/>
      <c r="G63" s="5"/>
      <c r="H63" s="72">
        <v>0</v>
      </c>
      <c r="I63" s="51">
        <v>6.9444444444444447E-4</v>
      </c>
      <c r="J63" s="309"/>
      <c r="K63" s="15" t="s">
        <v>18</v>
      </c>
      <c r="L63" s="15">
        <v>0.3125</v>
      </c>
      <c r="M63" s="15">
        <v>0.35625000000000001</v>
      </c>
      <c r="N63" s="15">
        <v>0.52777777777777779</v>
      </c>
      <c r="O63" s="15">
        <v>0.6020833333333333</v>
      </c>
      <c r="P63" s="15">
        <v>0.72638888888888886</v>
      </c>
      <c r="Q63" s="15">
        <v>0.78888888888888886</v>
      </c>
      <c r="R63" s="15">
        <v>0.84097222222222223</v>
      </c>
      <c r="S63" s="309"/>
      <c r="T63" s="15" t="s">
        <v>18</v>
      </c>
      <c r="U63" s="15">
        <v>0.37152777777777779</v>
      </c>
      <c r="V63" s="15" t="s">
        <v>18</v>
      </c>
      <c r="W63" s="15" t="s">
        <v>18</v>
      </c>
      <c r="X63" s="15">
        <v>0.80208333333333337</v>
      </c>
      <c r="Y63" s="308"/>
      <c r="Z63" s="15" t="s">
        <v>18</v>
      </c>
      <c r="AA63" s="15">
        <v>0.5493055555555556</v>
      </c>
      <c r="AB63" s="15">
        <v>0.80277777777777781</v>
      </c>
    </row>
    <row r="64" spans="1:28" x14ac:dyDescent="0.25">
      <c r="A64" s="12" t="str">
        <f>VLOOKUP(D:D,'PARAGENS CONCELHO'!$1:$1048576,2,FALSE)</f>
        <v xml:space="preserve"> 40.742956,  -7.945989</v>
      </c>
      <c r="B64" s="12"/>
      <c r="C64" s="12" t="str">
        <f>VLOOKUP(D:D,'PARAGENS CONCELHO'!$1:$1048576,3,FALSE)</f>
        <v>Lustosa-Polidesportivo 2</v>
      </c>
      <c r="D64" s="28" t="s">
        <v>2439</v>
      </c>
      <c r="E64" s="13"/>
      <c r="F64" s="13"/>
      <c r="G64" s="5"/>
      <c r="H64" s="70"/>
      <c r="I64" s="51">
        <v>6.9444444444444447E-4</v>
      </c>
      <c r="J64" s="309"/>
      <c r="K64" s="35" t="s">
        <v>18</v>
      </c>
      <c r="L64" s="35">
        <f t="shared" ref="L64:L76" si="25">L63+I64</f>
        <v>0.31319444444444444</v>
      </c>
      <c r="M64" s="35">
        <f>M63+I64</f>
        <v>0.35694444444444445</v>
      </c>
      <c r="N64" s="35">
        <f t="shared" ref="N64:N76" si="26">N63+I64</f>
        <v>0.52847222222222223</v>
      </c>
      <c r="O64" s="35">
        <f>O63+I64</f>
        <v>0.60277777777777775</v>
      </c>
      <c r="P64" s="35">
        <f t="shared" ref="P64:P71" si="27">P63+I64</f>
        <v>0.7270833333333333</v>
      </c>
      <c r="Q64" s="35">
        <f t="shared" ref="Q64:Q71" si="28">Q63+I64</f>
        <v>0.7895833333333333</v>
      </c>
      <c r="R64" s="35">
        <f t="shared" ref="R64:R71" si="29">R63+I64</f>
        <v>0.84166666666666667</v>
      </c>
      <c r="S64" s="309"/>
      <c r="T64" s="35" t="s">
        <v>18</v>
      </c>
      <c r="U64" s="35">
        <v>0.37291666666666662</v>
      </c>
      <c r="V64" s="35" t="s">
        <v>18</v>
      </c>
      <c r="W64" s="35" t="s">
        <v>18</v>
      </c>
      <c r="X64" s="35">
        <f t="shared" ref="X64:X75" si="30">X63+$I64</f>
        <v>0.80277777777777781</v>
      </c>
      <c r="Y64" s="308"/>
      <c r="Z64" s="35" t="s">
        <v>18</v>
      </c>
      <c r="AA64" s="35">
        <f t="shared" ref="AA64:AB76" si="31">AA63+$I64</f>
        <v>0.55000000000000004</v>
      </c>
      <c r="AB64" s="35">
        <f t="shared" si="31"/>
        <v>0.80347222222222225</v>
      </c>
    </row>
    <row r="65" spans="1:28" x14ac:dyDescent="0.25">
      <c r="A65" s="12" t="str">
        <f>VLOOKUP(D:D,'PARAGENS CONCELHO'!$1:$1048576,2,FALSE)</f>
        <v xml:space="preserve"> 40.741588,  -7.949900</v>
      </c>
      <c r="B65" s="12"/>
      <c r="C65" s="12" t="str">
        <f>VLOOKUP(D:D,'PARAGENS CONCELHO'!$1:$1048576,3,FALSE)</f>
        <v>Lustosa-Longra 2</v>
      </c>
      <c r="D65" s="28" t="s">
        <v>2442</v>
      </c>
      <c r="E65" s="17"/>
      <c r="F65" s="17"/>
      <c r="G65" s="5"/>
      <c r="H65" s="70"/>
      <c r="I65" s="51">
        <v>6.9444444444444447E-4</v>
      </c>
      <c r="J65" s="309"/>
      <c r="K65" s="15" t="s">
        <v>18</v>
      </c>
      <c r="L65" s="15">
        <f t="shared" si="25"/>
        <v>0.31388888888888888</v>
      </c>
      <c r="M65" s="15">
        <f>M64+I65</f>
        <v>0.3576388888888889</v>
      </c>
      <c r="N65" s="15">
        <f t="shared" si="26"/>
        <v>0.52916666666666667</v>
      </c>
      <c r="O65" s="15">
        <f>O64+I65</f>
        <v>0.60347222222222219</v>
      </c>
      <c r="P65" s="15">
        <f t="shared" si="27"/>
        <v>0.72777777777777775</v>
      </c>
      <c r="Q65" s="15">
        <f t="shared" si="28"/>
        <v>0.79027777777777775</v>
      </c>
      <c r="R65" s="15">
        <f t="shared" si="29"/>
        <v>0.84236111111111112</v>
      </c>
      <c r="S65" s="309"/>
      <c r="T65" s="15" t="s">
        <v>18</v>
      </c>
      <c r="U65" s="15">
        <v>0.37361111111111112</v>
      </c>
      <c r="V65" s="15" t="s">
        <v>18</v>
      </c>
      <c r="W65" s="15" t="s">
        <v>18</v>
      </c>
      <c r="X65" s="15">
        <f t="shared" si="30"/>
        <v>0.80347222222222225</v>
      </c>
      <c r="Y65" s="308"/>
      <c r="Z65" s="15" t="s">
        <v>18</v>
      </c>
      <c r="AA65" s="15">
        <f t="shared" si="31"/>
        <v>0.55069444444444449</v>
      </c>
      <c r="AB65" s="15">
        <f t="shared" si="31"/>
        <v>0.8041666666666667</v>
      </c>
    </row>
    <row r="66" spans="1:28" x14ac:dyDescent="0.25">
      <c r="A66" s="12" t="str">
        <f>VLOOKUP(D:D,'PARAGENS CONCELHO'!$1:$1048576,2,FALSE)</f>
        <v xml:space="preserve"> 40.743768,  -7.953713</v>
      </c>
      <c r="B66" s="12"/>
      <c r="C66" s="12" t="str">
        <f>VLOOKUP(D:D,'PARAGENS CONCELHO'!$1:$1048576,3,FALSE)</f>
        <v>Lustosa-Escola 2</v>
      </c>
      <c r="D66" s="40" t="s">
        <v>2445</v>
      </c>
      <c r="E66" s="17"/>
      <c r="F66" s="17"/>
      <c r="G66" s="48"/>
      <c r="H66" s="77">
        <v>0</v>
      </c>
      <c r="I66" s="51">
        <v>6.9444444444444447E-4</v>
      </c>
      <c r="J66" s="309"/>
      <c r="K66" s="35" t="s">
        <v>18</v>
      </c>
      <c r="L66" s="35">
        <f t="shared" si="25"/>
        <v>0.31458333333333333</v>
      </c>
      <c r="M66" s="35">
        <f>M65+I66</f>
        <v>0.35833333333333334</v>
      </c>
      <c r="N66" s="35">
        <f t="shared" si="26"/>
        <v>0.52986111111111112</v>
      </c>
      <c r="O66" s="35">
        <f>O65+I66</f>
        <v>0.60416666666666663</v>
      </c>
      <c r="P66" s="35">
        <f t="shared" si="27"/>
        <v>0.72847222222222219</v>
      </c>
      <c r="Q66" s="35">
        <f t="shared" si="28"/>
        <v>0.79097222222222219</v>
      </c>
      <c r="R66" s="35">
        <f t="shared" si="29"/>
        <v>0.84305555555555556</v>
      </c>
      <c r="S66" s="309"/>
      <c r="T66" s="35" t="s">
        <v>18</v>
      </c>
      <c r="U66" s="35">
        <v>0.37361111111111112</v>
      </c>
      <c r="V66" s="35" t="s">
        <v>18</v>
      </c>
      <c r="W66" s="35" t="s">
        <v>18</v>
      </c>
      <c r="X66" s="35">
        <f>X65+$H66</f>
        <v>0.80347222222222225</v>
      </c>
      <c r="Y66" s="308"/>
      <c r="Z66" s="35" t="s">
        <v>18</v>
      </c>
      <c r="AA66" s="35">
        <f t="shared" si="31"/>
        <v>0.55138888888888893</v>
      </c>
      <c r="AB66" s="35">
        <f t="shared" si="31"/>
        <v>0.80486111111111114</v>
      </c>
    </row>
    <row r="67" spans="1:28" x14ac:dyDescent="0.25">
      <c r="A67" s="12" t="str">
        <f>VLOOKUP(D:D,'PARAGENS CONCELHO'!$1:$1048576,2,FALSE)</f>
        <v xml:space="preserve"> 40.744946,  -7.956563</v>
      </c>
      <c r="B67" s="12"/>
      <c r="C67" s="12" t="str">
        <f>VLOOKUP(D:D,'PARAGENS CONCELHO'!$1:$1048576,3,FALSE)</f>
        <v>Lustosa-Centro 2</v>
      </c>
      <c r="D67" s="28" t="s">
        <v>2448</v>
      </c>
      <c r="H67" s="70"/>
      <c r="I67" s="51">
        <v>6.9444444444444447E-4</v>
      </c>
      <c r="J67" s="309"/>
      <c r="K67" s="15" t="s">
        <v>18</v>
      </c>
      <c r="L67" s="15">
        <f t="shared" si="25"/>
        <v>0.31527777777777777</v>
      </c>
      <c r="M67" s="15">
        <f>M66+I67</f>
        <v>0.35902777777777778</v>
      </c>
      <c r="N67" s="15">
        <f t="shared" si="26"/>
        <v>0.53055555555555556</v>
      </c>
      <c r="O67" s="15">
        <f>O66+I67</f>
        <v>0.60486111111111107</v>
      </c>
      <c r="P67" s="15">
        <f t="shared" si="27"/>
        <v>0.72916666666666663</v>
      </c>
      <c r="Q67" s="15">
        <f t="shared" si="28"/>
        <v>0.79166666666666663</v>
      </c>
      <c r="R67" s="15">
        <f t="shared" si="29"/>
        <v>0.84375</v>
      </c>
      <c r="S67" s="309"/>
      <c r="T67" s="15" t="s">
        <v>18</v>
      </c>
      <c r="U67" s="15">
        <v>0.3743055555555555</v>
      </c>
      <c r="V67" s="15" t="s">
        <v>18</v>
      </c>
      <c r="W67" s="15" t="s">
        <v>18</v>
      </c>
      <c r="X67" s="15">
        <f t="shared" si="30"/>
        <v>0.8041666666666667</v>
      </c>
      <c r="Y67" s="308"/>
      <c r="Z67" s="15" t="s">
        <v>18</v>
      </c>
      <c r="AA67" s="15">
        <f t="shared" si="31"/>
        <v>0.55208333333333337</v>
      </c>
      <c r="AB67" s="15">
        <v>0.79999999999999993</v>
      </c>
    </row>
    <row r="68" spans="1:28" x14ac:dyDescent="0.25">
      <c r="A68" s="12" t="str">
        <f>VLOOKUP(D:D,'PARAGENS CONCELHO'!$1:$1048576,2,FALSE)</f>
        <v>40.748244,-7.960000</v>
      </c>
      <c r="B68" s="12"/>
      <c r="C68" s="12" t="str">
        <f>VLOOKUP(D:D,'PARAGENS CONCELHO'!$1:$1048576,3,FALSE)</f>
        <v>Lustosa-Seganhos 1</v>
      </c>
      <c r="D68" s="28" t="s">
        <v>2953</v>
      </c>
      <c r="E68" s="21"/>
      <c r="F68" s="21"/>
      <c r="H68" s="70"/>
      <c r="I68" s="51">
        <v>6.9444444444444447E-4</v>
      </c>
      <c r="J68" s="309"/>
      <c r="K68" s="35" t="s">
        <v>18</v>
      </c>
      <c r="L68" s="35">
        <f t="shared" si="25"/>
        <v>0.31597222222222221</v>
      </c>
      <c r="M68" s="35">
        <f>M67+I68</f>
        <v>0.35972222222222222</v>
      </c>
      <c r="N68" s="35">
        <f t="shared" si="26"/>
        <v>0.53125</v>
      </c>
      <c r="O68" s="35">
        <f>O67+I68</f>
        <v>0.60555555555555551</v>
      </c>
      <c r="P68" s="35">
        <f t="shared" si="27"/>
        <v>0.72986111111111107</v>
      </c>
      <c r="Q68" s="35">
        <f t="shared" si="28"/>
        <v>0.79236111111111107</v>
      </c>
      <c r="R68" s="35">
        <f t="shared" si="29"/>
        <v>0.84444444444444444</v>
      </c>
      <c r="S68" s="309"/>
      <c r="T68" s="35" t="s">
        <v>18</v>
      </c>
      <c r="U68" s="35">
        <v>0.375</v>
      </c>
      <c r="V68" s="35" t="s">
        <v>18</v>
      </c>
      <c r="W68" s="35" t="s">
        <v>18</v>
      </c>
      <c r="X68" s="35">
        <f t="shared" si="30"/>
        <v>0.80486111111111114</v>
      </c>
      <c r="Y68" s="308"/>
      <c r="Z68" s="35" t="s">
        <v>18</v>
      </c>
      <c r="AA68" s="35">
        <f t="shared" si="31"/>
        <v>0.55277777777777781</v>
      </c>
      <c r="AB68" s="35">
        <f t="shared" si="31"/>
        <v>0.80069444444444438</v>
      </c>
    </row>
    <row r="69" spans="1:28" x14ac:dyDescent="0.25">
      <c r="A69" s="23" t="str">
        <f>VLOOKUP(D:D,'PARAGENS CONCELHO'!$1:$1048576,2,FALSE)</f>
        <v xml:space="preserve"> 40.749318,  -7.960758</v>
      </c>
      <c r="B69" s="23"/>
      <c r="C69" s="23" t="str">
        <f>VLOOKUP(D:D,'PARAGENS CONCELHO'!$1:$1048576,3,FALSE)</f>
        <v>Lustosa-Seganhos 2</v>
      </c>
      <c r="D69" s="24" t="s">
        <v>2451</v>
      </c>
      <c r="E69" s="27"/>
      <c r="F69" s="27"/>
      <c r="G69" s="24" t="s">
        <v>15</v>
      </c>
      <c r="H69" s="144">
        <v>0</v>
      </c>
      <c r="I69" s="144">
        <v>6.9444444444444447E-4</v>
      </c>
      <c r="J69" s="309"/>
      <c r="K69" s="80">
        <v>0.30138888888888887</v>
      </c>
      <c r="L69" s="80">
        <f t="shared" si="25"/>
        <v>0.31666666666666665</v>
      </c>
      <c r="M69" s="80">
        <f>M68+$H69</f>
        <v>0.35972222222222222</v>
      </c>
      <c r="N69" s="80">
        <f t="shared" si="26"/>
        <v>0.53194444444444444</v>
      </c>
      <c r="O69" s="80">
        <f>O68+H69</f>
        <v>0.60555555555555551</v>
      </c>
      <c r="P69" s="80">
        <f t="shared" si="27"/>
        <v>0.73055555555555551</v>
      </c>
      <c r="Q69" s="80">
        <f t="shared" si="28"/>
        <v>0.79305555555555551</v>
      </c>
      <c r="R69" s="80">
        <f t="shared" si="29"/>
        <v>0.84513888888888888</v>
      </c>
      <c r="S69" s="309"/>
      <c r="T69" s="80" t="s">
        <v>18</v>
      </c>
      <c r="U69" s="80">
        <v>0.375</v>
      </c>
      <c r="V69" s="80" t="s">
        <v>18</v>
      </c>
      <c r="W69" s="80" t="s">
        <v>18</v>
      </c>
      <c r="X69" s="80">
        <f>X68+$H69</f>
        <v>0.80486111111111114</v>
      </c>
      <c r="Y69" s="308"/>
      <c r="Z69" s="80" t="s">
        <v>18</v>
      </c>
      <c r="AA69" s="80">
        <f t="shared" si="31"/>
        <v>0.55347222222222225</v>
      </c>
      <c r="AB69" s="80">
        <f t="shared" si="31"/>
        <v>0.80138888888888882</v>
      </c>
    </row>
    <row r="70" spans="1:28" x14ac:dyDescent="0.25">
      <c r="A70" s="12" t="str">
        <f>VLOOKUP(D:D,'PARAGENS CONCELHO'!$1:$1048576,2,FALSE)</f>
        <v xml:space="preserve"> 40.744536,  -7.956243</v>
      </c>
      <c r="B70" s="12"/>
      <c r="C70" s="12" t="str">
        <f>VLOOKUP(D:D,'PARAGENS CONCELHO'!$1:$1048576,3,FALSE)</f>
        <v>Lustosa-Centro 1</v>
      </c>
      <c r="D70" s="20" t="s">
        <v>2954</v>
      </c>
      <c r="E70" s="27"/>
      <c r="F70" s="27"/>
      <c r="G70" s="5"/>
      <c r="H70" s="70"/>
      <c r="I70" s="51">
        <v>6.9444444444444447E-4</v>
      </c>
      <c r="J70" s="309"/>
      <c r="K70" s="35">
        <f t="shared" ref="K70:K76" si="32">K69+I70</f>
        <v>0.30208333333333331</v>
      </c>
      <c r="L70" s="35">
        <f t="shared" si="25"/>
        <v>0.31736111111111109</v>
      </c>
      <c r="M70" s="35">
        <f>M69+I70</f>
        <v>0.36041666666666666</v>
      </c>
      <c r="N70" s="35">
        <f t="shared" si="26"/>
        <v>0.53263888888888888</v>
      </c>
      <c r="O70" s="35">
        <f>O69+I70</f>
        <v>0.60624999999999996</v>
      </c>
      <c r="P70" s="35">
        <f t="shared" si="27"/>
        <v>0.73124999999999996</v>
      </c>
      <c r="Q70" s="35">
        <f t="shared" si="28"/>
        <v>0.79374999999999996</v>
      </c>
      <c r="R70" s="35">
        <f t="shared" si="29"/>
        <v>0.84583333333333333</v>
      </c>
      <c r="S70" s="309"/>
      <c r="T70" s="35" t="s">
        <v>18</v>
      </c>
      <c r="U70" s="35" t="s">
        <v>18</v>
      </c>
      <c r="V70" s="35" t="s">
        <v>18</v>
      </c>
      <c r="W70" s="35" t="s">
        <v>18</v>
      </c>
      <c r="X70" s="35">
        <f t="shared" si="30"/>
        <v>0.80555555555555558</v>
      </c>
      <c r="Y70" s="308"/>
      <c r="Z70" s="35" t="s">
        <v>18</v>
      </c>
      <c r="AA70" s="35">
        <f t="shared" si="31"/>
        <v>0.5541666666666667</v>
      </c>
      <c r="AB70" s="35">
        <f t="shared" si="31"/>
        <v>0.80208333333333326</v>
      </c>
    </row>
    <row r="71" spans="1:28" x14ac:dyDescent="0.25">
      <c r="A71" s="12" t="str">
        <f>VLOOKUP(D:D,'PARAGENS CONCELHO'!$1:$1048576,2,FALSE)</f>
        <v>40.743661,-7.953502</v>
      </c>
      <c r="B71" s="12"/>
      <c r="C71" s="12" t="str">
        <f>VLOOKUP(D:D,'PARAGENS CONCELHO'!$1:$1048576,3,FALSE)</f>
        <v>Lustosa-Escola 1</v>
      </c>
      <c r="D71" s="20" t="s">
        <v>2955</v>
      </c>
      <c r="E71" s="5"/>
      <c r="F71" s="5"/>
      <c r="G71" s="5"/>
      <c r="H71" s="70"/>
      <c r="I71" s="51">
        <v>6.9444444444444447E-4</v>
      </c>
      <c r="J71" s="309"/>
      <c r="K71" s="15">
        <f t="shared" si="32"/>
        <v>0.30277777777777776</v>
      </c>
      <c r="L71" s="15">
        <f t="shared" si="25"/>
        <v>0.31805555555555554</v>
      </c>
      <c r="M71" s="15">
        <f>M70+I71</f>
        <v>0.3611111111111111</v>
      </c>
      <c r="N71" s="15">
        <f t="shared" si="26"/>
        <v>0.53333333333333333</v>
      </c>
      <c r="O71" s="15">
        <f>O70+I71</f>
        <v>0.6069444444444444</v>
      </c>
      <c r="P71" s="15">
        <f t="shared" si="27"/>
        <v>0.7319444444444444</v>
      </c>
      <c r="Q71" s="15">
        <f t="shared" si="28"/>
        <v>0.7944444444444444</v>
      </c>
      <c r="R71" s="15">
        <f t="shared" si="29"/>
        <v>0.84652777777777777</v>
      </c>
      <c r="S71" s="309"/>
      <c r="T71" s="15" t="s">
        <v>18</v>
      </c>
      <c r="U71" s="15" t="s">
        <v>18</v>
      </c>
      <c r="V71" s="15" t="s">
        <v>18</v>
      </c>
      <c r="W71" s="15" t="s">
        <v>18</v>
      </c>
      <c r="X71" s="15">
        <f t="shared" si="30"/>
        <v>0.80625000000000002</v>
      </c>
      <c r="Y71" s="308"/>
      <c r="Z71" s="15" t="s">
        <v>18</v>
      </c>
      <c r="AA71" s="15">
        <f t="shared" si="31"/>
        <v>0.55486111111111114</v>
      </c>
      <c r="AB71" s="15">
        <f t="shared" si="31"/>
        <v>0.8027777777777777</v>
      </c>
    </row>
    <row r="72" spans="1:28" x14ac:dyDescent="0.25">
      <c r="A72" s="12" t="str">
        <f>VLOOKUP(D:D,'PARAGENS CONCELHO'!$1:$1048576,2,FALSE)</f>
        <v xml:space="preserve"> 40.741562,  -7.949619</v>
      </c>
      <c r="B72" s="12"/>
      <c r="C72" s="12" t="str">
        <f>VLOOKUP(D:D,'PARAGENS CONCELHO'!$1:$1048576,3,FALSE)</f>
        <v>Lustosa-Longra 1</v>
      </c>
      <c r="D72" s="68" t="s">
        <v>2956</v>
      </c>
      <c r="E72" s="5"/>
      <c r="F72" s="5"/>
      <c r="G72" s="5"/>
      <c r="H72" s="72">
        <v>0</v>
      </c>
      <c r="I72" s="51">
        <v>6.9444444444444447E-4</v>
      </c>
      <c r="J72" s="309"/>
      <c r="K72" s="35">
        <f t="shared" si="32"/>
        <v>0.3034722222222222</v>
      </c>
      <c r="L72" s="35">
        <f t="shared" si="25"/>
        <v>0.31874999999999998</v>
      </c>
      <c r="M72" s="35">
        <f>M71+$H72</f>
        <v>0.3611111111111111</v>
      </c>
      <c r="N72" s="35">
        <f t="shared" si="26"/>
        <v>0.53402777777777777</v>
      </c>
      <c r="O72" s="35">
        <f>O71+H72</f>
        <v>0.6069444444444444</v>
      </c>
      <c r="P72" s="35">
        <f>P71+$H72</f>
        <v>0.7319444444444444</v>
      </c>
      <c r="Q72" s="35">
        <f>Q71+$H72</f>
        <v>0.7944444444444444</v>
      </c>
      <c r="R72" s="35">
        <f>R71+$H72</f>
        <v>0.84652777777777777</v>
      </c>
      <c r="S72" s="309"/>
      <c r="T72" s="35" t="s">
        <v>18</v>
      </c>
      <c r="U72" s="35" t="s">
        <v>18</v>
      </c>
      <c r="V72" s="35" t="s">
        <v>18</v>
      </c>
      <c r="W72" s="35" t="s">
        <v>18</v>
      </c>
      <c r="X72" s="35">
        <f>X71+$H72</f>
        <v>0.80625000000000002</v>
      </c>
      <c r="Y72" s="308"/>
      <c r="Z72" s="35" t="s">
        <v>18</v>
      </c>
      <c r="AA72" s="35">
        <f t="shared" si="31"/>
        <v>0.55555555555555558</v>
      </c>
      <c r="AB72" s="35">
        <f t="shared" si="31"/>
        <v>0.80347222222222214</v>
      </c>
    </row>
    <row r="73" spans="1:28" x14ac:dyDescent="0.25">
      <c r="A73" s="12" t="str">
        <f>VLOOKUP(D:D,'PARAGENS CONCELHO'!$1:$1048576,2,FALSE)</f>
        <v xml:space="preserve"> 40.742930,  -7.945108</v>
      </c>
      <c r="B73" s="12"/>
      <c r="C73" s="12" t="str">
        <f>VLOOKUP(D:D,'PARAGENS CONCELHO'!$1:$1048576,3,FALSE)</f>
        <v>Lustosa-Polidesportivo 1</v>
      </c>
      <c r="D73" s="20" t="s">
        <v>2957</v>
      </c>
      <c r="E73" s="5"/>
      <c r="F73" s="5"/>
      <c r="G73" s="5"/>
      <c r="H73" s="70"/>
      <c r="I73" s="51">
        <v>6.9444444444444447E-4</v>
      </c>
      <c r="J73" s="309"/>
      <c r="K73" s="15">
        <f t="shared" si="32"/>
        <v>0.30416666666666664</v>
      </c>
      <c r="L73" s="15">
        <f t="shared" si="25"/>
        <v>0.31944444444444442</v>
      </c>
      <c r="M73" s="15">
        <f>M72+I73</f>
        <v>0.36180555555555555</v>
      </c>
      <c r="N73" s="15">
        <f t="shared" si="26"/>
        <v>0.53472222222222221</v>
      </c>
      <c r="O73" s="15">
        <f>O72+I73</f>
        <v>0.60763888888888884</v>
      </c>
      <c r="P73" s="15">
        <f>P72+I73</f>
        <v>0.73263888888888884</v>
      </c>
      <c r="Q73" s="15">
        <f>Q72+I73</f>
        <v>0.79513888888888884</v>
      </c>
      <c r="R73" s="15">
        <f>R72+I73</f>
        <v>0.84722222222222221</v>
      </c>
      <c r="S73" s="309"/>
      <c r="T73" s="15" t="s">
        <v>18</v>
      </c>
      <c r="U73" s="15" t="s">
        <v>18</v>
      </c>
      <c r="V73" s="15" t="s">
        <v>18</v>
      </c>
      <c r="W73" s="15" t="s">
        <v>18</v>
      </c>
      <c r="X73" s="15">
        <f t="shared" si="30"/>
        <v>0.80694444444444446</v>
      </c>
      <c r="Y73" s="308"/>
      <c r="Z73" s="15" t="s">
        <v>18</v>
      </c>
      <c r="AA73" s="15">
        <f t="shared" si="31"/>
        <v>0.55625000000000002</v>
      </c>
      <c r="AB73" s="15">
        <f t="shared" si="31"/>
        <v>0.80416666666666659</v>
      </c>
    </row>
    <row r="74" spans="1:28" x14ac:dyDescent="0.25">
      <c r="A74" s="12" t="str">
        <f>VLOOKUP(D:D,'PARAGENS CONCELHO'!$1:$1048576,2,FALSE)</f>
        <v xml:space="preserve"> 40.743237,  -7.941058</v>
      </c>
      <c r="B74" s="12"/>
      <c r="C74" s="12" t="str">
        <f>VLOOKUP(D:D,'PARAGENS CONCELHO'!$1:$1048576,3,FALSE)</f>
        <v>Lustosa-Galifonge 1</v>
      </c>
      <c r="D74" s="20" t="s">
        <v>2958</v>
      </c>
      <c r="E74" s="5"/>
      <c r="F74" s="5"/>
      <c r="G74" s="5"/>
      <c r="H74" s="72">
        <v>0</v>
      </c>
      <c r="I74" s="51">
        <v>6.9444444444444447E-4</v>
      </c>
      <c r="J74" s="309"/>
      <c r="K74" s="35">
        <f t="shared" si="32"/>
        <v>0.30486111111111108</v>
      </c>
      <c r="L74" s="35">
        <f t="shared" si="25"/>
        <v>0.32013888888888886</v>
      </c>
      <c r="M74" s="35">
        <f>M73+I74</f>
        <v>0.36249999999999999</v>
      </c>
      <c r="N74" s="35">
        <f t="shared" si="26"/>
        <v>0.53541666666666665</v>
      </c>
      <c r="O74" s="35">
        <f>O73+I74</f>
        <v>0.60833333333333328</v>
      </c>
      <c r="P74" s="35">
        <f>P73+I74</f>
        <v>0.73333333333333328</v>
      </c>
      <c r="Q74" s="35">
        <f>Q73+I74</f>
        <v>0.79583333333333328</v>
      </c>
      <c r="R74" s="35">
        <f>R73+I74</f>
        <v>0.84791666666666665</v>
      </c>
      <c r="S74" s="309"/>
      <c r="T74" s="35" t="s">
        <v>18</v>
      </c>
      <c r="U74" s="35" t="s">
        <v>18</v>
      </c>
      <c r="V74" s="35" t="s">
        <v>18</v>
      </c>
      <c r="W74" s="35" t="s">
        <v>18</v>
      </c>
      <c r="X74" s="35">
        <f t="shared" si="30"/>
        <v>0.80763888888888891</v>
      </c>
      <c r="Y74" s="308"/>
      <c r="Z74" s="35" t="s">
        <v>18</v>
      </c>
      <c r="AA74" s="35">
        <f t="shared" si="31"/>
        <v>0.55694444444444446</v>
      </c>
      <c r="AB74" s="35">
        <f t="shared" si="31"/>
        <v>0.80486111111111103</v>
      </c>
    </row>
    <row r="75" spans="1:28" x14ac:dyDescent="0.25">
      <c r="A75" s="12" t="str">
        <f>VLOOKUP(D:D,'PARAGENS CONCELHO'!$1:$1048576,2,FALSE)</f>
        <v xml:space="preserve"> 40.741300,  -7.938536</v>
      </c>
      <c r="B75" s="12"/>
      <c r="C75" s="12" t="str">
        <f>VLOOKUP(D:D,'PARAGENS CONCELHO'!$1:$1048576,3,FALSE)</f>
        <v>Residências Piaget</v>
      </c>
      <c r="D75" s="20" t="s">
        <v>2959</v>
      </c>
      <c r="E75" s="5"/>
      <c r="F75" s="5"/>
      <c r="G75" s="5"/>
      <c r="H75" s="70"/>
      <c r="I75" s="51">
        <v>6.9444444444444447E-4</v>
      </c>
      <c r="J75" s="309"/>
      <c r="K75" s="15">
        <f t="shared" si="32"/>
        <v>0.30555555555555552</v>
      </c>
      <c r="L75" s="15">
        <f t="shared" si="25"/>
        <v>0.3208333333333333</v>
      </c>
      <c r="M75" s="15">
        <f>M74+I75</f>
        <v>0.36319444444444443</v>
      </c>
      <c r="N75" s="15">
        <f t="shared" si="26"/>
        <v>0.53611111111111109</v>
      </c>
      <c r="O75" s="15">
        <f>O74+I75</f>
        <v>0.60902777777777772</v>
      </c>
      <c r="P75" s="15">
        <f>P74+I75</f>
        <v>0.73402777777777772</v>
      </c>
      <c r="Q75" s="15">
        <f>Q74+I75</f>
        <v>0.79652777777777772</v>
      </c>
      <c r="R75" s="15">
        <f>R74+I75</f>
        <v>0.84861111111111109</v>
      </c>
      <c r="S75" s="309"/>
      <c r="T75" s="15" t="s">
        <v>18</v>
      </c>
      <c r="U75" s="15" t="s">
        <v>18</v>
      </c>
      <c r="V75" s="15" t="s">
        <v>18</v>
      </c>
      <c r="W75" s="15"/>
      <c r="X75" s="15">
        <f t="shared" si="30"/>
        <v>0.80833333333333335</v>
      </c>
      <c r="Y75" s="308"/>
      <c r="Z75" s="15" t="s">
        <v>18</v>
      </c>
      <c r="AA75" s="15">
        <f t="shared" si="31"/>
        <v>0.55763888888888891</v>
      </c>
      <c r="AB75" s="15">
        <f t="shared" si="31"/>
        <v>0.80555555555555547</v>
      </c>
    </row>
    <row r="76" spans="1:28" x14ac:dyDescent="0.25">
      <c r="A76" s="12" t="str">
        <f>VLOOKUP(D:D,'PARAGENS CONCELHO'!$1:$1048576,2,FALSE)</f>
        <v xml:space="preserve"> 40.737651,  -7.939023</v>
      </c>
      <c r="B76" s="12"/>
      <c r="C76" s="12" t="str">
        <f>VLOOKUP(D:D,'PARAGENS CONCELHO'!$1:$1048576,3,FALSE)</f>
        <v>Instituto Piaget</v>
      </c>
      <c r="D76" s="20" t="s">
        <v>2960</v>
      </c>
      <c r="E76" s="5"/>
      <c r="F76" s="5"/>
      <c r="G76" s="5"/>
      <c r="H76" s="72">
        <v>0</v>
      </c>
      <c r="I76" s="51">
        <v>6.9444444444444447E-4</v>
      </c>
      <c r="J76" s="309"/>
      <c r="K76" s="35">
        <f t="shared" si="32"/>
        <v>0.30624999999999997</v>
      </c>
      <c r="L76" s="35">
        <f t="shared" si="25"/>
        <v>0.32152777777777775</v>
      </c>
      <c r="M76" s="35">
        <f>M75+I76</f>
        <v>0.36388888888888887</v>
      </c>
      <c r="N76" s="35">
        <f t="shared" si="26"/>
        <v>0.53680555555555554</v>
      </c>
      <c r="O76" s="35">
        <f>O75+I76</f>
        <v>0.60972222222222217</v>
      </c>
      <c r="P76" s="35">
        <f>P75+I76</f>
        <v>0.73472222222222217</v>
      </c>
      <c r="Q76" s="35">
        <f>Q75+I76</f>
        <v>0.79722222222222217</v>
      </c>
      <c r="R76" s="35">
        <f>R75+I76</f>
        <v>0.84930555555555554</v>
      </c>
      <c r="S76" s="309"/>
      <c r="T76" s="35">
        <v>0.34097222222222223</v>
      </c>
      <c r="U76" s="35">
        <v>0.375</v>
      </c>
      <c r="V76" s="35">
        <v>0.53472222222222221</v>
      </c>
      <c r="W76" s="35" t="s">
        <v>4213</v>
      </c>
      <c r="X76" s="35">
        <f>X75+$H76</f>
        <v>0.80833333333333335</v>
      </c>
      <c r="Y76" s="308"/>
      <c r="Z76" s="35">
        <v>0.36527777777777781</v>
      </c>
      <c r="AA76" s="35">
        <f>AA75+$H76</f>
        <v>0.55763888888888891</v>
      </c>
      <c r="AB76" s="35">
        <f t="shared" si="31"/>
        <v>0.80624999999999991</v>
      </c>
    </row>
    <row r="77" spans="1:28" x14ac:dyDescent="0.25">
      <c r="A77" s="12" t="str">
        <f>VLOOKUP(D:D,'PARAGENS CONCELHO'!$1:$1048576,2,FALSE)</f>
        <v xml:space="preserve"> 40.745922,  -7.931851</v>
      </c>
      <c r="B77" s="12"/>
      <c r="C77" s="12" t="str">
        <f>VLOOKUP(D:D,'PARAGENS CONCELHO'!$1:$1048576,3,FALSE)</f>
        <v>Galifonge-Centro 1</v>
      </c>
      <c r="D77" s="20" t="s">
        <v>2961</v>
      </c>
      <c r="E77" s="27"/>
      <c r="F77" s="27"/>
      <c r="G77" s="5"/>
      <c r="H77" s="72">
        <v>0</v>
      </c>
      <c r="I77" s="51">
        <v>6.9444444444444447E-4</v>
      </c>
      <c r="J77" s="309"/>
      <c r="K77" s="269" t="s">
        <v>18</v>
      </c>
      <c r="L77" s="269" t="s">
        <v>18</v>
      </c>
      <c r="M77" s="269" t="s">
        <v>18</v>
      </c>
      <c r="N77" s="269" t="s">
        <v>18</v>
      </c>
      <c r="O77" s="269" t="s">
        <v>18</v>
      </c>
      <c r="P77" s="269" t="s">
        <v>18</v>
      </c>
      <c r="Q77" s="269" t="s">
        <v>18</v>
      </c>
      <c r="R77" s="15" t="s">
        <v>18</v>
      </c>
      <c r="S77" s="309"/>
      <c r="T77" s="269" t="s">
        <v>18</v>
      </c>
      <c r="U77" s="269" t="s">
        <v>18</v>
      </c>
      <c r="V77" s="269" t="s">
        <v>18</v>
      </c>
      <c r="W77" s="15" t="s">
        <v>18</v>
      </c>
      <c r="X77" s="15" t="s">
        <v>18</v>
      </c>
      <c r="Y77" s="308"/>
      <c r="Z77" s="269" t="s">
        <v>18</v>
      </c>
      <c r="AA77" s="269" t="s">
        <v>18</v>
      </c>
      <c r="AB77" s="15" t="s">
        <v>18</v>
      </c>
    </row>
    <row r="78" spans="1:28" x14ac:dyDescent="0.25">
      <c r="A78" s="12" t="str">
        <f>VLOOKUP(D:D,'PARAGENS CONCELHO'!$1:$1048576,2,FALSE)</f>
        <v xml:space="preserve"> 40.744298,  -7.928878</v>
      </c>
      <c r="B78" s="12"/>
      <c r="C78" s="12" t="str">
        <f>VLOOKUP(D:D,'PARAGENS CONCELHO'!$1:$1048576,3,FALSE)</f>
        <v>Galifonge 1</v>
      </c>
      <c r="D78" s="20" t="s">
        <v>2962</v>
      </c>
      <c r="E78" s="5"/>
      <c r="F78" s="5"/>
      <c r="G78" s="5"/>
      <c r="H78" s="72"/>
      <c r="I78" s="51">
        <v>6.9444444444444447E-4</v>
      </c>
      <c r="J78" s="309"/>
      <c r="K78" s="269" t="s">
        <v>18</v>
      </c>
      <c r="L78" s="269" t="s">
        <v>18</v>
      </c>
      <c r="M78" s="269" t="s">
        <v>18</v>
      </c>
      <c r="N78" s="269" t="s">
        <v>18</v>
      </c>
      <c r="O78" s="269" t="s">
        <v>18</v>
      </c>
      <c r="P78" s="269" t="s">
        <v>18</v>
      </c>
      <c r="Q78" s="269" t="s">
        <v>18</v>
      </c>
      <c r="R78" s="35" t="s">
        <v>18</v>
      </c>
      <c r="S78" s="309"/>
      <c r="T78" s="269" t="s">
        <v>18</v>
      </c>
      <c r="U78" s="269" t="s">
        <v>18</v>
      </c>
      <c r="V78" s="269" t="s">
        <v>18</v>
      </c>
      <c r="W78" s="35" t="s">
        <v>18</v>
      </c>
      <c r="X78" s="35" t="s">
        <v>18</v>
      </c>
      <c r="Y78" s="308"/>
      <c r="Z78" s="269" t="s">
        <v>18</v>
      </c>
      <c r="AA78" s="269" t="s">
        <v>18</v>
      </c>
      <c r="AB78" s="35" t="s">
        <v>18</v>
      </c>
    </row>
    <row r="79" spans="1:28" x14ac:dyDescent="0.25">
      <c r="A79" s="12" t="str">
        <f>VLOOKUP(D:D,'PARAGENS CONCELHO'!$1:$1048576,2,FALSE)</f>
        <v xml:space="preserve"> 40.741439,  -7.925726</v>
      </c>
      <c r="B79" s="12"/>
      <c r="C79" s="12" t="str">
        <f>VLOOKUP(D:D,'PARAGENS CONCELHO'!$1:$1048576,3,FALSE)</f>
        <v>Galifonge-Paçô 1</v>
      </c>
      <c r="D79" s="20" t="s">
        <v>2963</v>
      </c>
      <c r="E79" s="5"/>
      <c r="F79" s="5"/>
      <c r="G79" s="5"/>
      <c r="H79" s="70"/>
      <c r="I79" s="51">
        <v>0</v>
      </c>
      <c r="J79" s="309"/>
      <c r="K79" s="15">
        <v>0.31319444444444444</v>
      </c>
      <c r="L79" s="15">
        <v>0.32847222222222222</v>
      </c>
      <c r="M79" s="15">
        <v>0.37083333333333335</v>
      </c>
      <c r="N79" s="15">
        <v>0.54374999999999996</v>
      </c>
      <c r="O79" s="269" t="s">
        <v>18</v>
      </c>
      <c r="P79" s="269" t="s">
        <v>18</v>
      </c>
      <c r="Q79" s="269" t="s">
        <v>18</v>
      </c>
      <c r="R79" s="15" t="s">
        <v>18</v>
      </c>
      <c r="S79" s="309"/>
      <c r="T79" s="15">
        <v>0.34791666666666665</v>
      </c>
      <c r="U79" s="15">
        <v>0.38194444444444442</v>
      </c>
      <c r="V79" s="15">
        <v>0.54166666666666663</v>
      </c>
      <c r="W79" s="15" t="s">
        <v>18</v>
      </c>
      <c r="X79" s="15" t="s">
        <v>18</v>
      </c>
      <c r="Y79" s="308"/>
      <c r="Z79" s="15">
        <v>0.36527777777777776</v>
      </c>
      <c r="AA79" s="269" t="s">
        <v>18</v>
      </c>
      <c r="AB79" s="15" t="s">
        <v>18</v>
      </c>
    </row>
    <row r="80" spans="1:28" x14ac:dyDescent="0.25">
      <c r="A80" s="12" t="str">
        <f>VLOOKUP(D:D,'PARAGENS CONCELHO'!$1:$1048576,2,FALSE)</f>
        <v xml:space="preserve"> 40.738941,  -7.918660</v>
      </c>
      <c r="B80" s="12"/>
      <c r="C80" s="12" t="str">
        <f>VLOOKUP(D:D,'PARAGENS CONCELHO'!$1:$1048576,3,FALSE)</f>
        <v>Paçô-Centro 2</v>
      </c>
      <c r="D80" s="28" t="s">
        <v>3515</v>
      </c>
      <c r="E80" s="5"/>
      <c r="F80" s="5"/>
      <c r="G80" s="5"/>
      <c r="H80" s="5"/>
      <c r="I80" s="51"/>
      <c r="J80" s="309"/>
      <c r="K80" s="15">
        <f>K79</f>
        <v>0.31319444444444444</v>
      </c>
      <c r="L80" s="15">
        <f>L79</f>
        <v>0.32847222222222222</v>
      </c>
      <c r="M80" s="15">
        <f>M79</f>
        <v>0.37083333333333335</v>
      </c>
      <c r="N80" s="15">
        <f>N79</f>
        <v>0.54374999999999996</v>
      </c>
      <c r="O80" s="269" t="s">
        <v>18</v>
      </c>
      <c r="P80" s="269" t="s">
        <v>18</v>
      </c>
      <c r="Q80" s="269" t="s">
        <v>18</v>
      </c>
      <c r="R80" s="15" t="s">
        <v>18</v>
      </c>
      <c r="S80" s="309"/>
      <c r="T80" s="15">
        <f>T79</f>
        <v>0.34791666666666665</v>
      </c>
      <c r="U80" s="15">
        <v>0.37638888888888888</v>
      </c>
      <c r="V80" s="15">
        <f>V79</f>
        <v>0.54166666666666663</v>
      </c>
      <c r="W80" s="15" t="str">
        <f>W79</f>
        <v>-</v>
      </c>
      <c r="X80" s="15" t="s">
        <v>18</v>
      </c>
      <c r="Y80" s="308"/>
      <c r="Z80" s="15">
        <f>Z79</f>
        <v>0.36527777777777776</v>
      </c>
      <c r="AA80" s="269" t="s">
        <v>18</v>
      </c>
      <c r="AB80" s="15" t="s">
        <v>18</v>
      </c>
    </row>
    <row r="81" spans="1:28" x14ac:dyDescent="0.25">
      <c r="A81" s="12" t="str">
        <f>VLOOKUP(D:D,'PARAGENS CONCELHO'!$1:$1048576,2,FALSE)</f>
        <v xml:space="preserve"> 40.738827,  -7.916397</v>
      </c>
      <c r="B81" s="12"/>
      <c r="C81" s="12" t="str">
        <f>VLOOKUP(D:D,'PARAGENS CONCELHO'!$1:$1048576,3,FALSE)</f>
        <v>Paçô-Capela</v>
      </c>
      <c r="D81" s="20" t="s">
        <v>2964</v>
      </c>
      <c r="E81" s="27"/>
      <c r="F81" s="27"/>
      <c r="G81" s="5"/>
      <c r="H81" s="72"/>
      <c r="I81" s="51">
        <v>6.9444444444444447E-4</v>
      </c>
      <c r="J81" s="309"/>
      <c r="K81" s="35">
        <f>K79+I81</f>
        <v>0.31388888888888888</v>
      </c>
      <c r="L81" s="35">
        <f>L79+I81</f>
        <v>0.32916666666666666</v>
      </c>
      <c r="M81" s="35">
        <f>M79+I81</f>
        <v>0.37152777777777779</v>
      </c>
      <c r="N81" s="35">
        <f>N79+I81</f>
        <v>0.5444444444444444</v>
      </c>
      <c r="O81" s="269" t="s">
        <v>18</v>
      </c>
      <c r="P81" s="269" t="s">
        <v>18</v>
      </c>
      <c r="Q81" s="269" t="s">
        <v>18</v>
      </c>
      <c r="R81" s="35" t="s">
        <v>18</v>
      </c>
      <c r="S81" s="309"/>
      <c r="T81" s="35">
        <f>T79+I81</f>
        <v>0.34861111111111109</v>
      </c>
      <c r="U81" s="35">
        <v>0.37708333333333338</v>
      </c>
      <c r="V81" s="35">
        <f>V79+$I81</f>
        <v>0.54236111111111107</v>
      </c>
      <c r="W81" s="35" t="s">
        <v>18</v>
      </c>
      <c r="X81" s="35" t="s">
        <v>18</v>
      </c>
      <c r="Y81" s="308"/>
      <c r="Z81" s="35">
        <f>Z79+$I81</f>
        <v>0.3659722222222222</v>
      </c>
      <c r="AA81" s="269" t="s">
        <v>18</v>
      </c>
      <c r="AB81" s="35" t="s">
        <v>18</v>
      </c>
    </row>
    <row r="82" spans="1:28" x14ac:dyDescent="0.25">
      <c r="A82" s="12" t="str">
        <f>VLOOKUP(D:D,'PARAGENS CONCELHO'!$1:$1048576,2,FALSE)</f>
        <v xml:space="preserve"> 40.736465,  -7.913727</v>
      </c>
      <c r="B82" s="12"/>
      <c r="C82" s="12" t="str">
        <f>VLOOKUP(D:D,'PARAGENS CONCELHO'!$1:$1048576,3,FALSE)</f>
        <v>Paçô-Rua Nova 1</v>
      </c>
      <c r="D82" s="20" t="s">
        <v>2965</v>
      </c>
      <c r="E82" s="5"/>
      <c r="F82" s="5"/>
      <c r="G82" s="5"/>
      <c r="H82" s="70"/>
      <c r="I82" s="51">
        <v>6.9444444444444447E-4</v>
      </c>
      <c r="J82" s="309"/>
      <c r="K82" s="15">
        <f t="shared" ref="K82:K90" si="33">K81+I82</f>
        <v>0.31458333333333333</v>
      </c>
      <c r="L82" s="15">
        <f t="shared" ref="L82:L95" si="34">L81+I82</f>
        <v>0.3298611111111111</v>
      </c>
      <c r="M82" s="15">
        <f t="shared" ref="M82:M89" si="35">M81+I82</f>
        <v>0.37222222222222223</v>
      </c>
      <c r="N82" s="15">
        <f t="shared" ref="N82:N95" si="36">N81+I82</f>
        <v>0.54513888888888884</v>
      </c>
      <c r="O82" s="269" t="s">
        <v>18</v>
      </c>
      <c r="P82" s="269" t="s">
        <v>18</v>
      </c>
      <c r="Q82" s="269" t="s">
        <v>18</v>
      </c>
      <c r="R82" s="15" t="s">
        <v>18</v>
      </c>
      <c r="S82" s="309"/>
      <c r="T82" s="15">
        <f t="shared" ref="T82:T97" si="37">T81+I82</f>
        <v>0.34930555555555554</v>
      </c>
      <c r="U82" s="15">
        <v>0.37777777777777777</v>
      </c>
      <c r="V82" s="15">
        <f>V81+$I82</f>
        <v>0.54305555555555551</v>
      </c>
      <c r="W82" s="15" t="s">
        <v>18</v>
      </c>
      <c r="X82" s="15" t="s">
        <v>18</v>
      </c>
      <c r="Y82" s="308"/>
      <c r="Z82" s="15">
        <f t="shared" ref="Z82:AA95" si="38">Z81+$I82</f>
        <v>0.36666666666666664</v>
      </c>
      <c r="AA82" s="269" t="s">
        <v>18</v>
      </c>
      <c r="AB82" s="15" t="s">
        <v>18</v>
      </c>
    </row>
    <row r="83" spans="1:28" x14ac:dyDescent="0.25">
      <c r="A83" s="12" t="str">
        <f>VLOOKUP(D:D,'PARAGENS CONCELHO'!$1:$1048576,2,FALSE)</f>
        <v xml:space="preserve"> 40.733412,  -7.911373</v>
      </c>
      <c r="B83" s="12"/>
      <c r="C83" s="12" t="str">
        <f>VLOOKUP(D:D,'PARAGENS CONCELHO'!$1:$1048576,3,FALSE)</f>
        <v>Paçô-Estrada Municipal 2</v>
      </c>
      <c r="D83" s="20" t="s">
        <v>2966</v>
      </c>
      <c r="E83" s="27"/>
      <c r="F83" s="27"/>
      <c r="G83" s="5"/>
      <c r="H83" s="70"/>
      <c r="I83" s="51">
        <v>0</v>
      </c>
      <c r="J83" s="309"/>
      <c r="K83" s="35">
        <f t="shared" si="33"/>
        <v>0.31458333333333333</v>
      </c>
      <c r="L83" s="35">
        <f t="shared" si="34"/>
        <v>0.3298611111111111</v>
      </c>
      <c r="M83" s="35">
        <f t="shared" si="35"/>
        <v>0.37222222222222223</v>
      </c>
      <c r="N83" s="35">
        <f t="shared" si="36"/>
        <v>0.54513888888888884</v>
      </c>
      <c r="O83" s="269" t="s">
        <v>18</v>
      </c>
      <c r="P83" s="269" t="s">
        <v>18</v>
      </c>
      <c r="Q83" s="269" t="s">
        <v>18</v>
      </c>
      <c r="R83" s="35" t="s">
        <v>18</v>
      </c>
      <c r="S83" s="309"/>
      <c r="T83" s="35">
        <f t="shared" si="37"/>
        <v>0.34930555555555554</v>
      </c>
      <c r="U83" s="35">
        <v>0.37777777777777777</v>
      </c>
      <c r="V83" s="35">
        <f>V82+$I83</f>
        <v>0.54305555555555551</v>
      </c>
      <c r="W83" s="35" t="s">
        <v>18</v>
      </c>
      <c r="X83" s="35" t="s">
        <v>18</v>
      </c>
      <c r="Y83" s="308"/>
      <c r="Z83" s="35">
        <f t="shared" si="38"/>
        <v>0.36666666666666664</v>
      </c>
      <c r="AA83" s="269" t="s">
        <v>18</v>
      </c>
      <c r="AB83" s="35" t="s">
        <v>18</v>
      </c>
    </row>
    <row r="84" spans="1:28" x14ac:dyDescent="0.25">
      <c r="A84" s="12" t="str">
        <f>VLOOKUP(D:D,'PARAGENS CONCELHO'!$1:$1048576,2,FALSE)</f>
        <v xml:space="preserve"> 40.728462,  -7.909341</v>
      </c>
      <c r="B84" s="12">
        <v>17</v>
      </c>
      <c r="C84" s="12" t="str">
        <f>VLOOKUP(D:D,'PARAGENS CONCELHO'!$1:$1048576,3,FALSE)</f>
        <v>EN2-Muna 1</v>
      </c>
      <c r="D84" s="20" t="s">
        <v>2736</v>
      </c>
      <c r="E84" s="5"/>
      <c r="F84" s="5"/>
      <c r="G84" s="5"/>
      <c r="H84" s="70"/>
      <c r="I84" s="51">
        <v>6.9444444444444447E-4</v>
      </c>
      <c r="J84" s="309"/>
      <c r="K84" s="15">
        <f t="shared" si="33"/>
        <v>0.31527777777777777</v>
      </c>
      <c r="L84" s="15">
        <f t="shared" si="34"/>
        <v>0.33055555555555555</v>
      </c>
      <c r="M84" s="15">
        <f t="shared" si="35"/>
        <v>0.37291666666666667</v>
      </c>
      <c r="N84" s="15">
        <f t="shared" si="36"/>
        <v>0.54583333333333328</v>
      </c>
      <c r="O84" s="15">
        <v>0.61250000000000004</v>
      </c>
      <c r="P84" s="15">
        <v>0.73750000000000004</v>
      </c>
      <c r="Q84" s="15">
        <v>0.8</v>
      </c>
      <c r="R84" s="15" t="s">
        <v>18</v>
      </c>
      <c r="S84" s="309"/>
      <c r="T84" s="15">
        <f t="shared" si="37"/>
        <v>0.35</v>
      </c>
      <c r="U84" s="15">
        <v>0.37847222222222227</v>
      </c>
      <c r="V84" s="15">
        <f>V82+$I84</f>
        <v>0.54374999999999996</v>
      </c>
      <c r="W84" s="15" t="s">
        <v>18</v>
      </c>
      <c r="X84" s="15" t="s">
        <v>18</v>
      </c>
      <c r="Y84" s="308"/>
      <c r="Z84" s="15">
        <f t="shared" si="38"/>
        <v>0.36736111111111108</v>
      </c>
      <c r="AA84" s="15">
        <v>0.56041666666666667</v>
      </c>
      <c r="AB84" s="15" t="s">
        <v>18</v>
      </c>
    </row>
    <row r="85" spans="1:28" x14ac:dyDescent="0.25">
      <c r="A85" s="12" t="str">
        <f>VLOOKUP(D:D,'PARAGENS CONCELHO'!$1:$1048576,2,FALSE)</f>
        <v xml:space="preserve"> 40.715207,  -7.913077</v>
      </c>
      <c r="B85" s="12">
        <v>17</v>
      </c>
      <c r="C85" s="12" t="str">
        <f>VLOOKUP(D:D,'PARAGENS CONCELHO'!$1:$1048576,3,FALSE)</f>
        <v>EN2 Campo-Bindurão 1</v>
      </c>
      <c r="D85" s="20" t="s">
        <v>2737</v>
      </c>
      <c r="E85" s="5"/>
      <c r="F85" s="5"/>
      <c r="G85" s="5"/>
      <c r="H85" s="72"/>
      <c r="I85" s="51">
        <v>0</v>
      </c>
      <c r="J85" s="309"/>
      <c r="K85" s="35">
        <f t="shared" si="33"/>
        <v>0.31527777777777777</v>
      </c>
      <c r="L85" s="35">
        <f t="shared" si="34"/>
        <v>0.33055555555555555</v>
      </c>
      <c r="M85" s="35">
        <f t="shared" si="35"/>
        <v>0.37291666666666667</v>
      </c>
      <c r="N85" s="35">
        <f t="shared" si="36"/>
        <v>0.54583333333333328</v>
      </c>
      <c r="O85" s="35">
        <f t="shared" ref="O85:O97" si="39">O84+I85</f>
        <v>0.61250000000000004</v>
      </c>
      <c r="P85" s="35">
        <f>P84+I85</f>
        <v>0.73750000000000004</v>
      </c>
      <c r="Q85" s="35">
        <f>Q84+I85</f>
        <v>0.8</v>
      </c>
      <c r="R85" s="35" t="s">
        <v>18</v>
      </c>
      <c r="S85" s="309"/>
      <c r="T85" s="35">
        <f t="shared" si="37"/>
        <v>0.35</v>
      </c>
      <c r="U85" s="35">
        <v>0.37847222222222227</v>
      </c>
      <c r="V85" s="35">
        <f>V84+$I85</f>
        <v>0.54374999999999996</v>
      </c>
      <c r="W85" s="35" t="s">
        <v>18</v>
      </c>
      <c r="X85" s="35" t="s">
        <v>18</v>
      </c>
      <c r="Y85" s="308"/>
      <c r="Z85" s="35">
        <f t="shared" si="38"/>
        <v>0.36736111111111108</v>
      </c>
      <c r="AA85" s="35">
        <f t="shared" si="38"/>
        <v>0.56041666666666667</v>
      </c>
      <c r="AB85" s="35" t="s">
        <v>18</v>
      </c>
    </row>
    <row r="86" spans="1:28" x14ac:dyDescent="0.25">
      <c r="A86" s="12" t="str">
        <f>VLOOKUP(D:D,'PARAGENS CONCELHO'!$1:$1048576,2,FALSE)</f>
        <v xml:space="preserve"> 40.711977,  -7.914117</v>
      </c>
      <c r="B86" s="12">
        <v>17</v>
      </c>
      <c r="C86" s="12" t="str">
        <f>VLOOKUP(D:D,'PARAGENS CONCELHO'!$1:$1048576,3,FALSE)</f>
        <v>EN2 Campo- Rua 1-2</v>
      </c>
      <c r="D86" s="28" t="s">
        <v>2454</v>
      </c>
      <c r="E86" s="17"/>
      <c r="F86" s="17"/>
      <c r="G86" s="5"/>
      <c r="H86" s="70"/>
      <c r="I86" s="51">
        <v>6.9444444444444447E-4</v>
      </c>
      <c r="J86" s="309"/>
      <c r="K86" s="15">
        <f t="shared" si="33"/>
        <v>0.31597222222222221</v>
      </c>
      <c r="L86" s="15">
        <f t="shared" si="34"/>
        <v>0.33124999999999999</v>
      </c>
      <c r="M86" s="15">
        <f t="shared" si="35"/>
        <v>0.37361111111111112</v>
      </c>
      <c r="N86" s="15">
        <f t="shared" si="36"/>
        <v>0.54652777777777772</v>
      </c>
      <c r="O86" s="15">
        <f t="shared" si="39"/>
        <v>0.61319444444444449</v>
      </c>
      <c r="P86" s="15">
        <f>P85+I86</f>
        <v>0.73819444444444449</v>
      </c>
      <c r="Q86" s="15">
        <f>Q85+I86</f>
        <v>0.80069444444444449</v>
      </c>
      <c r="R86" s="15" t="s">
        <v>18</v>
      </c>
      <c r="S86" s="309"/>
      <c r="T86" s="15">
        <f t="shared" si="37"/>
        <v>0.35069444444444442</v>
      </c>
      <c r="U86" s="15">
        <v>0.37916666666666665</v>
      </c>
      <c r="V86" s="15">
        <f>V85+$I86</f>
        <v>0.5444444444444444</v>
      </c>
      <c r="W86" s="15" t="s">
        <v>18</v>
      </c>
      <c r="X86" s="15" t="s">
        <v>18</v>
      </c>
      <c r="Y86" s="308"/>
      <c r="Z86" s="15">
        <f t="shared" si="38"/>
        <v>0.36805555555555552</v>
      </c>
      <c r="AA86" s="15">
        <f t="shared" si="38"/>
        <v>0.56111111111111112</v>
      </c>
      <c r="AB86" s="15" t="s">
        <v>18</v>
      </c>
    </row>
    <row r="87" spans="1:28" x14ac:dyDescent="0.25">
      <c r="A87" s="23" t="str">
        <f>VLOOKUP(D:D,'PARAGENS CONCELHO'!$1:$1048576,2,FALSE)</f>
        <v xml:space="preserve"> 40.709071,  -7.913559</v>
      </c>
      <c r="B87" s="23">
        <v>17</v>
      </c>
      <c r="C87" s="23" t="str">
        <f>VLOOKUP(D:D,'PARAGENS CONCELHO'!$1:$1048576,3,FALSE)</f>
        <v>Campo-Aeródromo</v>
      </c>
      <c r="D87" s="24" t="s">
        <v>2738</v>
      </c>
      <c r="E87" s="27"/>
      <c r="F87" s="27"/>
      <c r="G87" s="24" t="s">
        <v>28</v>
      </c>
      <c r="H87" s="25"/>
      <c r="I87" s="144">
        <v>6.9444444444444447E-4</v>
      </c>
      <c r="J87" s="309"/>
      <c r="K87" s="80">
        <f t="shared" si="33"/>
        <v>0.31666666666666665</v>
      </c>
      <c r="L87" s="80">
        <f t="shared" si="34"/>
        <v>0.33194444444444443</v>
      </c>
      <c r="M87" s="80">
        <f t="shared" si="35"/>
        <v>0.37430555555555556</v>
      </c>
      <c r="N87" s="80">
        <f t="shared" si="36"/>
        <v>0.54722222222222217</v>
      </c>
      <c r="O87" s="80">
        <f t="shared" si="39"/>
        <v>0.61388888888888893</v>
      </c>
      <c r="P87" s="80">
        <f>P86+I87</f>
        <v>0.73888888888888893</v>
      </c>
      <c r="Q87" s="80">
        <f>Q86+I87</f>
        <v>0.80138888888888893</v>
      </c>
      <c r="R87" s="80" t="s">
        <v>18</v>
      </c>
      <c r="S87" s="309"/>
      <c r="T87" s="80">
        <f t="shared" si="37"/>
        <v>0.35138888888888886</v>
      </c>
      <c r="U87" s="80">
        <v>0.37986111111111115</v>
      </c>
      <c r="V87" s="80">
        <f>V86+$I87</f>
        <v>0.54513888888888884</v>
      </c>
      <c r="W87" s="80" t="s">
        <v>18</v>
      </c>
      <c r="X87" s="80" t="s">
        <v>18</v>
      </c>
      <c r="Y87" s="308"/>
      <c r="Z87" s="80">
        <f t="shared" si="38"/>
        <v>0.36874999999999997</v>
      </c>
      <c r="AA87" s="80">
        <f t="shared" si="38"/>
        <v>0.56180555555555556</v>
      </c>
      <c r="AB87" s="80" t="s">
        <v>18</v>
      </c>
    </row>
    <row r="88" spans="1:28" x14ac:dyDescent="0.25">
      <c r="A88" s="12" t="str">
        <f>VLOOKUP(D:D,'PARAGENS CONCELHO'!$1:$1048576,2,FALSE)</f>
        <v xml:space="preserve"> 40.707307,  -7.915725</v>
      </c>
      <c r="B88" s="12" t="s">
        <v>3753</v>
      </c>
      <c r="C88" s="12" t="str">
        <f>VLOOKUP(D:D,'PARAGENS CONCELHO'!$1:$1048576,3,FALSE)</f>
        <v>Campo-L Fonte da Igreja</v>
      </c>
      <c r="D88" s="28" t="s">
        <v>2967</v>
      </c>
      <c r="E88" s="5"/>
      <c r="F88" s="5"/>
      <c r="G88" s="5"/>
      <c r="H88" s="5"/>
      <c r="I88" s="51">
        <v>0</v>
      </c>
      <c r="J88" s="309"/>
      <c r="K88" s="15">
        <f t="shared" si="33"/>
        <v>0.31666666666666665</v>
      </c>
      <c r="L88" s="15">
        <f t="shared" si="34"/>
        <v>0.33194444444444443</v>
      </c>
      <c r="M88" s="15">
        <f t="shared" si="35"/>
        <v>0.37430555555555556</v>
      </c>
      <c r="N88" s="15">
        <f t="shared" si="36"/>
        <v>0.54722222222222217</v>
      </c>
      <c r="O88" s="15">
        <f t="shared" si="39"/>
        <v>0.61388888888888893</v>
      </c>
      <c r="P88" s="15">
        <f>P87+I88</f>
        <v>0.73888888888888893</v>
      </c>
      <c r="Q88" s="15">
        <f>Q87+I88</f>
        <v>0.80138888888888893</v>
      </c>
      <c r="R88" s="15" t="s">
        <v>18</v>
      </c>
      <c r="S88" s="309"/>
      <c r="T88" s="15">
        <f t="shared" si="37"/>
        <v>0.35138888888888886</v>
      </c>
      <c r="U88" s="15">
        <v>0.37986111111111115</v>
      </c>
      <c r="V88" s="15">
        <f>V87+$I88</f>
        <v>0.54513888888888884</v>
      </c>
      <c r="W88" s="15">
        <f>W49+$I88</f>
        <v>0.58541666666666659</v>
      </c>
      <c r="X88" s="15" t="s">
        <v>18</v>
      </c>
      <c r="Y88" s="308"/>
      <c r="Z88" s="15">
        <f t="shared" si="38"/>
        <v>0.36874999999999997</v>
      </c>
      <c r="AA88" s="15">
        <f t="shared" si="38"/>
        <v>0.56180555555555556</v>
      </c>
      <c r="AB88" s="15" t="s">
        <v>18</v>
      </c>
    </row>
    <row r="89" spans="1:28" x14ac:dyDescent="0.25">
      <c r="A89" s="12" t="str">
        <f>VLOOKUP(D:D,'PARAGENS CONCELHO'!$1:$1048576,2,FALSE)</f>
        <v xml:space="preserve"> 40.706069,  -7.918940</v>
      </c>
      <c r="B89" s="12" t="s">
        <v>3753</v>
      </c>
      <c r="C89" s="12" t="str">
        <f>VLOOKUP(D:D,'PARAGENS CONCELHO'!$1:$1048576,3,FALSE)</f>
        <v>Campo-Cemitério 2</v>
      </c>
      <c r="D89" s="20" t="s">
        <v>2968</v>
      </c>
      <c r="E89" s="5"/>
      <c r="F89" s="5"/>
      <c r="G89" s="5"/>
      <c r="H89" s="70"/>
      <c r="I89" s="51">
        <v>6.9444444444444447E-4</v>
      </c>
      <c r="J89" s="309"/>
      <c r="K89" s="35">
        <f t="shared" si="33"/>
        <v>0.31736111111111109</v>
      </c>
      <c r="L89" s="35">
        <f t="shared" si="34"/>
        <v>0.33263888888888887</v>
      </c>
      <c r="M89" s="35">
        <f t="shared" si="35"/>
        <v>0.375</v>
      </c>
      <c r="N89" s="35">
        <f t="shared" si="36"/>
        <v>0.54791666666666661</v>
      </c>
      <c r="O89" s="35">
        <f t="shared" si="39"/>
        <v>0.61458333333333337</v>
      </c>
      <c r="P89" s="35">
        <f>P88+I89</f>
        <v>0.73958333333333337</v>
      </c>
      <c r="Q89" s="35">
        <f>Q88+I89</f>
        <v>0.80208333333333337</v>
      </c>
      <c r="R89" s="35" t="s">
        <v>18</v>
      </c>
      <c r="S89" s="309"/>
      <c r="T89" s="35">
        <f t="shared" si="37"/>
        <v>0.3520833333333333</v>
      </c>
      <c r="U89" s="35">
        <v>0.38055555555555554</v>
      </c>
      <c r="V89" s="35">
        <f t="shared" ref="V89:W97" si="40">V88+$I89</f>
        <v>0.54583333333333328</v>
      </c>
      <c r="W89" s="35">
        <f t="shared" si="40"/>
        <v>0.58611111111111103</v>
      </c>
      <c r="X89" s="35" t="s">
        <v>18</v>
      </c>
      <c r="Y89" s="308"/>
      <c r="Z89" s="35">
        <f t="shared" si="38"/>
        <v>0.36944444444444441</v>
      </c>
      <c r="AA89" s="35">
        <f t="shared" si="38"/>
        <v>0.5625</v>
      </c>
      <c r="AB89" s="35" t="s">
        <v>18</v>
      </c>
    </row>
    <row r="90" spans="1:28" x14ac:dyDescent="0.25">
      <c r="A90" s="12" t="str">
        <f>VLOOKUP(D:D,'PARAGENS CONCELHO'!$1:$1048576,2,FALSE)</f>
        <v xml:space="preserve"> 40.703679,  -7.922884</v>
      </c>
      <c r="B90" s="12" t="s">
        <v>3753</v>
      </c>
      <c r="C90" s="12" t="str">
        <f>VLOOKUP(D:D,'PARAGENS CONCELHO'!$1:$1048576,3,FALSE)</f>
        <v>Estab Prisional 1</v>
      </c>
      <c r="D90" s="20" t="s">
        <v>2969</v>
      </c>
      <c r="E90" s="27"/>
      <c r="F90" s="27"/>
      <c r="G90" s="5"/>
      <c r="H90" s="72">
        <v>0</v>
      </c>
      <c r="I90" s="51">
        <v>6.9444444444444447E-4</v>
      </c>
      <c r="J90" s="309"/>
      <c r="K90" s="15">
        <f t="shared" si="33"/>
        <v>0.31805555555555554</v>
      </c>
      <c r="L90" s="15">
        <f t="shared" si="34"/>
        <v>0.33333333333333331</v>
      </c>
      <c r="M90" s="15">
        <f>M89+$H90</f>
        <v>0.375</v>
      </c>
      <c r="N90" s="15">
        <f t="shared" si="36"/>
        <v>0.54861111111111105</v>
      </c>
      <c r="O90" s="15">
        <f t="shared" si="39"/>
        <v>0.61527777777777781</v>
      </c>
      <c r="P90" s="15">
        <f>P89+$H90</f>
        <v>0.73958333333333337</v>
      </c>
      <c r="Q90" s="15">
        <f>Q89+$H90</f>
        <v>0.80208333333333337</v>
      </c>
      <c r="R90" s="15" t="s">
        <v>18</v>
      </c>
      <c r="S90" s="309"/>
      <c r="T90" s="15">
        <f t="shared" si="37"/>
        <v>0.35277777777777775</v>
      </c>
      <c r="U90" s="15">
        <v>0.38194444444444442</v>
      </c>
      <c r="V90" s="15">
        <f t="shared" si="40"/>
        <v>0.54652777777777772</v>
      </c>
      <c r="W90" s="15">
        <f t="shared" si="40"/>
        <v>0.58680555555555547</v>
      </c>
      <c r="X90" s="15" t="s">
        <v>18</v>
      </c>
      <c r="Y90" s="308"/>
      <c r="Z90" s="15">
        <f t="shared" si="38"/>
        <v>0.37013888888888885</v>
      </c>
      <c r="AA90" s="15">
        <f t="shared" si="38"/>
        <v>0.56319444444444444</v>
      </c>
      <c r="AB90" s="15" t="s">
        <v>18</v>
      </c>
    </row>
    <row r="91" spans="1:28" x14ac:dyDescent="0.25">
      <c r="A91" s="12" t="str">
        <f>VLOOKUP(D:D,'PARAGENS CONCELHO'!$1:$1048576,2,FALSE)</f>
        <v xml:space="preserve"> 40.703076,  -7.923790</v>
      </c>
      <c r="B91" s="12" t="s">
        <v>3753</v>
      </c>
      <c r="C91" s="12" t="str">
        <f>VLOOKUP(D:D,'PARAGENS CONCELHO'!$1:$1048576,3,FALSE)</f>
        <v>Escola Jean Piaget</v>
      </c>
      <c r="D91" s="28" t="s">
        <v>2970</v>
      </c>
      <c r="E91" s="17"/>
      <c r="F91" s="17"/>
      <c r="G91" s="5"/>
      <c r="H91" s="72">
        <v>6.9444444444444447E-4</v>
      </c>
      <c r="I91" s="51">
        <v>0</v>
      </c>
      <c r="J91" s="309"/>
      <c r="K91" s="35">
        <f>K90+$H91</f>
        <v>0.31874999999999998</v>
      </c>
      <c r="L91" s="35">
        <f t="shared" si="34"/>
        <v>0.33333333333333331</v>
      </c>
      <c r="M91" s="35">
        <f>M90+H91</f>
        <v>0.37569444444444444</v>
      </c>
      <c r="N91" s="35">
        <f t="shared" si="36"/>
        <v>0.54861111111111105</v>
      </c>
      <c r="O91" s="35">
        <f t="shared" si="39"/>
        <v>0.61527777777777781</v>
      </c>
      <c r="P91" s="35">
        <f>P90+I91</f>
        <v>0.73958333333333337</v>
      </c>
      <c r="Q91" s="35">
        <f>Q90+I91</f>
        <v>0.80208333333333337</v>
      </c>
      <c r="R91" s="35" t="s">
        <v>18</v>
      </c>
      <c r="S91" s="309"/>
      <c r="T91" s="35">
        <f t="shared" si="37"/>
        <v>0.35277777777777775</v>
      </c>
      <c r="U91" s="35">
        <v>0.38194444444444442</v>
      </c>
      <c r="V91" s="35">
        <f t="shared" si="40"/>
        <v>0.54652777777777772</v>
      </c>
      <c r="W91" s="35">
        <f t="shared" si="40"/>
        <v>0.58680555555555547</v>
      </c>
      <c r="X91" s="35" t="s">
        <v>18</v>
      </c>
      <c r="Y91" s="308"/>
      <c r="Z91" s="35">
        <f t="shared" si="38"/>
        <v>0.37013888888888885</v>
      </c>
      <c r="AA91" s="35">
        <f t="shared" si="38"/>
        <v>0.56319444444444444</v>
      </c>
      <c r="AB91" s="35" t="s">
        <v>18</v>
      </c>
    </row>
    <row r="92" spans="1:28" x14ac:dyDescent="0.25">
      <c r="A92" s="12" t="str">
        <f>VLOOKUP(D:D,'PARAGENS CONCELHO'!$1:$1048576,2,FALSE)</f>
        <v xml:space="preserve"> 40.702806,  -7.926807</v>
      </c>
      <c r="B92" s="12" t="s">
        <v>3753</v>
      </c>
      <c r="C92" s="12" t="str">
        <f>VLOOKUP(D:D,'PARAGENS CONCELHO'!$1:$1048576,3,FALSE)</f>
        <v>Campo-Est Liberdade 2</v>
      </c>
      <c r="D92" s="20" t="s">
        <v>2971</v>
      </c>
      <c r="E92" s="5"/>
      <c r="F92" s="5"/>
      <c r="G92" s="5"/>
      <c r="H92" s="70"/>
      <c r="I92" s="51">
        <v>6.9444444444444447E-4</v>
      </c>
      <c r="J92" s="309"/>
      <c r="K92" s="15">
        <f>K91+I92</f>
        <v>0.31944444444444442</v>
      </c>
      <c r="L92" s="15">
        <f t="shared" si="34"/>
        <v>0.33402777777777776</v>
      </c>
      <c r="M92" s="15">
        <f>M91+I92</f>
        <v>0.37638888888888888</v>
      </c>
      <c r="N92" s="15">
        <f t="shared" si="36"/>
        <v>0.54930555555555549</v>
      </c>
      <c r="O92" s="15">
        <f t="shared" si="39"/>
        <v>0.61597222222222225</v>
      </c>
      <c r="P92" s="15">
        <f>P91+I92</f>
        <v>0.74027777777777781</v>
      </c>
      <c r="Q92" s="15">
        <f>Q91+I92</f>
        <v>0.80277777777777781</v>
      </c>
      <c r="R92" s="15" t="s">
        <v>18</v>
      </c>
      <c r="S92" s="309"/>
      <c r="T92" s="15">
        <f t="shared" si="37"/>
        <v>0.35347222222222219</v>
      </c>
      <c r="U92" s="15">
        <v>0.38263888888888892</v>
      </c>
      <c r="V92" s="15">
        <f t="shared" si="40"/>
        <v>0.54722222222222217</v>
      </c>
      <c r="W92" s="15">
        <f t="shared" si="40"/>
        <v>0.58749999999999991</v>
      </c>
      <c r="X92" s="15" t="s">
        <v>18</v>
      </c>
      <c r="Y92" s="308"/>
      <c r="Z92" s="15">
        <f t="shared" si="38"/>
        <v>0.37083333333333329</v>
      </c>
      <c r="AA92" s="15">
        <f t="shared" si="38"/>
        <v>0.56388888888888888</v>
      </c>
      <c r="AB92" s="15" t="s">
        <v>18</v>
      </c>
    </row>
    <row r="93" spans="1:28" x14ac:dyDescent="0.25">
      <c r="A93" s="12" t="str">
        <f>VLOOKUP(D:D,'PARAGENS CONCELHO'!$1:$1048576,2,FALSE)</f>
        <v xml:space="preserve"> 40.701716,  -7.930096</v>
      </c>
      <c r="B93" s="12" t="s">
        <v>3753</v>
      </c>
      <c r="C93" s="12" t="str">
        <f>VLOOKUP(D:D,'PARAGENS CONCELHO'!$1:$1048576,3,FALSE)</f>
        <v>N S Fátima-Liberdade 2</v>
      </c>
      <c r="D93" s="20" t="s">
        <v>2972</v>
      </c>
      <c r="E93" s="5"/>
      <c r="F93" s="5"/>
      <c r="G93" s="5"/>
      <c r="H93" s="70"/>
      <c r="I93" s="51">
        <v>6.9444444444444447E-4</v>
      </c>
      <c r="J93" s="309"/>
      <c r="K93" s="35">
        <f>K92+I93</f>
        <v>0.32013888888888886</v>
      </c>
      <c r="L93" s="35">
        <f t="shared" si="34"/>
        <v>0.3347222222222222</v>
      </c>
      <c r="M93" s="35">
        <f>M92+I93</f>
        <v>0.37708333333333333</v>
      </c>
      <c r="N93" s="35">
        <f t="shared" si="36"/>
        <v>0.54999999999999993</v>
      </c>
      <c r="O93" s="35">
        <f t="shared" si="39"/>
        <v>0.6166666666666667</v>
      </c>
      <c r="P93" s="35">
        <f>P92+I93</f>
        <v>0.74097222222222225</v>
      </c>
      <c r="Q93" s="35">
        <f>Q92+I93</f>
        <v>0.80347222222222225</v>
      </c>
      <c r="R93" s="35" t="s">
        <v>18</v>
      </c>
      <c r="S93" s="309"/>
      <c r="T93" s="35">
        <f t="shared" si="37"/>
        <v>0.35416666666666663</v>
      </c>
      <c r="U93" s="35">
        <v>0.3833333333333333</v>
      </c>
      <c r="V93" s="35">
        <f t="shared" si="40"/>
        <v>0.54791666666666661</v>
      </c>
      <c r="W93" s="35">
        <f t="shared" si="40"/>
        <v>0.58819444444444435</v>
      </c>
      <c r="X93" s="35" t="s">
        <v>18</v>
      </c>
      <c r="Y93" s="308"/>
      <c r="Z93" s="35">
        <f t="shared" si="38"/>
        <v>0.37152777777777773</v>
      </c>
      <c r="AA93" s="35">
        <f t="shared" si="38"/>
        <v>0.56458333333333333</v>
      </c>
      <c r="AB93" s="35" t="s">
        <v>18</v>
      </c>
    </row>
    <row r="94" spans="1:28" x14ac:dyDescent="0.25">
      <c r="A94" s="12" t="str">
        <f>VLOOKUP(D:D,'PARAGENS CONCELHO'!$1:$1048576,2,FALSE)</f>
        <v xml:space="preserve"> 40.700016,  -7.931077</v>
      </c>
      <c r="B94" s="12" t="s">
        <v>3753</v>
      </c>
      <c r="C94" s="12" t="str">
        <f>VLOOKUP(D:D,'PARAGENS CONCELHO'!$1:$1048576,3,FALSE)</f>
        <v>N S Fátima-Liberdade 1</v>
      </c>
      <c r="D94" s="20" t="s">
        <v>2973</v>
      </c>
      <c r="E94" s="27"/>
      <c r="F94" s="27"/>
      <c r="G94" s="5"/>
      <c r="H94" s="70"/>
      <c r="I94" s="51">
        <v>0</v>
      </c>
      <c r="J94" s="309"/>
      <c r="K94" s="15">
        <f>K93+I94</f>
        <v>0.32013888888888886</v>
      </c>
      <c r="L94" s="15">
        <f t="shared" si="34"/>
        <v>0.3347222222222222</v>
      </c>
      <c r="M94" s="15">
        <f>M93+I94</f>
        <v>0.37708333333333333</v>
      </c>
      <c r="N94" s="15">
        <f t="shared" si="36"/>
        <v>0.54999999999999993</v>
      </c>
      <c r="O94" s="15">
        <f t="shared" si="39"/>
        <v>0.6166666666666667</v>
      </c>
      <c r="P94" s="15">
        <f>P93+I94</f>
        <v>0.74097222222222225</v>
      </c>
      <c r="Q94" s="15">
        <f>Q93+I94</f>
        <v>0.80347222222222225</v>
      </c>
      <c r="R94" s="15" t="s">
        <v>18</v>
      </c>
      <c r="S94" s="309"/>
      <c r="T94" s="15">
        <f t="shared" si="37"/>
        <v>0.35416666666666663</v>
      </c>
      <c r="U94" s="15">
        <v>0.3833333333333333</v>
      </c>
      <c r="V94" s="15">
        <f t="shared" si="40"/>
        <v>0.54791666666666661</v>
      </c>
      <c r="W94" s="15">
        <f t="shared" si="40"/>
        <v>0.58819444444444435</v>
      </c>
      <c r="X94" s="15" t="s">
        <v>18</v>
      </c>
      <c r="Y94" s="308"/>
      <c r="Z94" s="15">
        <f t="shared" si="38"/>
        <v>0.37152777777777773</v>
      </c>
      <c r="AA94" s="15">
        <f t="shared" si="38"/>
        <v>0.56458333333333333</v>
      </c>
      <c r="AB94" s="15" t="s">
        <v>18</v>
      </c>
    </row>
    <row r="95" spans="1:28" x14ac:dyDescent="0.25">
      <c r="A95" s="12" t="str">
        <f>VLOOKUP(D:D,'PARAGENS CONCELHO'!$1:$1048576,2,FALSE)</f>
        <v xml:space="preserve"> 40.697545,  -7.932534</v>
      </c>
      <c r="B95" s="12" t="s">
        <v>3176</v>
      </c>
      <c r="C95" s="12" t="str">
        <f>VLOOKUP(D:D,'PARAGENS CONCELHO'!$1:$1048576,3,FALSE)</f>
        <v>EN16-Campo-Abraveses</v>
      </c>
      <c r="D95" s="20" t="s">
        <v>2974</v>
      </c>
      <c r="E95" s="5"/>
      <c r="F95" s="5"/>
      <c r="G95" s="5"/>
      <c r="H95" s="70"/>
      <c r="I95" s="51">
        <v>6.9444444444444447E-4</v>
      </c>
      <c r="J95" s="309"/>
      <c r="K95" s="35">
        <f>K94+I95</f>
        <v>0.3208333333333333</v>
      </c>
      <c r="L95" s="35">
        <f t="shared" si="34"/>
        <v>0.33541666666666664</v>
      </c>
      <c r="M95" s="35">
        <f>M94+I95</f>
        <v>0.37777777777777777</v>
      </c>
      <c r="N95" s="35">
        <f t="shared" si="36"/>
        <v>0.55069444444444438</v>
      </c>
      <c r="O95" s="35">
        <f t="shared" si="39"/>
        <v>0.61736111111111114</v>
      </c>
      <c r="P95" s="35">
        <f>P94+I95</f>
        <v>0.7416666666666667</v>
      </c>
      <c r="Q95" s="35">
        <f>Q94+I95</f>
        <v>0.8041666666666667</v>
      </c>
      <c r="R95" s="35" t="s">
        <v>18</v>
      </c>
      <c r="S95" s="309"/>
      <c r="T95" s="35">
        <f t="shared" si="37"/>
        <v>0.35486111111111107</v>
      </c>
      <c r="U95" s="35">
        <v>0.3840277777777778</v>
      </c>
      <c r="V95" s="35">
        <f t="shared" si="40"/>
        <v>0.54861111111111105</v>
      </c>
      <c r="W95" s="35">
        <f t="shared" si="40"/>
        <v>0.5888888888888888</v>
      </c>
      <c r="X95" s="35" t="s">
        <v>18</v>
      </c>
      <c r="Y95" s="308"/>
      <c r="Z95" s="35">
        <f t="shared" si="38"/>
        <v>0.37222222222222218</v>
      </c>
      <c r="AA95" s="35">
        <f t="shared" si="38"/>
        <v>0.56527777777777777</v>
      </c>
      <c r="AB95" s="35" t="s">
        <v>18</v>
      </c>
    </row>
    <row r="96" spans="1:28" x14ac:dyDescent="0.25">
      <c r="A96" s="12" t="str">
        <f>VLOOKUP(D:D,'PARAGENS CONCELHO'!$1:$1048576,2,FALSE)</f>
        <v xml:space="preserve"> 40.691646,  -7.927824</v>
      </c>
      <c r="B96" s="12">
        <v>20</v>
      </c>
      <c r="C96" s="12" t="str">
        <f>VLOOKUP(D:D,'PARAGENS CONCELHO'!$1:$1048576,3,FALSE)</f>
        <v>IP5-Pascoal</v>
      </c>
      <c r="D96" s="20" t="s">
        <v>2975</v>
      </c>
      <c r="F96" s="5"/>
      <c r="G96" s="5"/>
      <c r="H96" s="72">
        <v>6.9444444444444447E-4</v>
      </c>
      <c r="I96" s="51">
        <v>0</v>
      </c>
      <c r="J96" s="309"/>
      <c r="K96" s="15" t="s">
        <v>18</v>
      </c>
      <c r="L96" s="15" t="s">
        <v>18</v>
      </c>
      <c r="M96" s="15" t="s">
        <v>18</v>
      </c>
      <c r="N96" s="15" t="s">
        <v>18</v>
      </c>
      <c r="O96" s="15">
        <f t="shared" si="39"/>
        <v>0.61736111111111114</v>
      </c>
      <c r="P96" s="15" t="s">
        <v>18</v>
      </c>
      <c r="Q96" s="15" t="s">
        <v>18</v>
      </c>
      <c r="R96" s="15" t="s">
        <v>18</v>
      </c>
      <c r="S96" s="309"/>
      <c r="T96" s="15">
        <f t="shared" si="37"/>
        <v>0.35486111111111107</v>
      </c>
      <c r="U96" s="15">
        <v>0.3840277777777778</v>
      </c>
      <c r="V96" s="15"/>
      <c r="W96" s="15">
        <f t="shared" si="40"/>
        <v>0.5888888888888888</v>
      </c>
      <c r="X96" s="15" t="s">
        <v>18</v>
      </c>
      <c r="Y96" s="308"/>
      <c r="Z96" s="15" t="s">
        <v>18</v>
      </c>
      <c r="AA96" s="15" t="s">
        <v>18</v>
      </c>
      <c r="AB96" s="15" t="s">
        <v>18</v>
      </c>
    </row>
    <row r="97" spans="1:28" x14ac:dyDescent="0.25">
      <c r="A97" s="23" t="str">
        <f>VLOOKUP(D:D,'PARAGENS CONCELHO'!$1:$1048576,2,FALSE)</f>
        <v xml:space="preserve"> 40.688397,  -7.927512</v>
      </c>
      <c r="B97" s="23">
        <v>20</v>
      </c>
      <c r="C97" s="23" t="str">
        <f>VLOOKUP(D:D,'PARAGENS CONCELHO'!$1:$1048576,3,FALSE)</f>
        <v>EN16-Pascoal 1</v>
      </c>
      <c r="D97" s="24" t="s">
        <v>2976</v>
      </c>
      <c r="E97" s="27"/>
      <c r="F97" s="27"/>
      <c r="G97" s="24" t="s">
        <v>31</v>
      </c>
      <c r="H97" s="25"/>
      <c r="I97" s="144">
        <v>6.9444444444444447E-4</v>
      </c>
      <c r="J97" s="309"/>
      <c r="K97" s="80" t="s">
        <v>18</v>
      </c>
      <c r="L97" s="80" t="s">
        <v>18</v>
      </c>
      <c r="M97" s="80" t="s">
        <v>18</v>
      </c>
      <c r="N97" s="80" t="s">
        <v>18</v>
      </c>
      <c r="O97" s="80">
        <f t="shared" si="39"/>
        <v>0.61805555555555558</v>
      </c>
      <c r="P97" s="80" t="s">
        <v>18</v>
      </c>
      <c r="Q97" s="80" t="s">
        <v>18</v>
      </c>
      <c r="R97" s="80" t="s">
        <v>18</v>
      </c>
      <c r="S97" s="309"/>
      <c r="T97" s="80">
        <f t="shared" si="37"/>
        <v>0.35555555555555551</v>
      </c>
      <c r="U97" s="80">
        <v>0.38472222222222219</v>
      </c>
      <c r="V97" s="80"/>
      <c r="W97" s="80">
        <f t="shared" si="40"/>
        <v>0.58958333333333324</v>
      </c>
      <c r="X97" s="80" t="s">
        <v>18</v>
      </c>
      <c r="Y97" s="308"/>
      <c r="Z97" s="80" t="s">
        <v>18</v>
      </c>
      <c r="AA97" s="80" t="s">
        <v>18</v>
      </c>
      <c r="AB97" s="80" t="s">
        <v>18</v>
      </c>
    </row>
    <row r="98" spans="1:28" x14ac:dyDescent="0.25">
      <c r="A98" s="12" t="str">
        <f>VLOOKUP(D:D,'PARAGENS CONCELHO'!$1:$1048576,2,FALSE)</f>
        <v xml:space="preserve"> 40.694112,  -7.932446</v>
      </c>
      <c r="B98" s="12" t="s">
        <v>3753</v>
      </c>
      <c r="C98" s="12" t="str">
        <f>VLOOKUP(D:D,'PARAGENS CONCELHO'!$1:$1048576,3,FALSE)</f>
        <v>Pascoal-Passadouro 1</v>
      </c>
      <c r="D98" s="28" t="s">
        <v>2977</v>
      </c>
      <c r="F98" s="5"/>
      <c r="G98" s="5"/>
      <c r="H98" s="72">
        <v>6.9444444444444447E-4</v>
      </c>
      <c r="I98" s="51">
        <v>0</v>
      </c>
      <c r="J98" s="309"/>
      <c r="K98" s="15">
        <f>K95+I98</f>
        <v>0.3208333333333333</v>
      </c>
      <c r="L98" s="15">
        <f>L95+I98</f>
        <v>0.33541666666666664</v>
      </c>
      <c r="M98" s="15">
        <f>M95+I98</f>
        <v>0.37777777777777777</v>
      </c>
      <c r="N98" s="15">
        <f>N95+I98</f>
        <v>0.55069444444444438</v>
      </c>
      <c r="O98" s="15" t="s">
        <v>18</v>
      </c>
      <c r="P98" s="15">
        <f>P95+I98</f>
        <v>0.7416666666666667</v>
      </c>
      <c r="Q98" s="15">
        <f>Q95+I98</f>
        <v>0.8041666666666667</v>
      </c>
      <c r="R98" s="15" t="s">
        <v>18</v>
      </c>
      <c r="S98" s="309"/>
      <c r="T98" s="15" t="s">
        <v>18</v>
      </c>
      <c r="U98" s="15" t="s">
        <v>18</v>
      </c>
      <c r="V98" s="15">
        <f>V95+$I98</f>
        <v>0.54861111111111105</v>
      </c>
      <c r="W98" s="15" t="s">
        <v>18</v>
      </c>
      <c r="X98" s="15" t="s">
        <v>18</v>
      </c>
      <c r="Y98" s="308"/>
      <c r="Z98" s="15">
        <f>Z95+$I98</f>
        <v>0.37222222222222218</v>
      </c>
      <c r="AA98" s="15">
        <f>AA95+$I98</f>
        <v>0.56527777777777777</v>
      </c>
      <c r="AB98" s="15" t="s">
        <v>18</v>
      </c>
    </row>
    <row r="99" spans="1:28" x14ac:dyDescent="0.25">
      <c r="A99" s="12" t="str">
        <f>VLOOKUP(D:D,'PARAGENS CONCELHO'!$1:$1048576,2,FALSE)</f>
        <v xml:space="preserve"> 40.691490,  -7.933671</v>
      </c>
      <c r="B99" s="12" t="s">
        <v>3753</v>
      </c>
      <c r="C99" s="12" t="str">
        <f>VLOOKUP(D:D,'PARAGENS CONCELHO'!$1:$1048576,3,FALSE)</f>
        <v>Outeiro das Canadas 1</v>
      </c>
      <c r="D99" s="28" t="s">
        <v>2457</v>
      </c>
      <c r="F99" s="17"/>
      <c r="G99" s="5"/>
      <c r="H99" s="70"/>
      <c r="I99" s="51">
        <v>6.9444444444444447E-4</v>
      </c>
      <c r="J99" s="309"/>
      <c r="K99" s="35">
        <f>K98+I99</f>
        <v>0.32152777777777775</v>
      </c>
      <c r="L99" s="35">
        <f t="shared" ref="L99:L108" si="41">L98+I99</f>
        <v>0.33611111111111108</v>
      </c>
      <c r="M99" s="35">
        <f>M98+I99</f>
        <v>0.37847222222222221</v>
      </c>
      <c r="N99" s="35">
        <f>N98+I99</f>
        <v>0.55138888888888882</v>
      </c>
      <c r="O99" s="35" t="s">
        <v>18</v>
      </c>
      <c r="P99" s="35">
        <f t="shared" ref="P99:P104" si="42">P98+I99</f>
        <v>0.74236111111111114</v>
      </c>
      <c r="Q99" s="35">
        <f t="shared" ref="Q99:Q104" si="43">Q98+I99</f>
        <v>0.80486111111111114</v>
      </c>
      <c r="R99" s="35" t="s">
        <v>18</v>
      </c>
      <c r="S99" s="309"/>
      <c r="T99" s="35" t="s">
        <v>18</v>
      </c>
      <c r="U99" s="35" t="s">
        <v>18</v>
      </c>
      <c r="V99" s="35">
        <f t="shared" ref="V99:V104" si="44">V98+$I99</f>
        <v>0.54930555555555549</v>
      </c>
      <c r="W99" s="35" t="s">
        <v>18</v>
      </c>
      <c r="X99" s="35" t="s">
        <v>18</v>
      </c>
      <c r="Y99" s="308"/>
      <c r="Z99" s="35">
        <f t="shared" ref="Z99:Z104" si="45">Z98+$I99</f>
        <v>0.37291666666666662</v>
      </c>
      <c r="AA99" s="35">
        <f t="shared" ref="AA99:AA104" si="46">AA98+$I99</f>
        <v>0.56597222222222221</v>
      </c>
      <c r="AB99" s="35" t="s">
        <v>18</v>
      </c>
    </row>
    <row r="100" spans="1:28" x14ac:dyDescent="0.25">
      <c r="A100" s="12" t="str">
        <f>VLOOKUP(D:D,'PARAGENS CONCELHO'!$1:$1048576,2,FALSE)</f>
        <v xml:space="preserve"> 40.689207,  -7.932252</v>
      </c>
      <c r="B100" s="12" t="s">
        <v>3753</v>
      </c>
      <c r="C100" s="12" t="str">
        <f>VLOOKUP(D:D,'PARAGENS CONCELHO'!$1:$1048576,3,FALSE)</f>
        <v>Pascoal-Largo Capela 1</v>
      </c>
      <c r="D100" s="28" t="s">
        <v>2978</v>
      </c>
      <c r="F100" s="17"/>
      <c r="G100" s="5"/>
      <c r="H100" s="70"/>
      <c r="I100" s="51">
        <v>6.9444444444444447E-4</v>
      </c>
      <c r="J100" s="309"/>
      <c r="K100" s="15">
        <f>K99+I100</f>
        <v>0.32222222222222219</v>
      </c>
      <c r="L100" s="15">
        <f t="shared" si="41"/>
        <v>0.33680555555555552</v>
      </c>
      <c r="M100" s="15">
        <f>M99+I100</f>
        <v>0.37916666666666665</v>
      </c>
      <c r="N100" s="15">
        <f>N99+I100</f>
        <v>0.55208333333333326</v>
      </c>
      <c r="O100" s="15" t="s">
        <v>18</v>
      </c>
      <c r="P100" s="15">
        <f t="shared" si="42"/>
        <v>0.74305555555555558</v>
      </c>
      <c r="Q100" s="15">
        <f t="shared" si="43"/>
        <v>0.80555555555555558</v>
      </c>
      <c r="R100" s="15" t="s">
        <v>18</v>
      </c>
      <c r="S100" s="309"/>
      <c r="T100" s="15" t="s">
        <v>18</v>
      </c>
      <c r="U100" s="15" t="s">
        <v>18</v>
      </c>
      <c r="V100" s="15">
        <f t="shared" si="44"/>
        <v>0.54999999999999993</v>
      </c>
      <c r="W100" s="15" t="s">
        <v>18</v>
      </c>
      <c r="X100" s="15" t="s">
        <v>18</v>
      </c>
      <c r="Y100" s="308"/>
      <c r="Z100" s="15">
        <f t="shared" si="45"/>
        <v>0.37361111111111106</v>
      </c>
      <c r="AA100" s="15">
        <f t="shared" si="46"/>
        <v>0.56666666666666665</v>
      </c>
      <c r="AB100" s="15" t="s">
        <v>18</v>
      </c>
    </row>
    <row r="101" spans="1:28" x14ac:dyDescent="0.25">
      <c r="A101" s="12" t="str">
        <f>VLOOKUP(D:D,'PARAGENS CONCELHO'!$1:$1048576,2,FALSE)</f>
        <v xml:space="preserve"> 40.687830,  -7.931764</v>
      </c>
      <c r="B101" s="12" t="s">
        <v>3753</v>
      </c>
      <c r="C101" s="12" t="str">
        <f>VLOOKUP(D:D,'PARAGENS CONCELHO'!$1:$1048576,3,FALSE)</f>
        <v>Pascoal-N S Fátima 1</v>
      </c>
      <c r="D101" s="28" t="s">
        <v>2979</v>
      </c>
      <c r="F101" s="17"/>
      <c r="G101" s="5"/>
      <c r="H101" s="72">
        <v>6.9444444444444447E-4</v>
      </c>
      <c r="I101" s="51">
        <v>0</v>
      </c>
      <c r="J101" s="309"/>
      <c r="K101" s="35">
        <f>K100+I101</f>
        <v>0.32222222222222219</v>
      </c>
      <c r="L101" s="35">
        <f t="shared" si="41"/>
        <v>0.33680555555555552</v>
      </c>
      <c r="M101" s="35">
        <f>M100+H101</f>
        <v>0.37986111111111109</v>
      </c>
      <c r="N101" s="35">
        <f>N100+I101</f>
        <v>0.55208333333333326</v>
      </c>
      <c r="O101" s="35" t="s">
        <v>18</v>
      </c>
      <c r="P101" s="35">
        <f t="shared" si="42"/>
        <v>0.74305555555555558</v>
      </c>
      <c r="Q101" s="35">
        <f t="shared" si="43"/>
        <v>0.80555555555555558</v>
      </c>
      <c r="R101" s="35" t="s">
        <v>18</v>
      </c>
      <c r="S101" s="309"/>
      <c r="T101" s="35" t="s">
        <v>18</v>
      </c>
      <c r="U101" s="35" t="s">
        <v>18</v>
      </c>
      <c r="V101" s="35">
        <f t="shared" si="44"/>
        <v>0.54999999999999993</v>
      </c>
      <c r="W101" s="35" t="s">
        <v>18</v>
      </c>
      <c r="X101" s="35" t="s">
        <v>18</v>
      </c>
      <c r="Y101" s="308"/>
      <c r="Z101" s="35">
        <f t="shared" si="45"/>
        <v>0.37361111111111106</v>
      </c>
      <c r="AA101" s="35">
        <f t="shared" si="46"/>
        <v>0.56666666666666665</v>
      </c>
      <c r="AB101" s="35" t="s">
        <v>18</v>
      </c>
    </row>
    <row r="102" spans="1:28" x14ac:dyDescent="0.25">
      <c r="A102" s="12" t="str">
        <f>VLOOKUP(D:D,'PARAGENS CONCELHO'!$1:$1048576,2,FALSE)</f>
        <v xml:space="preserve"> 40.685006,  -7.927302</v>
      </c>
      <c r="B102" s="12" t="s">
        <v>3176</v>
      </c>
      <c r="C102" s="12" t="str">
        <f>VLOOKUP(D:D,'PARAGENS CONCELHO'!$1:$1048576,3,FALSE)</f>
        <v>Pascoal-Manuel Loureiro</v>
      </c>
      <c r="D102" s="20" t="s">
        <v>2980</v>
      </c>
      <c r="E102" s="27"/>
      <c r="F102" s="27"/>
      <c r="G102" s="5"/>
      <c r="H102" s="72">
        <v>6.9444444444444447E-4</v>
      </c>
      <c r="I102" s="51">
        <v>6.9444444444444447E-4</v>
      </c>
      <c r="J102" s="309"/>
      <c r="K102" s="15">
        <f>K101+H102</f>
        <v>0.32291666666666663</v>
      </c>
      <c r="L102" s="15">
        <f t="shared" si="41"/>
        <v>0.33749999999999997</v>
      </c>
      <c r="M102" s="15">
        <f>M101+I102</f>
        <v>0.38055555555555554</v>
      </c>
      <c r="N102" s="15">
        <f>N101+$H102</f>
        <v>0.5527777777777777</v>
      </c>
      <c r="O102" s="15">
        <f>O97+I102</f>
        <v>0.61875000000000002</v>
      </c>
      <c r="P102" s="15">
        <f t="shared" si="42"/>
        <v>0.74375000000000002</v>
      </c>
      <c r="Q102" s="15">
        <f t="shared" si="43"/>
        <v>0.80625000000000002</v>
      </c>
      <c r="R102" s="15" t="s">
        <v>18</v>
      </c>
      <c r="S102" s="309"/>
      <c r="T102" s="15">
        <f>T97+$I102</f>
        <v>0.35624999999999996</v>
      </c>
      <c r="U102" s="15">
        <v>0.38541666666666669</v>
      </c>
      <c r="V102" s="15">
        <f t="shared" si="44"/>
        <v>0.55069444444444438</v>
      </c>
      <c r="W102" s="15">
        <f>W97+$I102</f>
        <v>0.59027777777777768</v>
      </c>
      <c r="X102" s="15" t="s">
        <v>18</v>
      </c>
      <c r="Y102" s="308"/>
      <c r="Z102" s="15">
        <f t="shared" si="45"/>
        <v>0.3743055555555555</v>
      </c>
      <c r="AA102" s="15">
        <f t="shared" si="46"/>
        <v>0.56736111111111109</v>
      </c>
      <c r="AB102" s="15" t="s">
        <v>18</v>
      </c>
    </row>
    <row r="103" spans="1:28" x14ac:dyDescent="0.25">
      <c r="A103" s="12" t="str">
        <f>VLOOKUP(D:D,'PARAGENS CONCELHO'!$1:$1048576,2,FALSE)</f>
        <v xml:space="preserve"> 40.682839,  -7.927217</v>
      </c>
      <c r="B103" s="12" t="s">
        <v>3176</v>
      </c>
      <c r="C103" s="12" t="str">
        <f>VLOOKUP(D:D,'PARAGENS CONCELHO'!$1:$1048576,3,FALSE)</f>
        <v>Abraveses-Ribeira Mide 2</v>
      </c>
      <c r="D103" s="20" t="s">
        <v>2981</v>
      </c>
      <c r="E103" s="27"/>
      <c r="F103" s="5"/>
      <c r="G103" s="5"/>
      <c r="H103" s="72"/>
      <c r="I103" s="51">
        <v>0</v>
      </c>
      <c r="J103" s="309"/>
      <c r="K103" s="35">
        <f t="shared" ref="K103:K112" si="47">K102+I103</f>
        <v>0.32291666666666663</v>
      </c>
      <c r="L103" s="35">
        <f t="shared" si="41"/>
        <v>0.33749999999999997</v>
      </c>
      <c r="M103" s="35">
        <f>M102+$I103</f>
        <v>0.38055555555555554</v>
      </c>
      <c r="N103" s="35">
        <f>N102+$I103</f>
        <v>0.5527777777777777</v>
      </c>
      <c r="O103" s="35">
        <f>O102+$I103</f>
        <v>0.61875000000000002</v>
      </c>
      <c r="P103" s="35">
        <f t="shared" si="42"/>
        <v>0.74375000000000002</v>
      </c>
      <c r="Q103" s="35">
        <f t="shared" si="43"/>
        <v>0.80625000000000002</v>
      </c>
      <c r="R103" s="35" t="s">
        <v>18</v>
      </c>
      <c r="S103" s="309"/>
      <c r="T103" s="35">
        <f>T102+$I103</f>
        <v>0.35624999999999996</v>
      </c>
      <c r="U103" s="35">
        <v>0.38541666666666669</v>
      </c>
      <c r="V103" s="35">
        <f t="shared" si="44"/>
        <v>0.55069444444444438</v>
      </c>
      <c r="W103" s="35">
        <f>W102+$I103</f>
        <v>0.59027777777777768</v>
      </c>
      <c r="X103" s="35" t="s">
        <v>18</v>
      </c>
      <c r="Y103" s="308"/>
      <c r="Z103" s="35">
        <f t="shared" si="45"/>
        <v>0.3743055555555555</v>
      </c>
      <c r="AA103" s="35">
        <f t="shared" si="46"/>
        <v>0.56736111111111109</v>
      </c>
      <c r="AB103" s="35" t="s">
        <v>18</v>
      </c>
    </row>
    <row r="104" spans="1:28" x14ac:dyDescent="0.25">
      <c r="A104" s="12" t="str">
        <f>VLOOKUP(D:D,'PARAGENS CONCELHO'!$1:$1048576,2,FALSE)</f>
        <v xml:space="preserve"> 40.677638,  -7.925835</v>
      </c>
      <c r="B104" s="12" t="s">
        <v>3176</v>
      </c>
      <c r="C104" s="12" t="str">
        <f>VLOOKUP(D:D,'PARAGENS CONCELHO'!$1:$1048576,3,FALSE)</f>
        <v>Abraveses-GNR 2</v>
      </c>
      <c r="D104" s="20" t="s">
        <v>2982</v>
      </c>
      <c r="E104" s="5"/>
      <c r="F104" s="5"/>
      <c r="G104" s="5"/>
      <c r="H104" s="70"/>
      <c r="I104" s="51">
        <v>6.9444444444444447E-4</v>
      </c>
      <c r="J104" s="309"/>
      <c r="K104" s="15">
        <f t="shared" si="47"/>
        <v>0.32361111111111107</v>
      </c>
      <c r="L104" s="15">
        <f t="shared" si="41"/>
        <v>0.33819444444444441</v>
      </c>
      <c r="M104" s="15">
        <f>M103+I104</f>
        <v>0.38124999999999998</v>
      </c>
      <c r="N104" s="15">
        <f>N103+I104</f>
        <v>0.55347222222222214</v>
      </c>
      <c r="O104" s="15">
        <f>O103+$I104</f>
        <v>0.61944444444444446</v>
      </c>
      <c r="P104" s="15">
        <f t="shared" si="42"/>
        <v>0.74444444444444446</v>
      </c>
      <c r="Q104" s="15">
        <f t="shared" si="43"/>
        <v>0.80694444444444446</v>
      </c>
      <c r="R104" s="15" t="s">
        <v>18</v>
      </c>
      <c r="S104" s="309"/>
      <c r="T104" s="15">
        <f>T103+$I104</f>
        <v>0.3569444444444444</v>
      </c>
      <c r="U104" s="15">
        <v>0.38611111111111113</v>
      </c>
      <c r="V104" s="15">
        <f t="shared" si="44"/>
        <v>0.55138888888888882</v>
      </c>
      <c r="W104" s="15">
        <f>W103+$I104</f>
        <v>0.59097222222222212</v>
      </c>
      <c r="X104" s="15" t="s">
        <v>18</v>
      </c>
      <c r="Y104" s="308"/>
      <c r="Z104" s="15">
        <f t="shared" si="45"/>
        <v>0.37499999999999994</v>
      </c>
      <c r="AA104" s="15">
        <f t="shared" si="46"/>
        <v>0.56805555555555554</v>
      </c>
      <c r="AB104" s="15" t="s">
        <v>18</v>
      </c>
    </row>
    <row r="105" spans="1:28" x14ac:dyDescent="0.25">
      <c r="A105" s="12" t="str">
        <f>VLOOKUP(D:D,'PARAGENS CONCELHO'!$1:$1048576,2,FALSE)</f>
        <v xml:space="preserve"> 40.678020,  -7.921627</v>
      </c>
      <c r="B105" s="12" t="s">
        <v>3750</v>
      </c>
      <c r="C105" s="12" t="str">
        <f>VLOOKUP(D:D,'PARAGENS CONCELHO'!$1:$1048576,3,FALSE)</f>
        <v>Abraveses-Igreja 2</v>
      </c>
      <c r="D105" s="20" t="s">
        <v>2578</v>
      </c>
      <c r="H105" s="70"/>
      <c r="I105" s="51">
        <v>0</v>
      </c>
      <c r="J105" s="309"/>
      <c r="K105" s="187">
        <f t="shared" si="47"/>
        <v>0.32361111111111107</v>
      </c>
      <c r="L105" s="187">
        <f t="shared" si="41"/>
        <v>0.33819444444444441</v>
      </c>
      <c r="M105" s="187" t="s">
        <v>18</v>
      </c>
      <c r="N105" s="187">
        <f>N104+I105</f>
        <v>0.55347222222222214</v>
      </c>
      <c r="O105" s="187" t="s">
        <v>18</v>
      </c>
      <c r="P105" s="187" t="s">
        <v>18</v>
      </c>
      <c r="Q105" s="187" t="s">
        <v>18</v>
      </c>
      <c r="R105" s="187" t="s">
        <v>18</v>
      </c>
      <c r="S105" s="309"/>
      <c r="T105" s="187" t="s">
        <v>18</v>
      </c>
      <c r="U105" s="187" t="s">
        <v>18</v>
      </c>
      <c r="V105" s="187"/>
      <c r="W105" s="187" t="s">
        <v>18</v>
      </c>
      <c r="X105" s="187" t="s">
        <v>18</v>
      </c>
      <c r="Y105" s="308"/>
      <c r="Z105" s="187" t="s">
        <v>18</v>
      </c>
      <c r="AA105" s="187" t="s">
        <v>18</v>
      </c>
      <c r="AB105" s="187" t="s">
        <v>18</v>
      </c>
    </row>
    <row r="106" spans="1:28" hidden="1" x14ac:dyDescent="0.25">
      <c r="A106" s="133" t="e">
        <f>VLOOKUP(D:D,'PARAGENS CONCELHO'!$1:$1048576,2,FALSE)</f>
        <v>#N/A</v>
      </c>
      <c r="B106" s="133" t="e">
        <v>#N/A</v>
      </c>
      <c r="C106" s="133" t="e">
        <f>VLOOKUP(D:D,'PARAGENS CONCELHO'!$1:$1048576,3,FALSE)</f>
        <v>#N/A</v>
      </c>
      <c r="D106" s="41" t="s">
        <v>2983</v>
      </c>
      <c r="E106" s="76"/>
      <c r="F106" s="76"/>
      <c r="G106" s="76"/>
      <c r="H106" s="75"/>
      <c r="I106" s="53">
        <v>6.9444444444444447E-4</v>
      </c>
      <c r="J106" s="309"/>
      <c r="K106" s="132">
        <f t="shared" si="47"/>
        <v>0.32430555555555551</v>
      </c>
      <c r="L106" s="132">
        <f t="shared" si="41"/>
        <v>0.33888888888888885</v>
      </c>
      <c r="M106" s="132" t="s">
        <v>18</v>
      </c>
      <c r="N106" s="132">
        <f>N105+I106</f>
        <v>0.55416666666666659</v>
      </c>
      <c r="O106" s="132" t="s">
        <v>18</v>
      </c>
      <c r="P106" s="132" t="s">
        <v>18</v>
      </c>
      <c r="Q106" s="132" t="s">
        <v>18</v>
      </c>
      <c r="R106" s="132" t="s">
        <v>18</v>
      </c>
      <c r="S106" s="309"/>
      <c r="T106" s="132" t="s">
        <v>18</v>
      </c>
      <c r="U106" s="132" t="s">
        <v>18</v>
      </c>
      <c r="V106" s="132"/>
      <c r="W106" s="132" t="s">
        <v>18</v>
      </c>
      <c r="X106" s="132" t="s">
        <v>18</v>
      </c>
      <c r="Y106" s="308"/>
      <c r="Z106" s="132" t="s">
        <v>18</v>
      </c>
      <c r="AA106" s="132" t="s">
        <v>18</v>
      </c>
      <c r="AB106" s="132" t="s">
        <v>18</v>
      </c>
    </row>
    <row r="107" spans="1:28" x14ac:dyDescent="0.25">
      <c r="A107" s="12" t="str">
        <f>VLOOKUP(D:D,'PARAGENS CONCELHO'!$1:$1048576,2,FALSE)</f>
        <v xml:space="preserve"> 40.680050,  -7.920085</v>
      </c>
      <c r="B107" s="12" t="s">
        <v>3750</v>
      </c>
      <c r="C107" s="12" t="str">
        <f>VLOOKUP(D:D,'PARAGENS CONCELHO'!$1:$1048576,3,FALSE)</f>
        <v>Abraveses-Correios 1</v>
      </c>
      <c r="D107" s="20" t="s">
        <v>2579</v>
      </c>
      <c r="H107" s="70"/>
      <c r="I107" s="51">
        <v>0</v>
      </c>
      <c r="J107" s="309"/>
      <c r="K107" s="35">
        <f t="shared" si="47"/>
        <v>0.32430555555555551</v>
      </c>
      <c r="L107" s="35">
        <f t="shared" si="41"/>
        <v>0.33888888888888885</v>
      </c>
      <c r="M107" s="35" t="s">
        <v>18</v>
      </c>
      <c r="N107" s="35">
        <f>N106+I107</f>
        <v>0.55416666666666659</v>
      </c>
      <c r="O107" s="35" t="s">
        <v>18</v>
      </c>
      <c r="P107" s="35" t="s">
        <v>18</v>
      </c>
      <c r="Q107" s="35" t="s">
        <v>18</v>
      </c>
      <c r="R107" s="35" t="s">
        <v>18</v>
      </c>
      <c r="S107" s="309"/>
      <c r="T107" s="35" t="s">
        <v>18</v>
      </c>
      <c r="U107" s="35" t="s">
        <v>18</v>
      </c>
      <c r="V107" s="35"/>
      <c r="W107" s="35" t="s">
        <v>18</v>
      </c>
      <c r="X107" s="35" t="s">
        <v>18</v>
      </c>
      <c r="Y107" s="308"/>
      <c r="Z107" s="35" t="s">
        <v>18</v>
      </c>
      <c r="AA107" s="35" t="s">
        <v>18</v>
      </c>
      <c r="AB107" s="35" t="s">
        <v>18</v>
      </c>
    </row>
    <row r="108" spans="1:28" x14ac:dyDescent="0.25">
      <c r="A108" s="12" t="str">
        <f>VLOOKUP(D:D,'PARAGENS CONCELHO'!$1:$1048576,2,FALSE)</f>
        <v xml:space="preserve"> 40.682148,  -7.918799</v>
      </c>
      <c r="B108" s="12" t="s">
        <v>3750</v>
      </c>
      <c r="C108" s="12" t="str">
        <f>VLOOKUP(D:D,'PARAGENS CONCELHO'!$1:$1048576,3,FALSE)</f>
        <v>Abraveses-Hospital 1</v>
      </c>
      <c r="D108" s="20" t="s">
        <v>2580</v>
      </c>
      <c r="H108" s="70"/>
      <c r="I108" s="51">
        <v>6.9444444444444447E-4</v>
      </c>
      <c r="J108" s="309"/>
      <c r="K108" s="179">
        <f t="shared" si="47"/>
        <v>0.32499999999999996</v>
      </c>
      <c r="L108" s="179">
        <f t="shared" si="41"/>
        <v>0.33958333333333329</v>
      </c>
      <c r="M108" s="179" t="s">
        <v>18</v>
      </c>
      <c r="N108" s="179">
        <f>N107+I108</f>
        <v>0.55486111111111103</v>
      </c>
      <c r="O108" s="179" t="s">
        <v>18</v>
      </c>
      <c r="P108" s="179" t="s">
        <v>18</v>
      </c>
      <c r="Q108" s="179" t="s">
        <v>18</v>
      </c>
      <c r="R108" s="179" t="s">
        <v>18</v>
      </c>
      <c r="S108" s="309"/>
      <c r="T108" s="179" t="s">
        <v>18</v>
      </c>
      <c r="U108" s="179" t="s">
        <v>18</v>
      </c>
      <c r="V108" s="179"/>
      <c r="W108" s="179" t="s">
        <v>18</v>
      </c>
      <c r="X108" s="179" t="s">
        <v>18</v>
      </c>
      <c r="Y108" s="308"/>
      <c r="Z108" s="179" t="s">
        <v>18</v>
      </c>
      <c r="AA108" s="179" t="s">
        <v>18</v>
      </c>
      <c r="AB108" s="179" t="s">
        <v>18</v>
      </c>
    </row>
    <row r="109" spans="1:28" x14ac:dyDescent="0.25">
      <c r="A109" s="12" t="str">
        <f>VLOOKUP(D:D,'PARAGENS CONCELHO'!$1:$1048576,2,FALSE)</f>
        <v xml:space="preserve"> 40.679211,  -7.914750</v>
      </c>
      <c r="B109" s="12" t="s">
        <v>3749</v>
      </c>
      <c r="C109" s="12" t="str">
        <f>VLOOKUP(D:D,'PARAGENS CONCELHO'!$1:$1048576,3,FALSE)</f>
        <v>Esc Azeredo Perdigão 3</v>
      </c>
      <c r="D109" s="28" t="s">
        <v>2610</v>
      </c>
      <c r="H109" s="51">
        <v>1.3888888888888889E-3</v>
      </c>
      <c r="I109" s="51">
        <v>0</v>
      </c>
      <c r="J109" s="309"/>
      <c r="K109" s="15">
        <f t="shared" si="47"/>
        <v>0.32499999999999996</v>
      </c>
      <c r="L109" s="15">
        <v>0.33680555555555558</v>
      </c>
      <c r="M109" s="15" t="s">
        <v>18</v>
      </c>
      <c r="N109" s="15">
        <f>N108+$H109</f>
        <v>0.55624999999999991</v>
      </c>
      <c r="O109" s="15" t="s">
        <v>18</v>
      </c>
      <c r="P109" s="15" t="s">
        <v>18</v>
      </c>
      <c r="Q109" s="15" t="s">
        <v>18</v>
      </c>
      <c r="R109" s="15" t="s">
        <v>18</v>
      </c>
      <c r="S109" s="309"/>
      <c r="T109" s="15" t="s">
        <v>18</v>
      </c>
      <c r="U109" s="15" t="s">
        <v>18</v>
      </c>
      <c r="V109" s="15"/>
      <c r="W109" s="15" t="s">
        <v>18</v>
      </c>
      <c r="X109" s="15" t="s">
        <v>18</v>
      </c>
      <c r="Y109" s="308"/>
      <c r="Z109" s="15" t="s">
        <v>18</v>
      </c>
      <c r="AA109" s="15" t="s">
        <v>18</v>
      </c>
      <c r="AB109" s="15" t="s">
        <v>18</v>
      </c>
    </row>
    <row r="110" spans="1:28" x14ac:dyDescent="0.25">
      <c r="A110" s="12" t="str">
        <f>VLOOKUP(D:D,'PARAGENS CONCELHO'!$1:$1048576,2,FALSE)</f>
        <v xml:space="preserve"> 40.677548,  -7.916197</v>
      </c>
      <c r="B110" s="12" t="s">
        <v>3749</v>
      </c>
      <c r="C110" s="12" t="str">
        <f>VLOOKUP(D:D,'PARAGENS CONCELHO'!$1:$1048576,3,FALSE)</f>
        <v>Abraveses-Rua Eirinha 2</v>
      </c>
      <c r="D110" s="20" t="s">
        <v>2634</v>
      </c>
      <c r="H110" s="70"/>
      <c r="I110" s="51">
        <v>6.9444444444444447E-4</v>
      </c>
      <c r="J110" s="309"/>
      <c r="K110" s="15">
        <f t="shared" si="47"/>
        <v>0.3256944444444444</v>
      </c>
      <c r="L110" s="15">
        <f>L109+I110</f>
        <v>0.33750000000000002</v>
      </c>
      <c r="M110" s="15" t="s">
        <v>18</v>
      </c>
      <c r="N110" s="15">
        <f>N109+I110</f>
        <v>0.55694444444444435</v>
      </c>
      <c r="O110" s="15" t="s">
        <v>18</v>
      </c>
      <c r="P110" s="15" t="s">
        <v>18</v>
      </c>
      <c r="Q110" s="15" t="s">
        <v>18</v>
      </c>
      <c r="R110" s="15" t="s">
        <v>18</v>
      </c>
      <c r="S110" s="309"/>
      <c r="T110" s="15" t="s">
        <v>18</v>
      </c>
      <c r="U110" s="15" t="s">
        <v>18</v>
      </c>
      <c r="V110" s="15"/>
      <c r="W110" s="15" t="s">
        <v>18</v>
      </c>
      <c r="X110" s="15" t="s">
        <v>18</v>
      </c>
      <c r="Y110" s="308"/>
      <c r="Z110" s="15" t="s">
        <v>18</v>
      </c>
      <c r="AA110" s="15" t="s">
        <v>18</v>
      </c>
      <c r="AB110" s="15" t="s">
        <v>18</v>
      </c>
    </row>
    <row r="111" spans="1:28" x14ac:dyDescent="0.25">
      <c r="A111" s="12" t="str">
        <f>VLOOKUP(D:D,'PARAGENS CONCELHO'!$1:$1048576,2,FALSE)</f>
        <v xml:space="preserve"> 40.675713,  -7.915626</v>
      </c>
      <c r="B111" s="12" t="s">
        <v>3749</v>
      </c>
      <c r="C111" s="12" t="str">
        <f>VLOOKUP(D:D,'PARAGENS CONCELHO'!$1:$1048576,3,FALSE)</f>
        <v>Abraveses-Pr Lameiras 2</v>
      </c>
      <c r="D111" s="20" t="s">
        <v>2635</v>
      </c>
      <c r="H111" s="72"/>
      <c r="I111" s="51">
        <v>6.9444444444444447E-4</v>
      </c>
      <c r="J111" s="309"/>
      <c r="K111" s="35">
        <f t="shared" si="47"/>
        <v>0.32638888888888884</v>
      </c>
      <c r="L111" s="35">
        <f>L110+I111</f>
        <v>0.33819444444444446</v>
      </c>
      <c r="M111" s="35" t="s">
        <v>18</v>
      </c>
      <c r="N111" s="35">
        <f>N110+I111</f>
        <v>0.5576388888888888</v>
      </c>
      <c r="O111" s="35" t="s">
        <v>18</v>
      </c>
      <c r="P111" s="35" t="s">
        <v>18</v>
      </c>
      <c r="Q111" s="35" t="s">
        <v>18</v>
      </c>
      <c r="R111" s="35" t="s">
        <v>18</v>
      </c>
      <c r="S111" s="309"/>
      <c r="T111" s="35" t="s">
        <v>18</v>
      </c>
      <c r="U111" s="35" t="s">
        <v>18</v>
      </c>
      <c r="V111" s="35"/>
      <c r="W111" s="35" t="s">
        <v>18</v>
      </c>
      <c r="X111" s="35" t="s">
        <v>18</v>
      </c>
      <c r="Y111" s="308"/>
      <c r="Z111" s="35" t="s">
        <v>18</v>
      </c>
      <c r="AA111" s="35" t="s">
        <v>18</v>
      </c>
      <c r="AB111" s="35" t="s">
        <v>18</v>
      </c>
    </row>
    <row r="112" spans="1:28" x14ac:dyDescent="0.25">
      <c r="A112" s="12" t="str">
        <f>VLOOKUP(D:D,'PARAGENS CONCELHO'!$1:$1048576,2,FALSE)</f>
        <v xml:space="preserve"> 40.672509,  -7.915101</v>
      </c>
      <c r="B112" s="12" t="s">
        <v>3754</v>
      </c>
      <c r="C112" s="12" t="str">
        <f>VLOOKUP(D:D,'PARAGENS CONCELHO'!$1:$1048576,3,FALSE)</f>
        <v>Escola Viriato 2</v>
      </c>
      <c r="D112" s="20" t="s">
        <v>2636</v>
      </c>
      <c r="H112" s="72"/>
      <c r="I112" s="51">
        <v>6.9444444444444447E-4</v>
      </c>
      <c r="J112" s="309"/>
      <c r="K112" s="15">
        <f t="shared" si="47"/>
        <v>0.32708333333333328</v>
      </c>
      <c r="L112" s="15">
        <f>L111+I112</f>
        <v>0.33888888888888891</v>
      </c>
      <c r="M112" s="15" t="s">
        <v>18</v>
      </c>
      <c r="N112" s="15">
        <f>N111+I112</f>
        <v>0.55833333333333324</v>
      </c>
      <c r="O112" s="15" t="s">
        <v>18</v>
      </c>
      <c r="P112" s="15" t="s">
        <v>18</v>
      </c>
      <c r="Q112" s="15" t="s">
        <v>18</v>
      </c>
      <c r="R112" s="15" t="s">
        <v>18</v>
      </c>
      <c r="S112" s="309"/>
      <c r="T112" s="15" t="s">
        <v>18</v>
      </c>
      <c r="U112" s="15" t="s">
        <v>18</v>
      </c>
      <c r="V112" s="15"/>
      <c r="W112" s="15" t="s">
        <v>18</v>
      </c>
      <c r="X112" s="15" t="s">
        <v>18</v>
      </c>
      <c r="Y112" s="308"/>
      <c r="Z112" s="15" t="s">
        <v>18</v>
      </c>
      <c r="AA112" s="15" t="s">
        <v>18</v>
      </c>
      <c r="AB112" s="15" t="s">
        <v>18</v>
      </c>
    </row>
    <row r="113" spans="1:28" x14ac:dyDescent="0.25">
      <c r="A113" s="12" t="str">
        <f>VLOOKUP(D:D,'PARAGENS CONCELHO'!$1:$1048576,2,FALSE)</f>
        <v xml:space="preserve"> 40.674470,  -7.922646</v>
      </c>
      <c r="B113" s="12" t="s">
        <v>3752</v>
      </c>
      <c r="C113" s="12" t="str">
        <f>VLOOKUP(D:D,'PARAGENS CONCELHO'!$1:$1048576,3,FALSE)</f>
        <v>Av Bélgica-Sta Amélia 1</v>
      </c>
      <c r="D113" s="20" t="s">
        <v>2600</v>
      </c>
      <c r="E113" s="5"/>
      <c r="F113" s="5"/>
      <c r="G113" s="5"/>
      <c r="H113" s="72">
        <v>2.0833333333333333E-3</v>
      </c>
      <c r="I113" s="51">
        <v>6.9444444444444447E-4</v>
      </c>
      <c r="J113" s="309"/>
      <c r="K113" s="35" t="s">
        <v>18</v>
      </c>
      <c r="L113" s="35" t="s">
        <v>18</v>
      </c>
      <c r="M113" s="35">
        <f>M104+I113</f>
        <v>0.38194444444444442</v>
      </c>
      <c r="N113" s="35" t="s">
        <v>18</v>
      </c>
      <c r="O113" s="35">
        <f>O104+$I113</f>
        <v>0.62013888888888891</v>
      </c>
      <c r="P113" s="35">
        <f>P104+I113</f>
        <v>0.74513888888888891</v>
      </c>
      <c r="Q113" s="35">
        <f>Q104+I113</f>
        <v>0.80763888888888891</v>
      </c>
      <c r="R113" s="35" t="s">
        <v>18</v>
      </c>
      <c r="S113" s="309"/>
      <c r="T113" s="35">
        <f>T104+$I113</f>
        <v>0.35763888888888884</v>
      </c>
      <c r="U113" s="35">
        <v>0.38680555555555557</v>
      </c>
      <c r="V113" s="35">
        <f>V102+$I113</f>
        <v>0.55138888888888882</v>
      </c>
      <c r="W113" s="35">
        <f>W104+$I113</f>
        <v>0.59166666666666656</v>
      </c>
      <c r="X113" s="35" t="s">
        <v>18</v>
      </c>
      <c r="Y113" s="308"/>
      <c r="Z113" s="35">
        <f>Z102+$I113</f>
        <v>0.37499999999999994</v>
      </c>
      <c r="AA113" s="35">
        <f>AA102+$I113</f>
        <v>0.56805555555555554</v>
      </c>
      <c r="AB113" s="35" t="s">
        <v>18</v>
      </c>
    </row>
    <row r="114" spans="1:28" x14ac:dyDescent="0.25">
      <c r="A114" s="12" t="str">
        <f>VLOOKUP(D:D,'PARAGENS CONCELHO'!$1:$1048576,2,FALSE)</f>
        <v xml:space="preserve"> 40.672628,  -7.920566</v>
      </c>
      <c r="B114" s="12" t="s">
        <v>3752</v>
      </c>
      <c r="C114" s="12" t="str">
        <f>VLOOKUP(D:D,'PARAGENS CONCELHO'!$1:$1048576,3,FALSE)</f>
        <v>Avenida Bélgica 4</v>
      </c>
      <c r="D114" s="20" t="s">
        <v>2601</v>
      </c>
      <c r="E114" s="27"/>
      <c r="F114" s="27"/>
      <c r="G114" s="5"/>
      <c r="H114" s="72"/>
      <c r="I114" s="51">
        <v>6.9444444444444447E-4</v>
      </c>
      <c r="J114" s="309"/>
      <c r="K114" s="15" t="s">
        <v>18</v>
      </c>
      <c r="L114" s="15" t="s">
        <v>18</v>
      </c>
      <c r="M114" s="15">
        <f t="shared" ref="M114:M122" si="48">M113+I114</f>
        <v>0.38263888888888886</v>
      </c>
      <c r="N114" s="15" t="s">
        <v>18</v>
      </c>
      <c r="O114" s="15">
        <f t="shared" ref="O114:O127" si="49">O113+I114</f>
        <v>0.62083333333333335</v>
      </c>
      <c r="P114" s="15">
        <f t="shared" ref="P114:P127" si="50">P113+I114</f>
        <v>0.74583333333333335</v>
      </c>
      <c r="Q114" s="15">
        <f t="shared" ref="Q114:Q127" si="51">Q113+I114</f>
        <v>0.80833333333333335</v>
      </c>
      <c r="R114" s="15" t="s">
        <v>18</v>
      </c>
      <c r="S114" s="309"/>
      <c r="T114" s="15">
        <f>T113+$I114</f>
        <v>0.35833333333333328</v>
      </c>
      <c r="U114" s="15">
        <v>0.38750000000000001</v>
      </c>
      <c r="V114" s="15">
        <f>V113+$I114</f>
        <v>0.55208333333333326</v>
      </c>
      <c r="W114" s="15">
        <f>W113+$I114</f>
        <v>0.59236111111111101</v>
      </c>
      <c r="X114" s="15" t="s">
        <v>18</v>
      </c>
      <c r="Y114" s="308"/>
      <c r="Z114" s="15">
        <f t="shared" ref="Z114:AA127" si="52">Z113+$I114</f>
        <v>0.37569444444444439</v>
      </c>
      <c r="AA114" s="15">
        <f t="shared" si="52"/>
        <v>0.56874999999999998</v>
      </c>
      <c r="AB114" s="15" t="s">
        <v>18</v>
      </c>
    </row>
    <row r="115" spans="1:28" x14ac:dyDescent="0.25">
      <c r="A115" s="12" t="str">
        <f>VLOOKUP(D:D,'PARAGENS CONCELHO'!$1:$1048576,2,FALSE)</f>
        <v xml:space="preserve"> 40.670291,  -7.918028</v>
      </c>
      <c r="B115" s="12" t="s">
        <v>3752</v>
      </c>
      <c r="C115" s="12" t="str">
        <f>VLOOKUP(D:D,'PARAGENS CONCELHO'!$1:$1048576,3,FALSE)</f>
        <v>Avenida Bélgica 1</v>
      </c>
      <c r="D115" s="20" t="s">
        <v>2602</v>
      </c>
      <c r="E115" s="5"/>
      <c r="F115" s="5"/>
      <c r="G115" s="5"/>
      <c r="H115" s="70"/>
      <c r="I115" s="51">
        <v>6.9444444444444447E-4</v>
      </c>
      <c r="J115" s="309"/>
      <c r="K115" s="35" t="s">
        <v>18</v>
      </c>
      <c r="L115" s="35" t="s">
        <v>18</v>
      </c>
      <c r="M115" s="35">
        <f t="shared" si="48"/>
        <v>0.3833333333333333</v>
      </c>
      <c r="N115" s="35" t="s">
        <v>18</v>
      </c>
      <c r="O115" s="35">
        <f t="shared" si="49"/>
        <v>0.62152777777777779</v>
      </c>
      <c r="P115" s="35">
        <f t="shared" si="50"/>
        <v>0.74652777777777779</v>
      </c>
      <c r="Q115" s="35">
        <f t="shared" si="51"/>
        <v>0.80902777777777779</v>
      </c>
      <c r="R115" s="35" t="s">
        <v>18</v>
      </c>
      <c r="S115" s="309"/>
      <c r="T115" s="35">
        <f>T114+I115</f>
        <v>0.35902777777777772</v>
      </c>
      <c r="U115" s="35">
        <v>0.38819444444444445</v>
      </c>
      <c r="V115" s="35">
        <f t="shared" ref="V115:W127" si="53">V114+$I115</f>
        <v>0.5527777777777777</v>
      </c>
      <c r="W115" s="35">
        <f t="shared" si="53"/>
        <v>0.59305555555555545</v>
      </c>
      <c r="X115" s="35" t="s">
        <v>18</v>
      </c>
      <c r="Y115" s="308"/>
      <c r="Z115" s="35">
        <f t="shared" si="52"/>
        <v>0.37638888888888883</v>
      </c>
      <c r="AA115" s="35">
        <f t="shared" si="52"/>
        <v>0.56944444444444442</v>
      </c>
      <c r="AB115" s="35" t="s">
        <v>18</v>
      </c>
    </row>
    <row r="116" spans="1:28" x14ac:dyDescent="0.25">
      <c r="A116" s="12" t="str">
        <f>VLOOKUP(D:D,'PARAGENS CONCELHO'!$1:$1048576,2,FALSE)</f>
        <v xml:space="preserve"> 40.668452,  -7.916073</v>
      </c>
      <c r="B116" s="12" t="s">
        <v>3752</v>
      </c>
      <c r="C116" s="12" t="str">
        <f>VLOOKUP(D:D,'PARAGENS CONCELHO'!$1:$1048576,3,FALSE)</f>
        <v>Av Bélgica-Alf Miguel 2</v>
      </c>
      <c r="D116" s="20" t="s">
        <v>2603</v>
      </c>
      <c r="E116" s="5"/>
      <c r="F116" s="5"/>
      <c r="G116" s="5"/>
      <c r="H116" s="72">
        <v>6.9444444444444447E-4</v>
      </c>
      <c r="I116" s="51">
        <v>0</v>
      </c>
      <c r="J116" s="309"/>
      <c r="K116" s="15" t="s">
        <v>18</v>
      </c>
      <c r="L116" s="15" t="s">
        <v>18</v>
      </c>
      <c r="M116" s="15">
        <f t="shared" si="48"/>
        <v>0.3833333333333333</v>
      </c>
      <c r="N116" s="15" t="s">
        <v>18</v>
      </c>
      <c r="O116" s="15">
        <f t="shared" si="49"/>
        <v>0.62152777777777779</v>
      </c>
      <c r="P116" s="15">
        <f t="shared" si="50"/>
        <v>0.74652777777777779</v>
      </c>
      <c r="Q116" s="15">
        <f t="shared" si="51"/>
        <v>0.80902777777777779</v>
      </c>
      <c r="R116" s="15" t="s">
        <v>18</v>
      </c>
      <c r="S116" s="309"/>
      <c r="T116" s="15">
        <f>T115+I116</f>
        <v>0.35902777777777772</v>
      </c>
      <c r="U116" s="15">
        <v>0.38819444444444445</v>
      </c>
      <c r="V116" s="15">
        <f t="shared" si="53"/>
        <v>0.5527777777777777</v>
      </c>
      <c r="W116" s="15">
        <f t="shared" si="53"/>
        <v>0.59305555555555545</v>
      </c>
      <c r="X116" s="15" t="s">
        <v>18</v>
      </c>
      <c r="Y116" s="308"/>
      <c r="Z116" s="15">
        <f t="shared" si="52"/>
        <v>0.37638888888888883</v>
      </c>
      <c r="AA116" s="15">
        <f t="shared" si="52"/>
        <v>0.56944444444444442</v>
      </c>
      <c r="AB116" s="15" t="s">
        <v>18</v>
      </c>
    </row>
    <row r="117" spans="1:28" x14ac:dyDescent="0.25">
      <c r="A117" s="12" t="str">
        <f>VLOOKUP(D:D,'PARAGENS CONCELHO'!$1:$1048576,2,FALSE)</f>
        <v xml:space="preserve"> 40.665889,  -7.913368</v>
      </c>
      <c r="B117" s="12" t="s">
        <v>3755</v>
      </c>
      <c r="C117" s="12" t="str">
        <f>VLOOKUP(D:D,'PARAGENS CONCELHO'!$1:$1048576,3,FALSE)</f>
        <v>Cava de Viriato 2</v>
      </c>
      <c r="D117" s="20" t="s">
        <v>2604</v>
      </c>
      <c r="E117" s="27"/>
      <c r="F117" s="27"/>
      <c r="G117" s="5"/>
      <c r="H117" s="72">
        <v>2.0833333333333333E-3</v>
      </c>
      <c r="I117" s="51">
        <v>6.9444444444444447E-4</v>
      </c>
      <c r="J117" s="309"/>
      <c r="K117" s="35">
        <v>0.32291666666666669</v>
      </c>
      <c r="L117" s="35">
        <v>0.33958333333333335</v>
      </c>
      <c r="M117" s="35">
        <f t="shared" si="48"/>
        <v>0.38402777777777775</v>
      </c>
      <c r="N117" s="35">
        <f>N112+H117</f>
        <v>0.56041666666666656</v>
      </c>
      <c r="O117" s="35">
        <f t="shared" si="49"/>
        <v>0.62222222222222223</v>
      </c>
      <c r="P117" s="35">
        <f t="shared" si="50"/>
        <v>0.74722222222222223</v>
      </c>
      <c r="Q117" s="35">
        <f t="shared" si="51"/>
        <v>0.80972222222222223</v>
      </c>
      <c r="R117" s="35" t="s">
        <v>18</v>
      </c>
      <c r="S117" s="309"/>
      <c r="T117" s="35">
        <f>T116+I117</f>
        <v>0.35972222222222217</v>
      </c>
      <c r="U117" s="35">
        <v>0.3888888888888889</v>
      </c>
      <c r="V117" s="35">
        <f t="shared" si="53"/>
        <v>0.55347222222222214</v>
      </c>
      <c r="W117" s="35">
        <f t="shared" si="53"/>
        <v>0.59374999999999989</v>
      </c>
      <c r="X117" s="35" t="s">
        <v>18</v>
      </c>
      <c r="Y117" s="308"/>
      <c r="Z117" s="35">
        <f t="shared" si="52"/>
        <v>0.37708333333333327</v>
      </c>
      <c r="AA117" s="35">
        <f t="shared" si="52"/>
        <v>0.57013888888888886</v>
      </c>
      <c r="AB117" s="35" t="s">
        <v>18</v>
      </c>
    </row>
    <row r="118" spans="1:28" x14ac:dyDescent="0.25">
      <c r="A118" s="12" t="str">
        <f>VLOOKUP(D:D,'PARAGENS CONCELHO'!$1:$1048576,2,FALSE)</f>
        <v xml:space="preserve"> 40.664076,  -7.915913</v>
      </c>
      <c r="B118" s="12" t="s">
        <v>3756</v>
      </c>
      <c r="C118" s="12" t="str">
        <f>VLOOKUP(D:D,'PARAGENS CONCELHO'!$1:$1048576,3,FALSE)</f>
        <v>Fonte Cibernética 1</v>
      </c>
      <c r="D118" s="20" t="s">
        <v>2769</v>
      </c>
      <c r="E118" s="5"/>
      <c r="F118" s="5"/>
      <c r="G118" s="5"/>
      <c r="H118" s="72">
        <v>6.9444444444444447E-4</v>
      </c>
      <c r="I118" s="51">
        <v>0</v>
      </c>
      <c r="J118" s="309"/>
      <c r="K118" s="15">
        <f t="shared" ref="K118:K127" si="54">SUM(K117,I118)</f>
        <v>0.32291666666666669</v>
      </c>
      <c r="L118" s="15">
        <f>SUM(L117,I118)</f>
        <v>0.33958333333333335</v>
      </c>
      <c r="M118" s="15">
        <f t="shared" si="48"/>
        <v>0.38402777777777775</v>
      </c>
      <c r="N118" s="15">
        <f t="shared" ref="N118:N126" si="55">N117+H118</f>
        <v>0.56111111111111101</v>
      </c>
      <c r="O118" s="15">
        <f t="shared" si="49"/>
        <v>0.62222222222222223</v>
      </c>
      <c r="P118" s="15">
        <f t="shared" si="50"/>
        <v>0.74722222222222223</v>
      </c>
      <c r="Q118" s="15">
        <f t="shared" si="51"/>
        <v>0.80972222222222223</v>
      </c>
      <c r="R118" s="15" t="s">
        <v>18</v>
      </c>
      <c r="S118" s="309"/>
      <c r="T118" s="15">
        <f>T117+$H118</f>
        <v>0.36041666666666661</v>
      </c>
      <c r="U118" s="15">
        <v>0.38958333333333334</v>
      </c>
      <c r="V118" s="15">
        <f t="shared" si="53"/>
        <v>0.55347222222222214</v>
      </c>
      <c r="W118" s="15">
        <f>W117+$H118</f>
        <v>0.59444444444444433</v>
      </c>
      <c r="X118" s="15" t="s">
        <v>18</v>
      </c>
      <c r="Y118" s="308"/>
      <c r="Z118" s="15">
        <f>Z117+$H118</f>
        <v>0.37777777777777771</v>
      </c>
      <c r="AA118" s="15">
        <f>AA117+$H118</f>
        <v>0.5708333333333333</v>
      </c>
      <c r="AB118" s="15" t="s">
        <v>18</v>
      </c>
    </row>
    <row r="119" spans="1:28" x14ac:dyDescent="0.25">
      <c r="A119" s="23" t="str">
        <f>VLOOKUP(D:D,'PARAGENS CONCELHO'!$1:$1048576,2,FALSE)</f>
        <v xml:space="preserve"> 40.661774,  -7.915571</v>
      </c>
      <c r="B119" s="23" t="s">
        <v>3757</v>
      </c>
      <c r="C119" s="23" t="str">
        <f>VLOOKUP(D:D,'PARAGENS CONCELHO'!$1:$1048576,3,FALSE)</f>
        <v>COMV 2</v>
      </c>
      <c r="D119" s="24" t="s">
        <v>2770</v>
      </c>
      <c r="E119" s="27"/>
      <c r="F119" s="27"/>
      <c r="G119" s="24" t="s">
        <v>85</v>
      </c>
      <c r="H119" s="25"/>
      <c r="I119" s="144">
        <v>6.9444444444444447E-4</v>
      </c>
      <c r="J119" s="309"/>
      <c r="K119" s="80">
        <f t="shared" si="54"/>
        <v>0.32361111111111113</v>
      </c>
      <c r="L119" s="80">
        <f>SUM(L118,I119)</f>
        <v>0.34027777777777779</v>
      </c>
      <c r="M119" s="80">
        <f t="shared" si="48"/>
        <v>0.38472222222222219</v>
      </c>
      <c r="N119" s="80">
        <f t="shared" si="55"/>
        <v>0.56111111111111101</v>
      </c>
      <c r="O119" s="80">
        <f t="shared" si="49"/>
        <v>0.62291666666666667</v>
      </c>
      <c r="P119" s="80">
        <f t="shared" si="50"/>
        <v>0.74791666666666667</v>
      </c>
      <c r="Q119" s="80">
        <f t="shared" si="51"/>
        <v>0.81041666666666667</v>
      </c>
      <c r="R119" s="80" t="s">
        <v>18</v>
      </c>
      <c r="S119" s="309"/>
      <c r="T119" s="80">
        <f>T118+I119</f>
        <v>0.36111111111111105</v>
      </c>
      <c r="U119" s="80">
        <v>0.39027777777777778</v>
      </c>
      <c r="V119" s="80">
        <f t="shared" si="53"/>
        <v>0.55416666666666659</v>
      </c>
      <c r="W119" s="80">
        <f t="shared" si="53"/>
        <v>0.59513888888888877</v>
      </c>
      <c r="X119" s="80" t="s">
        <v>18</v>
      </c>
      <c r="Y119" s="308"/>
      <c r="Z119" s="80">
        <f t="shared" si="52"/>
        <v>0.37847222222222215</v>
      </c>
      <c r="AA119" s="80">
        <f t="shared" si="52"/>
        <v>0.57152777777777775</v>
      </c>
      <c r="AB119" s="80" t="s">
        <v>18</v>
      </c>
    </row>
    <row r="120" spans="1:28" x14ac:dyDescent="0.25">
      <c r="A120" s="12" t="str">
        <f>VLOOKUP(D:D,'PARAGENS CONCELHO'!$1:$1048576,2,FALSE)</f>
        <v xml:space="preserve"> 40.659058,  -7.914846</v>
      </c>
      <c r="B120" s="12" t="s">
        <v>3744</v>
      </c>
      <c r="C120" s="12" t="str">
        <f>VLOOKUP(D:D,'PARAGENS CONCELHO'!$1:$1048576,3,FALSE)</f>
        <v>Segurança Social 1</v>
      </c>
      <c r="D120" s="20" t="s">
        <v>20</v>
      </c>
      <c r="E120" s="5"/>
      <c r="F120" s="5"/>
      <c r="G120" s="5"/>
      <c r="H120" s="72">
        <v>1.3888888888888889E-3</v>
      </c>
      <c r="I120" s="51">
        <v>6.9444444444444447E-4</v>
      </c>
      <c r="J120" s="309"/>
      <c r="K120" s="15">
        <f t="shared" si="54"/>
        <v>0.32430555555555557</v>
      </c>
      <c r="L120" s="15">
        <f>SUM(L119,I120)</f>
        <v>0.34097222222222223</v>
      </c>
      <c r="M120" s="15">
        <f t="shared" si="48"/>
        <v>0.38541666666666663</v>
      </c>
      <c r="N120" s="15">
        <f t="shared" si="55"/>
        <v>0.56249999999999989</v>
      </c>
      <c r="O120" s="15">
        <f t="shared" si="49"/>
        <v>0.62361111111111112</v>
      </c>
      <c r="P120" s="15">
        <f t="shared" si="50"/>
        <v>0.74861111111111112</v>
      </c>
      <c r="Q120" s="15">
        <f t="shared" si="51"/>
        <v>0.81111111111111112</v>
      </c>
      <c r="R120" s="15" t="s">
        <v>18</v>
      </c>
      <c r="S120" s="309"/>
      <c r="T120" s="15">
        <f>T119+I120</f>
        <v>0.36180555555555549</v>
      </c>
      <c r="U120" s="15">
        <v>0.39097222222222222</v>
      </c>
      <c r="V120" s="15">
        <f t="shared" si="53"/>
        <v>0.55486111111111103</v>
      </c>
      <c r="W120" s="15">
        <f t="shared" si="53"/>
        <v>0.59583333333333321</v>
      </c>
      <c r="X120" s="15" t="s">
        <v>18</v>
      </c>
      <c r="Y120" s="308"/>
      <c r="Z120" s="15">
        <f t="shared" si="52"/>
        <v>0.3791666666666666</v>
      </c>
      <c r="AA120" s="15">
        <f t="shared" si="52"/>
        <v>0.57222222222222219</v>
      </c>
      <c r="AB120" s="15" t="s">
        <v>18</v>
      </c>
    </row>
    <row r="121" spans="1:28" x14ac:dyDescent="0.25">
      <c r="A121" s="12" t="str">
        <f>VLOOKUP(D:D,'PARAGENS CONCELHO'!$1:$1048576,2,FALSE)</f>
        <v xml:space="preserve"> 40.656213,  -7.914239</v>
      </c>
      <c r="B121" s="12" t="s">
        <v>3758</v>
      </c>
      <c r="C121" s="12" t="str">
        <f>VLOOKUP(D:D,'PARAGENS CONCELHO'!$1:$1048576,3,FALSE)</f>
        <v>Rossio 1</v>
      </c>
      <c r="D121" s="20" t="s">
        <v>2637</v>
      </c>
      <c r="E121" s="27"/>
      <c r="F121" s="27"/>
      <c r="G121" s="5"/>
      <c r="H121" s="72">
        <v>0</v>
      </c>
      <c r="I121" s="51">
        <v>1.3888888888888889E-3</v>
      </c>
      <c r="J121" s="309"/>
      <c r="K121" s="35">
        <f t="shared" si="54"/>
        <v>0.32569444444444445</v>
      </c>
      <c r="L121" s="35">
        <v>0.3430555555555555</v>
      </c>
      <c r="M121" s="35">
        <f t="shared" si="48"/>
        <v>0.38680555555555551</v>
      </c>
      <c r="N121" s="35">
        <f t="shared" si="55"/>
        <v>0.56249999999999989</v>
      </c>
      <c r="O121" s="35">
        <f t="shared" si="49"/>
        <v>0.625</v>
      </c>
      <c r="P121" s="35">
        <f t="shared" si="50"/>
        <v>0.75</v>
      </c>
      <c r="Q121" s="35">
        <f t="shared" si="51"/>
        <v>0.8125</v>
      </c>
      <c r="R121" s="35" t="s">
        <v>18</v>
      </c>
      <c r="S121" s="309"/>
      <c r="T121" s="35">
        <f>T120+I121</f>
        <v>0.36319444444444438</v>
      </c>
      <c r="U121" s="35">
        <v>0.3923611111111111</v>
      </c>
      <c r="V121" s="35">
        <f t="shared" si="53"/>
        <v>0.55624999999999991</v>
      </c>
      <c r="W121" s="35">
        <f t="shared" si="53"/>
        <v>0.5972222222222221</v>
      </c>
      <c r="X121" s="35" t="s">
        <v>18</v>
      </c>
      <c r="Y121" s="308"/>
      <c r="Z121" s="35">
        <f t="shared" si="52"/>
        <v>0.38055555555555548</v>
      </c>
      <c r="AA121" s="35">
        <f t="shared" si="52"/>
        <v>0.57361111111111107</v>
      </c>
      <c r="AB121" s="35" t="s">
        <v>18</v>
      </c>
    </row>
    <row r="122" spans="1:28" x14ac:dyDescent="0.25">
      <c r="A122" s="12" t="str">
        <f>VLOOKUP(D:D,'PARAGENS CONCELHO'!$1:$1048576,2,FALSE)</f>
        <v xml:space="preserve"> 40.654126,  -7.914454</v>
      </c>
      <c r="B122" s="12" t="s">
        <v>3759</v>
      </c>
      <c r="C122" s="12" t="str">
        <f>VLOOKUP(D:D,'PARAGENS CONCELHO'!$1:$1048576,3,FALSE)</f>
        <v>Alexandre Herculano</v>
      </c>
      <c r="D122" s="20" t="s">
        <v>2639</v>
      </c>
      <c r="E122" s="5"/>
      <c r="F122" s="5"/>
      <c r="G122" s="5"/>
      <c r="H122" s="72"/>
      <c r="I122" s="51">
        <v>6.9444444444444447E-4</v>
      </c>
      <c r="J122" s="309"/>
      <c r="K122" s="15">
        <f t="shared" si="54"/>
        <v>0.3263888888888889</v>
      </c>
      <c r="L122" s="15">
        <f t="shared" ref="L122:L127" si="56">SUM(L121,I122)</f>
        <v>0.34374999999999994</v>
      </c>
      <c r="M122" s="15">
        <f t="shared" si="48"/>
        <v>0.38749999999999996</v>
      </c>
      <c r="N122" s="15">
        <f t="shared" si="55"/>
        <v>0.56249999999999989</v>
      </c>
      <c r="O122" s="15">
        <f t="shared" si="49"/>
        <v>0.62569444444444444</v>
      </c>
      <c r="P122" s="15">
        <f t="shared" si="50"/>
        <v>0.75069444444444444</v>
      </c>
      <c r="Q122" s="15">
        <f t="shared" si="51"/>
        <v>0.81319444444444444</v>
      </c>
      <c r="R122" s="15" t="s">
        <v>18</v>
      </c>
      <c r="S122" s="309"/>
      <c r="T122" s="15">
        <f>T121+I122</f>
        <v>0.36388888888888882</v>
      </c>
      <c r="U122" s="15">
        <v>0.39305555555555555</v>
      </c>
      <c r="V122" s="15">
        <f t="shared" si="53"/>
        <v>0.55694444444444435</v>
      </c>
      <c r="W122" s="15">
        <f t="shared" si="53"/>
        <v>0.59791666666666654</v>
      </c>
      <c r="X122" s="15" t="s">
        <v>18</v>
      </c>
      <c r="Y122" s="308"/>
      <c r="Z122" s="15">
        <f t="shared" si="52"/>
        <v>0.38124999999999992</v>
      </c>
      <c r="AA122" s="15">
        <f t="shared" si="52"/>
        <v>0.57430555555555551</v>
      </c>
      <c r="AB122" s="15" t="s">
        <v>18</v>
      </c>
    </row>
    <row r="123" spans="1:28" x14ac:dyDescent="0.25">
      <c r="A123" s="12" t="str">
        <f>VLOOKUP(D:D,'PARAGENS CONCELHO'!$1:$1048576,2,FALSE)</f>
        <v xml:space="preserve"> 40.652158,  -7.915996</v>
      </c>
      <c r="B123" s="12" t="s">
        <v>3760</v>
      </c>
      <c r="C123" s="12" t="str">
        <f>VLOOKUP(D:D,'PARAGENS CONCELHO'!$1:$1048576,3,FALSE)</f>
        <v>Escola Grão Vasco</v>
      </c>
      <c r="D123" s="20" t="s">
        <v>2640</v>
      </c>
      <c r="E123" s="27"/>
      <c r="F123" s="27"/>
      <c r="G123" s="5"/>
      <c r="H123" s="72">
        <v>1.3888888888888889E-3</v>
      </c>
      <c r="I123" s="51">
        <v>6.9444444444444447E-4</v>
      </c>
      <c r="J123" s="309"/>
      <c r="K123" s="35">
        <f t="shared" si="54"/>
        <v>0.32708333333333334</v>
      </c>
      <c r="L123" s="35">
        <f t="shared" si="56"/>
        <v>0.34444444444444439</v>
      </c>
      <c r="M123" s="35">
        <f>M122+H123</f>
        <v>0.38888888888888884</v>
      </c>
      <c r="N123" s="35">
        <f t="shared" si="55"/>
        <v>0.56388888888888877</v>
      </c>
      <c r="O123" s="35">
        <f t="shared" si="49"/>
        <v>0.62638888888888888</v>
      </c>
      <c r="P123" s="35">
        <f t="shared" si="50"/>
        <v>0.75138888888888888</v>
      </c>
      <c r="Q123" s="35">
        <f t="shared" si="51"/>
        <v>0.81388888888888888</v>
      </c>
      <c r="R123" s="35" t="s">
        <v>18</v>
      </c>
      <c r="S123" s="309"/>
      <c r="T123" s="35" t="s">
        <v>18</v>
      </c>
      <c r="U123" s="35" t="s">
        <v>18</v>
      </c>
      <c r="V123" s="35"/>
      <c r="W123" s="35" t="s">
        <v>18</v>
      </c>
      <c r="X123" s="35" t="s">
        <v>18</v>
      </c>
      <c r="Y123" s="308"/>
      <c r="Z123" s="35" t="s">
        <v>18</v>
      </c>
      <c r="AA123" s="35" t="s">
        <v>18</v>
      </c>
      <c r="AB123" s="35" t="s">
        <v>18</v>
      </c>
    </row>
    <row r="124" spans="1:28" x14ac:dyDescent="0.25">
      <c r="A124" s="12" t="str">
        <f>VLOOKUP(D:D,'PARAGENS CONCELHO'!$1:$1048576,2,FALSE)</f>
        <v xml:space="preserve"> 40.652083,  -7.914062</v>
      </c>
      <c r="B124" s="12" t="s">
        <v>3761</v>
      </c>
      <c r="C124" s="12" t="str">
        <f>VLOOKUP(D:D,'PARAGENS CONCELHO'!$1:$1048576,3,FALSE)</f>
        <v>Alexandre Lucena e Vale</v>
      </c>
      <c r="D124" s="20" t="s">
        <v>2641</v>
      </c>
      <c r="E124" s="5"/>
      <c r="F124" s="5"/>
      <c r="G124" s="5"/>
      <c r="H124" s="70"/>
      <c r="I124" s="51">
        <v>6.9444444444444447E-4</v>
      </c>
      <c r="J124" s="309"/>
      <c r="K124" s="15">
        <f t="shared" si="54"/>
        <v>0.32777777777777778</v>
      </c>
      <c r="L124" s="15">
        <f t="shared" si="56"/>
        <v>0.34513888888888883</v>
      </c>
      <c r="M124" s="15">
        <f>M123+I124</f>
        <v>0.38958333333333328</v>
      </c>
      <c r="N124" s="15">
        <f t="shared" si="55"/>
        <v>0.56388888888888877</v>
      </c>
      <c r="O124" s="15">
        <f t="shared" si="49"/>
        <v>0.62708333333333333</v>
      </c>
      <c r="P124" s="15">
        <f t="shared" si="50"/>
        <v>0.75208333333333333</v>
      </c>
      <c r="Q124" s="15">
        <f t="shared" si="51"/>
        <v>0.81458333333333333</v>
      </c>
      <c r="R124" s="15" t="s">
        <v>18</v>
      </c>
      <c r="S124" s="309"/>
      <c r="T124" s="15" t="s">
        <v>18</v>
      </c>
      <c r="U124" s="15" t="s">
        <v>18</v>
      </c>
      <c r="V124" s="15"/>
      <c r="W124" s="15" t="s">
        <v>18</v>
      </c>
      <c r="X124" s="15" t="s">
        <v>18</v>
      </c>
      <c r="Y124" s="308"/>
      <c r="Z124" s="15" t="s">
        <v>18</v>
      </c>
      <c r="AA124" s="15" t="s">
        <v>18</v>
      </c>
      <c r="AB124" s="15" t="s">
        <v>18</v>
      </c>
    </row>
    <row r="125" spans="1:28" x14ac:dyDescent="0.25">
      <c r="A125" s="12" t="str">
        <f>VLOOKUP(D:D,'PARAGENS CONCELHO'!$1:$1048576,2,FALSE)</f>
        <v xml:space="preserve"> 40.651293,  -7.911267</v>
      </c>
      <c r="B125" s="12" t="s">
        <v>3762</v>
      </c>
      <c r="C125" s="12" t="str">
        <f>VLOOKUP(D:D,'PARAGENS CONCELHO'!$1:$1048576,3,FALSE)</f>
        <v>Pintor Almeida e Silva</v>
      </c>
      <c r="D125" s="20" t="s">
        <v>2642</v>
      </c>
      <c r="E125" s="5"/>
      <c r="F125" s="5"/>
      <c r="G125" s="5"/>
      <c r="H125" s="72">
        <v>1.3888888888888889E-3</v>
      </c>
      <c r="I125" s="51">
        <v>6.9444444444444447E-4</v>
      </c>
      <c r="J125" s="309"/>
      <c r="K125" s="35">
        <f t="shared" si="54"/>
        <v>0.32847222222222222</v>
      </c>
      <c r="L125" s="35">
        <f t="shared" si="56"/>
        <v>0.34583333333333327</v>
      </c>
      <c r="M125" s="35">
        <f>M124+I125</f>
        <v>0.39027777777777772</v>
      </c>
      <c r="N125" s="35">
        <f t="shared" si="55"/>
        <v>0.56527777777777766</v>
      </c>
      <c r="O125" s="35">
        <f t="shared" si="49"/>
        <v>0.62777777777777777</v>
      </c>
      <c r="P125" s="35">
        <f t="shared" si="50"/>
        <v>0.75277777777777777</v>
      </c>
      <c r="Q125" s="35">
        <f t="shared" si="51"/>
        <v>0.81527777777777777</v>
      </c>
      <c r="R125" s="35" t="s">
        <v>18</v>
      </c>
      <c r="S125" s="309"/>
      <c r="T125" s="35">
        <f>T122+$H125</f>
        <v>0.3652777777777777</v>
      </c>
      <c r="U125" s="35">
        <v>0.39444444444444443</v>
      </c>
      <c r="V125" s="35">
        <f>V122+$I125</f>
        <v>0.5576388888888888</v>
      </c>
      <c r="W125" s="35">
        <f>W122+$H125</f>
        <v>0.59930555555555542</v>
      </c>
      <c r="X125" s="35" t="s">
        <v>18</v>
      </c>
      <c r="Y125" s="308"/>
      <c r="Z125" s="35">
        <f>Z122+$H125</f>
        <v>0.38263888888888881</v>
      </c>
      <c r="AA125" s="35">
        <f>AA122+$H125</f>
        <v>0.5756944444444444</v>
      </c>
      <c r="AB125" s="35" t="s">
        <v>18</v>
      </c>
    </row>
    <row r="126" spans="1:28" x14ac:dyDescent="0.25">
      <c r="A126" s="12" t="str">
        <f>VLOOKUP(D:D,'PARAGENS CONCELHO'!$1:$1048576,2,FALSE)</f>
        <v xml:space="preserve"> 40.650895,  -7.910530</v>
      </c>
      <c r="B126" s="12" t="s">
        <v>3763</v>
      </c>
      <c r="C126" s="12" t="str">
        <f>VLOOKUP(D:D,'PARAGENS CONCELHO'!$1:$1048576,3,FALSE)</f>
        <v>Rei D Duarte-Mesuras</v>
      </c>
      <c r="D126" s="20" t="s">
        <v>2643</v>
      </c>
      <c r="E126" s="5"/>
      <c r="F126" s="5"/>
      <c r="G126" s="5"/>
      <c r="H126" s="72"/>
      <c r="I126" s="51">
        <v>6.9444444444444447E-4</v>
      </c>
      <c r="J126" s="309"/>
      <c r="K126" s="15">
        <f t="shared" si="54"/>
        <v>0.32916666666666666</v>
      </c>
      <c r="L126" s="15">
        <f t="shared" si="56"/>
        <v>0.34652777777777771</v>
      </c>
      <c r="M126" s="15">
        <f>M125+I126</f>
        <v>0.39097222222222217</v>
      </c>
      <c r="N126" s="15">
        <f t="shared" si="55"/>
        <v>0.56527777777777766</v>
      </c>
      <c r="O126" s="15">
        <f t="shared" si="49"/>
        <v>0.62847222222222221</v>
      </c>
      <c r="P126" s="15">
        <f t="shared" si="50"/>
        <v>0.75347222222222221</v>
      </c>
      <c r="Q126" s="15">
        <f t="shared" si="51"/>
        <v>0.81597222222222221</v>
      </c>
      <c r="R126" s="15" t="s">
        <v>18</v>
      </c>
      <c r="S126" s="309"/>
      <c r="T126" s="15">
        <f>T125+I126</f>
        <v>0.36597222222222214</v>
      </c>
      <c r="U126" s="15">
        <v>0.39513888888888887</v>
      </c>
      <c r="V126" s="15">
        <f t="shared" si="53"/>
        <v>0.55833333333333324</v>
      </c>
      <c r="W126" s="15">
        <f t="shared" si="53"/>
        <v>0.59999999999999987</v>
      </c>
      <c r="X126" s="15" t="s">
        <v>18</v>
      </c>
      <c r="Y126" s="308"/>
      <c r="Z126" s="15">
        <f t="shared" si="52"/>
        <v>0.38333333333333325</v>
      </c>
      <c r="AA126" s="15">
        <f t="shared" si="52"/>
        <v>0.57638888888888884</v>
      </c>
      <c r="AB126" s="15" t="s">
        <v>18</v>
      </c>
    </row>
    <row r="127" spans="1:28" x14ac:dyDescent="0.25">
      <c r="A127" s="12">
        <f>VLOOKUP(D:D,'PARAGENS CONCELHO'!$1:$1048576,2,FALSE)</f>
        <v>0</v>
      </c>
      <c r="B127" s="12" t="s">
        <v>3741</v>
      </c>
      <c r="C127" s="12" t="str">
        <f>VLOOKUP(D:D,'PARAGENS CONCELHO'!$1:$1048576,3,FALSE)</f>
        <v>Interface Hospital</v>
      </c>
      <c r="D127" s="28" t="s">
        <v>2938</v>
      </c>
      <c r="E127" s="27"/>
      <c r="F127" s="27"/>
      <c r="G127" s="5"/>
      <c r="H127" s="72"/>
      <c r="I127" s="51">
        <v>6.9444444444444447E-4</v>
      </c>
      <c r="J127" s="309"/>
      <c r="K127" s="35">
        <f t="shared" si="54"/>
        <v>0.3298611111111111</v>
      </c>
      <c r="L127" s="35">
        <f t="shared" si="56"/>
        <v>0.34722222222222215</v>
      </c>
      <c r="M127" s="35">
        <f>M126+I127</f>
        <v>0.39166666666666661</v>
      </c>
      <c r="N127" s="35">
        <f>N126+I127</f>
        <v>0.5659722222222221</v>
      </c>
      <c r="O127" s="35">
        <f t="shared" si="49"/>
        <v>0.62916666666666665</v>
      </c>
      <c r="P127" s="35">
        <f t="shared" si="50"/>
        <v>0.75416666666666665</v>
      </c>
      <c r="Q127" s="35">
        <f t="shared" si="51"/>
        <v>0.81666666666666665</v>
      </c>
      <c r="R127" s="35" t="s">
        <v>18</v>
      </c>
      <c r="S127" s="309"/>
      <c r="T127" s="35">
        <f>T126+I127</f>
        <v>0.36666666666666659</v>
      </c>
      <c r="U127" s="35">
        <v>0.39583333333333331</v>
      </c>
      <c r="V127" s="35">
        <f t="shared" si="53"/>
        <v>0.55902777777777768</v>
      </c>
      <c r="W127" s="35">
        <f t="shared" si="53"/>
        <v>0.60069444444444431</v>
      </c>
      <c r="X127" s="35" t="s">
        <v>18</v>
      </c>
      <c r="Y127" s="308"/>
      <c r="Z127" s="35">
        <f t="shared" si="52"/>
        <v>0.38402777777777769</v>
      </c>
      <c r="AA127" s="35">
        <f t="shared" si="52"/>
        <v>0.57708333333333328</v>
      </c>
      <c r="AB127" s="35" t="s">
        <v>18</v>
      </c>
    </row>
    <row r="128" spans="1:28" x14ac:dyDescent="0.25">
      <c r="D128" s="46"/>
      <c r="K128" s="44"/>
      <c r="L128"/>
      <c r="M128"/>
      <c r="N128" s="44"/>
      <c r="O128"/>
      <c r="Q128"/>
      <c r="R128" s="44"/>
      <c r="W128" s="44"/>
      <c r="AA128" s="44"/>
    </row>
    <row r="129" spans="10:28" hidden="1" x14ac:dyDescent="0.25">
      <c r="J129" s="7" t="s">
        <v>60</v>
      </c>
      <c r="K129" s="44"/>
      <c r="L129"/>
      <c r="M129"/>
      <c r="N129" s="44"/>
      <c r="O129"/>
      <c r="Q129"/>
      <c r="R129" s="44"/>
      <c r="W129" s="44"/>
      <c r="AA129" s="44"/>
    </row>
    <row r="130" spans="10:28" hidden="1" x14ac:dyDescent="0.25">
      <c r="J130" t="s">
        <v>61</v>
      </c>
      <c r="K130" s="44"/>
      <c r="L130"/>
      <c r="M130"/>
      <c r="N130" s="44"/>
      <c r="O130"/>
      <c r="Q130"/>
      <c r="R130" s="44"/>
      <c r="W130" s="44"/>
      <c r="AA130" s="44"/>
    </row>
    <row r="131" spans="10:28" hidden="1" x14ac:dyDescent="0.25">
      <c r="J131" t="s">
        <v>117</v>
      </c>
      <c r="K131" s="44"/>
      <c r="L131"/>
      <c r="M131"/>
      <c r="N131" s="44"/>
      <c r="O131"/>
      <c r="Q131"/>
      <c r="R131" s="44"/>
      <c r="W131" s="44"/>
      <c r="AA131" s="44"/>
    </row>
    <row r="132" spans="10:28" x14ac:dyDescent="0.25">
      <c r="K132" s="44"/>
      <c r="L132"/>
      <c r="M132"/>
      <c r="N132" s="44"/>
      <c r="O132"/>
      <c r="Q132"/>
      <c r="R132" s="44"/>
      <c r="W132" s="44"/>
      <c r="AA132" s="44"/>
    </row>
    <row r="133" spans="10:28" x14ac:dyDescent="0.25">
      <c r="K133" s="310" t="s">
        <v>4211</v>
      </c>
      <c r="L133" s="310"/>
      <c r="M133" s="310"/>
      <c r="N133" s="310"/>
      <c r="O133" s="310"/>
      <c r="P133" s="310"/>
      <c r="Q133" s="310"/>
      <c r="R133" s="310"/>
      <c r="W133" s="44"/>
      <c r="AA133" s="44"/>
    </row>
    <row r="134" spans="10:28" x14ac:dyDescent="0.25">
      <c r="K134" s="44"/>
      <c r="L134"/>
      <c r="M134"/>
      <c r="N134" s="44"/>
      <c r="O134"/>
      <c r="Q134"/>
      <c r="R134" s="44"/>
      <c r="W134" s="44"/>
      <c r="AA134" s="44"/>
    </row>
    <row r="135" spans="10:28" x14ac:dyDescent="0.25">
      <c r="K135" s="44" t="s">
        <v>4207</v>
      </c>
      <c r="L135"/>
      <c r="M135"/>
      <c r="N135" s="44"/>
      <c r="O135"/>
      <c r="Q135" s="44"/>
      <c r="R135" s="44"/>
      <c r="T135" s="310" t="s">
        <v>3131</v>
      </c>
      <c r="U135" s="310"/>
      <c r="V135" s="310"/>
      <c r="W135" s="310"/>
      <c r="X135" s="310"/>
      <c r="Z135" t="s">
        <v>4212</v>
      </c>
      <c r="AA135" s="44"/>
    </row>
    <row r="136" spans="10:28" x14ac:dyDescent="0.25">
      <c r="K136" s="44"/>
      <c r="L136"/>
      <c r="M136"/>
      <c r="N136" s="44"/>
      <c r="O136"/>
      <c r="Q136"/>
      <c r="R136"/>
      <c r="T136" s="44"/>
      <c r="W136" s="44"/>
      <c r="AA136"/>
    </row>
    <row r="137" spans="10:28" x14ac:dyDescent="0.25">
      <c r="K137" s="44" t="s">
        <v>4209</v>
      </c>
      <c r="L137"/>
      <c r="M137">
        <v>7</v>
      </c>
      <c r="N137" s="44"/>
      <c r="O137"/>
      <c r="Q137"/>
      <c r="R137"/>
      <c r="T137" s="44" t="s">
        <v>4207</v>
      </c>
      <c r="W137" s="44"/>
      <c r="Z137" t="s">
        <v>4207</v>
      </c>
      <c r="AA137" s="44"/>
    </row>
    <row r="138" spans="10:28" x14ac:dyDescent="0.25">
      <c r="K138" s="44" t="s">
        <v>4210</v>
      </c>
      <c r="L138"/>
      <c r="M138">
        <v>7</v>
      </c>
      <c r="N138" s="44"/>
      <c r="O138"/>
      <c r="Q138"/>
      <c r="R138"/>
      <c r="T138" s="44"/>
      <c r="W138" s="44"/>
      <c r="AA138" s="44"/>
    </row>
    <row r="139" spans="10:28" x14ac:dyDescent="0.25">
      <c r="K139" s="44"/>
      <c r="L139"/>
      <c r="M139"/>
      <c r="N139" s="44"/>
      <c r="O139"/>
      <c r="Q139"/>
      <c r="R139"/>
      <c r="T139" s="44" t="s">
        <v>4209</v>
      </c>
      <c r="V139" s="44">
        <v>3</v>
      </c>
      <c r="W139" s="44"/>
      <c r="Z139" t="s">
        <v>4209</v>
      </c>
      <c r="AA139" s="44"/>
      <c r="AB139">
        <v>2</v>
      </c>
    </row>
    <row r="140" spans="10:28" x14ac:dyDescent="0.25">
      <c r="K140" s="44" t="s">
        <v>4208</v>
      </c>
      <c r="L140"/>
      <c r="M140"/>
      <c r="N140" s="44"/>
      <c r="O140"/>
      <c r="P140">
        <v>21.1</v>
      </c>
      <c r="Q140"/>
      <c r="R140"/>
      <c r="T140" s="44" t="s">
        <v>4210</v>
      </c>
      <c r="V140" s="44">
        <v>4</v>
      </c>
      <c r="W140" s="44"/>
      <c r="Z140" t="s">
        <v>4210</v>
      </c>
      <c r="AA140" s="44"/>
      <c r="AB140">
        <v>2</v>
      </c>
    </row>
    <row r="141" spans="10:28" x14ac:dyDescent="0.25">
      <c r="K141"/>
      <c r="L141"/>
      <c r="M141"/>
      <c r="N141"/>
      <c r="O141"/>
      <c r="P141"/>
      <c r="Q141"/>
      <c r="R141"/>
      <c r="W141" s="44"/>
      <c r="AA141"/>
    </row>
    <row r="142" spans="10:28" x14ac:dyDescent="0.25">
      <c r="K142"/>
      <c r="L142"/>
      <c r="M142"/>
      <c r="N142"/>
      <c r="O142"/>
      <c r="P142"/>
      <c r="Q142"/>
      <c r="R142"/>
      <c r="W142" s="44"/>
      <c r="AA142" s="44"/>
    </row>
    <row r="143" spans="10:28" x14ac:dyDescent="0.25">
      <c r="K143" s="44"/>
      <c r="L143"/>
      <c r="M143"/>
      <c r="N143" s="44"/>
      <c r="O143"/>
      <c r="Q143"/>
      <c r="R143" s="44"/>
      <c r="W143" s="44"/>
      <c r="AA143" s="44"/>
    </row>
    <row r="144" spans="10:28" x14ac:dyDescent="0.25">
      <c r="K144" s="44"/>
      <c r="L144"/>
      <c r="M144"/>
      <c r="N144" s="44"/>
      <c r="O144"/>
      <c r="Q144"/>
      <c r="R144" s="44"/>
      <c r="W144" s="44"/>
      <c r="AA144" s="44"/>
    </row>
    <row r="145" spans="11:27" x14ac:dyDescent="0.25">
      <c r="K145" s="44"/>
      <c r="L145"/>
      <c r="M145"/>
      <c r="N145" s="44"/>
      <c r="O145"/>
      <c r="Q145"/>
      <c r="R145" s="44"/>
      <c r="W145" s="44"/>
      <c r="AA145" s="44"/>
    </row>
    <row r="146" spans="11:27" x14ac:dyDescent="0.25">
      <c r="K146" s="44"/>
      <c r="L146"/>
      <c r="M146"/>
      <c r="N146" s="44"/>
      <c r="O146"/>
      <c r="Q146"/>
      <c r="R146" s="44"/>
      <c r="W146" s="44"/>
      <c r="AA146" s="44"/>
    </row>
    <row r="147" spans="11:27" x14ac:dyDescent="0.25">
      <c r="K147" s="44"/>
      <c r="L147"/>
      <c r="M147"/>
      <c r="N147" s="44"/>
      <c r="O147"/>
      <c r="Q147"/>
      <c r="R147" s="44"/>
      <c r="W147" s="44"/>
      <c r="AA147" s="44"/>
    </row>
    <row r="148" spans="11:27" x14ac:dyDescent="0.25">
      <c r="K148" s="44"/>
      <c r="L148"/>
      <c r="M148"/>
      <c r="N148" s="44"/>
      <c r="O148"/>
      <c r="Q148"/>
      <c r="R148" s="44"/>
      <c r="W148" s="44"/>
      <c r="AA148" s="44"/>
    </row>
    <row r="149" spans="11:27" x14ac:dyDescent="0.25">
      <c r="K149" s="44"/>
      <c r="L149"/>
      <c r="M149"/>
      <c r="N149" s="44"/>
      <c r="O149"/>
      <c r="Q149"/>
      <c r="R149" s="44"/>
      <c r="W149" s="44"/>
      <c r="AA149" s="44"/>
    </row>
    <row r="150" spans="11:27" x14ac:dyDescent="0.25">
      <c r="K150" s="44"/>
      <c r="L150"/>
      <c r="M150"/>
      <c r="N150" s="44"/>
      <c r="O150"/>
      <c r="Q150"/>
      <c r="R150" s="44"/>
      <c r="W150" s="44"/>
      <c r="AA150" s="44"/>
    </row>
    <row r="151" spans="11:27" x14ac:dyDescent="0.25">
      <c r="K151" s="44"/>
      <c r="L151"/>
      <c r="M151"/>
      <c r="N151" s="44"/>
      <c r="O151"/>
      <c r="Q151"/>
      <c r="R151" s="44"/>
      <c r="W151" s="44"/>
      <c r="AA151" s="44"/>
    </row>
    <row r="152" spans="11:27" x14ac:dyDescent="0.25">
      <c r="K152" s="44"/>
      <c r="L152"/>
      <c r="M152"/>
      <c r="N152" s="44"/>
      <c r="O152"/>
      <c r="Q152"/>
      <c r="R152" s="44"/>
      <c r="W152" s="44"/>
      <c r="AA152" s="44"/>
    </row>
    <row r="153" spans="11:27" x14ac:dyDescent="0.25">
      <c r="K153" s="44"/>
      <c r="L153"/>
      <c r="M153"/>
      <c r="N153" s="44"/>
      <c r="O153"/>
      <c r="Q153"/>
      <c r="R153" s="44"/>
      <c r="W153" s="44"/>
      <c r="AA153" s="44"/>
    </row>
    <row r="154" spans="11:27" x14ac:dyDescent="0.25">
      <c r="K154" s="44"/>
      <c r="L154"/>
      <c r="M154"/>
      <c r="N154" s="44"/>
      <c r="O154"/>
      <c r="Q154"/>
      <c r="R154" s="44"/>
      <c r="W154" s="44"/>
      <c r="AA154" s="44"/>
    </row>
    <row r="155" spans="11:27" x14ac:dyDescent="0.25">
      <c r="K155" s="44"/>
      <c r="L155"/>
      <c r="M155"/>
      <c r="N155" s="44"/>
      <c r="O155"/>
      <c r="Q155"/>
      <c r="R155" s="44"/>
      <c r="W155" s="44"/>
      <c r="AA155" s="44"/>
    </row>
    <row r="156" spans="11:27" x14ac:dyDescent="0.25">
      <c r="K156" s="44"/>
      <c r="L156"/>
      <c r="M156"/>
      <c r="N156" s="44"/>
      <c r="O156"/>
      <c r="Q156"/>
      <c r="R156" s="44"/>
      <c r="W156" s="44"/>
      <c r="AA156" s="44"/>
    </row>
    <row r="157" spans="11:27" x14ac:dyDescent="0.25">
      <c r="K157" s="44"/>
      <c r="L157"/>
      <c r="M157"/>
      <c r="N157" s="44"/>
      <c r="O157"/>
      <c r="Q157"/>
      <c r="R157" s="44"/>
      <c r="W157" s="44"/>
      <c r="AA157" s="44"/>
    </row>
    <row r="158" spans="11:27" x14ac:dyDescent="0.25">
      <c r="K158" s="44"/>
      <c r="L158"/>
      <c r="M158"/>
      <c r="N158" s="44"/>
      <c r="O158"/>
      <c r="Q158"/>
      <c r="R158" s="44"/>
      <c r="W158" s="44"/>
      <c r="AA158" s="44"/>
    </row>
    <row r="159" spans="11:27" x14ac:dyDescent="0.25">
      <c r="K159" s="44"/>
      <c r="L159"/>
      <c r="M159"/>
      <c r="N159" s="44"/>
      <c r="O159"/>
      <c r="Q159"/>
      <c r="R159" s="44"/>
      <c r="W159" s="44"/>
      <c r="AA159" s="44"/>
    </row>
    <row r="160" spans="11:27" x14ac:dyDescent="0.25">
      <c r="K160" s="44"/>
      <c r="L160"/>
      <c r="M160"/>
      <c r="N160" s="44"/>
      <c r="O160"/>
      <c r="Q160"/>
      <c r="R160" s="44"/>
      <c r="W160" s="44"/>
      <c r="AA160" s="44"/>
    </row>
    <row r="161" spans="11:27" x14ac:dyDescent="0.25">
      <c r="K161" s="44"/>
      <c r="L161"/>
      <c r="M161"/>
      <c r="N161" s="44"/>
      <c r="O161"/>
      <c r="Q161"/>
      <c r="R161" s="44"/>
      <c r="W161" s="44"/>
      <c r="AA161" s="44"/>
    </row>
    <row r="162" spans="11:27" x14ac:dyDescent="0.25">
      <c r="K162" s="44"/>
      <c r="L162"/>
      <c r="M162"/>
      <c r="N162" s="44"/>
      <c r="O162"/>
      <c r="Q162"/>
      <c r="R162" s="44"/>
      <c r="W162" s="44"/>
      <c r="AA162" s="44"/>
    </row>
    <row r="163" spans="11:27" x14ac:dyDescent="0.25">
      <c r="K163" s="44"/>
      <c r="L163"/>
      <c r="M163"/>
      <c r="N163" s="44"/>
      <c r="O163"/>
      <c r="Q163"/>
      <c r="R163" s="44"/>
      <c r="W163" s="44"/>
      <c r="AA163" s="44"/>
    </row>
    <row r="164" spans="11:27" x14ac:dyDescent="0.25">
      <c r="K164" s="44"/>
      <c r="L164"/>
      <c r="M164"/>
      <c r="N164" s="44"/>
      <c r="O164"/>
      <c r="Q164"/>
      <c r="R164" s="44"/>
      <c r="W164" s="44"/>
      <c r="AA164" s="44"/>
    </row>
    <row r="165" spans="11:27" x14ac:dyDescent="0.25">
      <c r="K165" s="44"/>
      <c r="L165"/>
      <c r="M165"/>
      <c r="N165" s="44"/>
      <c r="O165"/>
      <c r="Q165"/>
      <c r="R165" s="44"/>
      <c r="W165" s="44"/>
      <c r="AA165" s="44"/>
    </row>
    <row r="166" spans="11:27" x14ac:dyDescent="0.25">
      <c r="K166" s="44"/>
      <c r="L166"/>
      <c r="M166"/>
      <c r="N166" s="44"/>
      <c r="O166"/>
      <c r="Q166"/>
      <c r="R166" s="44"/>
      <c r="W166" s="44"/>
      <c r="AA166" s="44"/>
    </row>
    <row r="167" spans="11:27" x14ac:dyDescent="0.25">
      <c r="K167" s="44"/>
      <c r="L167"/>
      <c r="M167"/>
      <c r="N167" s="44"/>
      <c r="O167"/>
      <c r="Q167"/>
      <c r="R167" s="44"/>
      <c r="W167" s="44"/>
      <c r="AA167" s="44"/>
    </row>
    <row r="168" spans="11:27" x14ac:dyDescent="0.25">
      <c r="K168" s="44"/>
      <c r="L168"/>
      <c r="M168"/>
      <c r="N168" s="44"/>
      <c r="O168"/>
      <c r="Q168"/>
      <c r="R168" s="44"/>
      <c r="W168" s="44"/>
      <c r="AA168" s="44"/>
    </row>
    <row r="169" spans="11:27" x14ac:dyDescent="0.25">
      <c r="K169" s="44"/>
      <c r="L169"/>
      <c r="M169"/>
      <c r="N169" s="44"/>
      <c r="O169"/>
      <c r="Q169"/>
      <c r="R169" s="44"/>
      <c r="W169" s="44"/>
      <c r="AA169" s="44"/>
    </row>
    <row r="170" spans="11:27" x14ac:dyDescent="0.25">
      <c r="K170" s="44"/>
      <c r="L170"/>
      <c r="M170"/>
      <c r="N170" s="44"/>
      <c r="O170"/>
      <c r="Q170"/>
      <c r="R170" s="44"/>
      <c r="W170" s="44"/>
      <c r="AA170" s="44"/>
    </row>
    <row r="171" spans="11:27" x14ac:dyDescent="0.25">
      <c r="K171" s="44"/>
      <c r="L171"/>
      <c r="M171"/>
      <c r="N171" s="44"/>
      <c r="O171"/>
      <c r="Q171"/>
      <c r="R171" s="44"/>
      <c r="W171" s="44"/>
      <c r="AA171" s="44"/>
    </row>
    <row r="172" spans="11:27" x14ac:dyDescent="0.25">
      <c r="K172" s="44"/>
      <c r="L172"/>
      <c r="M172"/>
      <c r="N172" s="44"/>
      <c r="O172"/>
      <c r="Q172"/>
      <c r="R172" s="44"/>
      <c r="W172" s="44"/>
      <c r="AA172" s="44"/>
    </row>
    <row r="173" spans="11:27" x14ac:dyDescent="0.25">
      <c r="K173" s="44"/>
      <c r="L173"/>
      <c r="M173"/>
      <c r="N173" s="44"/>
      <c r="O173"/>
      <c r="Q173"/>
      <c r="R173" s="44"/>
      <c r="W173" s="44"/>
      <c r="AA173" s="44"/>
    </row>
    <row r="174" spans="11:27" x14ac:dyDescent="0.25">
      <c r="K174" s="44"/>
      <c r="L174"/>
      <c r="M174"/>
      <c r="N174" s="44"/>
      <c r="O174"/>
      <c r="Q174"/>
      <c r="R174" s="44"/>
      <c r="W174" s="44"/>
      <c r="AA174" s="44"/>
    </row>
    <row r="175" spans="11:27" x14ac:dyDescent="0.25">
      <c r="K175" s="44"/>
      <c r="L175"/>
      <c r="M175"/>
      <c r="N175" s="44"/>
      <c r="O175"/>
      <c r="Q175"/>
      <c r="R175" s="44"/>
      <c r="W175" s="44"/>
      <c r="AA175" s="44"/>
    </row>
    <row r="176" spans="11:27" x14ac:dyDescent="0.25">
      <c r="K176" s="44"/>
      <c r="L176"/>
      <c r="M176"/>
      <c r="N176" s="44"/>
      <c r="O176"/>
      <c r="Q176"/>
      <c r="R176" s="44"/>
      <c r="W176" s="44"/>
      <c r="AA176" s="44"/>
    </row>
    <row r="177" spans="11:27" x14ac:dyDescent="0.25">
      <c r="K177" s="44"/>
      <c r="L177"/>
      <c r="M177"/>
      <c r="N177" s="44"/>
      <c r="O177"/>
      <c r="Q177"/>
      <c r="R177" s="44"/>
      <c r="W177" s="44"/>
      <c r="AA177" s="44"/>
    </row>
    <row r="178" spans="11:27" x14ac:dyDescent="0.25">
      <c r="K178" s="44"/>
      <c r="L178"/>
      <c r="M178"/>
      <c r="N178" s="44"/>
      <c r="O178"/>
      <c r="Q178"/>
      <c r="R178" s="44"/>
      <c r="W178" s="44"/>
      <c r="AA178" s="44"/>
    </row>
    <row r="179" spans="11:27" x14ac:dyDescent="0.25">
      <c r="K179" s="44"/>
      <c r="L179"/>
      <c r="M179"/>
      <c r="N179" s="44"/>
      <c r="O179"/>
      <c r="Q179"/>
      <c r="R179" s="44"/>
      <c r="W179" s="44"/>
      <c r="AA179" s="44"/>
    </row>
    <row r="180" spans="11:27" x14ac:dyDescent="0.25">
      <c r="K180" s="44"/>
      <c r="L180"/>
      <c r="M180"/>
      <c r="N180" s="44"/>
      <c r="O180"/>
      <c r="Q180"/>
      <c r="R180" s="44"/>
      <c r="W180" s="44"/>
      <c r="AA180" s="44"/>
    </row>
    <row r="181" spans="11:27" x14ac:dyDescent="0.25">
      <c r="K181" s="44"/>
      <c r="L181"/>
      <c r="M181"/>
      <c r="N181" s="44"/>
      <c r="O181"/>
      <c r="Q181"/>
      <c r="R181" s="44"/>
      <c r="W181" s="44"/>
      <c r="AA181" s="44"/>
    </row>
    <row r="182" spans="11:27" x14ac:dyDescent="0.25">
      <c r="K182" s="44"/>
      <c r="L182"/>
      <c r="M182"/>
      <c r="N182" s="44"/>
      <c r="O182"/>
      <c r="Q182"/>
      <c r="R182" s="44"/>
      <c r="W182" s="44"/>
      <c r="AA182" s="44"/>
    </row>
    <row r="183" spans="11:27" x14ac:dyDescent="0.25">
      <c r="K183" s="44"/>
      <c r="L183"/>
      <c r="M183"/>
      <c r="N183" s="44"/>
      <c r="O183"/>
      <c r="Q183"/>
      <c r="R183" s="44"/>
      <c r="W183" s="44"/>
      <c r="AA183" s="44"/>
    </row>
    <row r="184" spans="11:27" x14ac:dyDescent="0.25">
      <c r="K184" s="44"/>
      <c r="L184"/>
      <c r="M184"/>
      <c r="N184" s="44"/>
      <c r="O184"/>
      <c r="Q184"/>
      <c r="R184" s="44"/>
      <c r="W184" s="44"/>
      <c r="AA184" s="44"/>
    </row>
    <row r="185" spans="11:27" x14ac:dyDescent="0.25">
      <c r="K185" s="44"/>
      <c r="L185"/>
      <c r="M185"/>
      <c r="N185" s="44"/>
      <c r="O185"/>
      <c r="Q185"/>
      <c r="R185" s="44"/>
      <c r="W185" s="44"/>
      <c r="AA185" s="44"/>
    </row>
    <row r="186" spans="11:27" x14ac:dyDescent="0.25">
      <c r="K186" s="44"/>
      <c r="L186"/>
      <c r="M186"/>
      <c r="N186" s="44"/>
      <c r="O186"/>
      <c r="Q186"/>
      <c r="R186" s="44"/>
      <c r="W186" s="44"/>
      <c r="AA186" s="44"/>
    </row>
    <row r="187" spans="11:27" x14ac:dyDescent="0.25">
      <c r="K187" s="44"/>
      <c r="L187"/>
      <c r="M187"/>
      <c r="N187" s="44"/>
      <c r="O187"/>
      <c r="Q187"/>
      <c r="R187" s="44"/>
      <c r="W187" s="44"/>
      <c r="AA187" s="44"/>
    </row>
    <row r="188" spans="11:27" x14ac:dyDescent="0.25">
      <c r="K188" s="44"/>
      <c r="L188"/>
      <c r="M188"/>
      <c r="N188" s="44"/>
      <c r="O188"/>
      <c r="Q188"/>
      <c r="R188" s="44"/>
      <c r="W188" s="44"/>
      <c r="AA188" s="44"/>
    </row>
    <row r="189" spans="11:27" x14ac:dyDescent="0.25">
      <c r="K189" s="44"/>
      <c r="L189"/>
      <c r="M189"/>
      <c r="N189" s="44"/>
      <c r="O189"/>
      <c r="Q189"/>
      <c r="R189" s="44"/>
      <c r="W189" s="44"/>
      <c r="AA189" s="44"/>
    </row>
    <row r="190" spans="11:27" x14ac:dyDescent="0.25">
      <c r="K190" s="44"/>
      <c r="L190"/>
      <c r="M190"/>
      <c r="N190" s="44"/>
      <c r="O190"/>
      <c r="Q190"/>
      <c r="R190" s="44"/>
      <c r="W190" s="44"/>
      <c r="AA190" s="44"/>
    </row>
    <row r="191" spans="11:27" x14ac:dyDescent="0.25">
      <c r="K191" s="44"/>
      <c r="L191"/>
      <c r="M191"/>
      <c r="N191" s="44"/>
      <c r="O191"/>
      <c r="Q191"/>
      <c r="R191" s="44"/>
      <c r="W191" s="44"/>
      <c r="AA191" s="44"/>
    </row>
    <row r="192" spans="11:27" x14ac:dyDescent="0.25">
      <c r="K192" s="44"/>
      <c r="L192"/>
      <c r="M192"/>
      <c r="N192" s="44"/>
      <c r="O192"/>
      <c r="Q192"/>
      <c r="R192" s="44"/>
      <c r="W192" s="44"/>
      <c r="AA192" s="44"/>
    </row>
    <row r="193" spans="11:27" x14ac:dyDescent="0.25">
      <c r="K193" s="44"/>
      <c r="L193"/>
      <c r="M193"/>
      <c r="N193" s="44"/>
      <c r="O193"/>
      <c r="Q193"/>
      <c r="R193" s="44"/>
      <c r="W193" s="44"/>
      <c r="AA193" s="44"/>
    </row>
    <row r="194" spans="11:27" x14ac:dyDescent="0.25">
      <c r="K194" s="44"/>
      <c r="L194"/>
      <c r="M194"/>
      <c r="N194" s="44"/>
      <c r="O194"/>
      <c r="Q194"/>
      <c r="R194" s="44"/>
      <c r="W194" s="44"/>
      <c r="AA194" s="44"/>
    </row>
    <row r="195" spans="11:27" x14ac:dyDescent="0.25">
      <c r="K195" s="44"/>
      <c r="L195"/>
      <c r="M195"/>
      <c r="N195" s="44"/>
      <c r="O195"/>
      <c r="Q195"/>
      <c r="R195" s="44"/>
      <c r="W195" s="44"/>
      <c r="AA195" s="44"/>
    </row>
    <row r="196" spans="11:27" x14ac:dyDescent="0.25">
      <c r="K196" s="44"/>
      <c r="L196"/>
      <c r="M196"/>
      <c r="N196" s="44"/>
      <c r="O196"/>
      <c r="Q196"/>
      <c r="R196" s="44"/>
      <c r="W196" s="44"/>
      <c r="AA196" s="44"/>
    </row>
    <row r="197" spans="11:27" x14ac:dyDescent="0.25">
      <c r="K197" s="44"/>
      <c r="L197"/>
      <c r="M197"/>
      <c r="N197" s="44"/>
      <c r="O197"/>
      <c r="Q197"/>
      <c r="R197" s="44"/>
      <c r="W197" s="44"/>
      <c r="AA197" s="44"/>
    </row>
    <row r="198" spans="11:27" x14ac:dyDescent="0.25">
      <c r="K198" s="44"/>
      <c r="L198"/>
      <c r="M198"/>
      <c r="N198" s="44"/>
      <c r="O198"/>
      <c r="Q198"/>
      <c r="R198" s="44"/>
      <c r="W198" s="44"/>
      <c r="AA198" s="44"/>
    </row>
    <row r="199" spans="11:27" x14ac:dyDescent="0.25">
      <c r="K199" s="44"/>
      <c r="L199"/>
      <c r="M199"/>
      <c r="N199" s="44"/>
      <c r="O199"/>
      <c r="Q199"/>
      <c r="R199" s="44"/>
      <c r="W199" s="44"/>
      <c r="AA199" s="44"/>
    </row>
    <row r="200" spans="11:27" x14ac:dyDescent="0.25">
      <c r="K200" s="44"/>
      <c r="L200"/>
      <c r="M200"/>
      <c r="N200" s="44"/>
      <c r="O200"/>
      <c r="Q200"/>
      <c r="R200" s="44"/>
      <c r="W200" s="44"/>
      <c r="AA200" s="44"/>
    </row>
    <row r="201" spans="11:27" x14ac:dyDescent="0.25">
      <c r="K201" s="44"/>
      <c r="L201"/>
      <c r="M201"/>
      <c r="N201" s="44"/>
      <c r="O201"/>
      <c r="Q201"/>
      <c r="R201" s="44"/>
      <c r="W201" s="44"/>
      <c r="AA201" s="44"/>
    </row>
    <row r="202" spans="11:27" x14ac:dyDescent="0.25">
      <c r="K202" s="44"/>
      <c r="L202"/>
      <c r="M202"/>
      <c r="N202" s="44"/>
      <c r="O202"/>
      <c r="Q202"/>
      <c r="R202" s="44"/>
      <c r="W202" s="44"/>
      <c r="AA202" s="44"/>
    </row>
    <row r="203" spans="11:27" x14ac:dyDescent="0.25">
      <c r="K203" s="44"/>
      <c r="L203"/>
      <c r="M203"/>
      <c r="N203" s="44"/>
      <c r="O203"/>
      <c r="Q203"/>
      <c r="R203" s="44"/>
      <c r="W203" s="44"/>
      <c r="AA203" s="44"/>
    </row>
    <row r="204" spans="11:27" x14ac:dyDescent="0.25">
      <c r="K204" s="44"/>
      <c r="L204"/>
      <c r="M204"/>
      <c r="N204" s="44"/>
      <c r="O204"/>
      <c r="Q204"/>
      <c r="R204" s="44"/>
      <c r="W204" s="44"/>
      <c r="AA204" s="44"/>
    </row>
    <row r="205" spans="11:27" x14ac:dyDescent="0.25">
      <c r="K205" s="44"/>
      <c r="L205"/>
      <c r="M205"/>
      <c r="N205" s="44"/>
      <c r="O205"/>
      <c r="Q205"/>
      <c r="R205" s="44"/>
      <c r="W205" s="44"/>
      <c r="AA205" s="44"/>
    </row>
    <row r="206" spans="11:27" x14ac:dyDescent="0.25">
      <c r="K206" s="44"/>
      <c r="L206"/>
      <c r="M206"/>
      <c r="N206" s="44"/>
      <c r="O206"/>
      <c r="Q206"/>
      <c r="R206" s="44"/>
      <c r="W206" s="44"/>
      <c r="AA206" s="44"/>
    </row>
    <row r="207" spans="11:27" x14ac:dyDescent="0.25">
      <c r="K207" s="44"/>
      <c r="L207"/>
      <c r="M207"/>
      <c r="N207" s="44"/>
      <c r="O207"/>
      <c r="Q207"/>
      <c r="R207" s="44"/>
      <c r="W207" s="44"/>
      <c r="AA207" s="44"/>
    </row>
    <row r="208" spans="11:27" x14ac:dyDescent="0.25">
      <c r="K208" s="44"/>
      <c r="L208"/>
      <c r="M208"/>
      <c r="N208" s="44"/>
      <c r="O208"/>
      <c r="Q208"/>
      <c r="R208" s="44"/>
      <c r="W208" s="44"/>
      <c r="AA208" s="44"/>
    </row>
    <row r="209" spans="11:27" x14ac:dyDescent="0.25">
      <c r="K209" s="44"/>
      <c r="L209"/>
      <c r="M209"/>
      <c r="N209" s="44"/>
      <c r="O209"/>
      <c r="Q209"/>
      <c r="R209" s="44"/>
      <c r="W209" s="44"/>
      <c r="AA209" s="44"/>
    </row>
    <row r="210" spans="11:27" x14ac:dyDescent="0.25">
      <c r="K210" s="44"/>
      <c r="L210"/>
      <c r="M210"/>
      <c r="N210" s="44"/>
      <c r="O210"/>
      <c r="Q210"/>
      <c r="R210" s="44"/>
      <c r="W210" s="44"/>
      <c r="AA210" s="44"/>
    </row>
    <row r="211" spans="11:27" x14ac:dyDescent="0.25">
      <c r="K211" s="44"/>
      <c r="L211"/>
      <c r="M211"/>
      <c r="N211" s="44"/>
      <c r="O211"/>
      <c r="Q211"/>
      <c r="R211" s="44"/>
      <c r="W211" s="44"/>
      <c r="AA211" s="44"/>
    </row>
    <row r="212" spans="11:27" x14ac:dyDescent="0.25">
      <c r="K212" s="44"/>
      <c r="L212"/>
      <c r="M212"/>
      <c r="N212" s="44"/>
      <c r="O212"/>
      <c r="Q212"/>
      <c r="R212" s="44"/>
      <c r="W212" s="44"/>
      <c r="AA212" s="44"/>
    </row>
    <row r="213" spans="11:27" x14ac:dyDescent="0.25">
      <c r="K213" s="44"/>
      <c r="L213"/>
      <c r="M213"/>
      <c r="N213" s="44"/>
      <c r="O213"/>
      <c r="Q213"/>
      <c r="R213" s="44"/>
      <c r="W213" s="44"/>
      <c r="AA213" s="44"/>
    </row>
    <row r="214" spans="11:27" x14ac:dyDescent="0.25">
      <c r="K214" s="44"/>
      <c r="L214"/>
      <c r="M214"/>
      <c r="N214" s="44"/>
      <c r="O214"/>
      <c r="Q214"/>
      <c r="R214" s="44"/>
      <c r="W214" s="44"/>
      <c r="AA214" s="44"/>
    </row>
    <row r="215" spans="11:27" x14ac:dyDescent="0.25">
      <c r="K215" s="44"/>
      <c r="L215"/>
      <c r="M215"/>
      <c r="N215" s="44"/>
      <c r="O215"/>
      <c r="Q215"/>
      <c r="R215" s="44"/>
      <c r="W215" s="44"/>
      <c r="AA215" s="44"/>
    </row>
    <row r="216" spans="11:27" x14ac:dyDescent="0.25">
      <c r="K216" s="44"/>
      <c r="L216"/>
      <c r="M216"/>
      <c r="N216" s="44"/>
      <c r="O216"/>
      <c r="Q216"/>
      <c r="R216" s="44"/>
      <c r="W216" s="44"/>
      <c r="AA216" s="44"/>
    </row>
    <row r="217" spans="11:27" x14ac:dyDescent="0.25">
      <c r="K217" s="44"/>
      <c r="L217"/>
      <c r="M217"/>
      <c r="N217" s="44"/>
      <c r="O217"/>
      <c r="Q217"/>
      <c r="R217" s="44"/>
      <c r="W217" s="44"/>
      <c r="AA217" s="44"/>
    </row>
    <row r="218" spans="11:27" x14ac:dyDescent="0.25">
      <c r="K218" s="44"/>
      <c r="L218"/>
      <c r="M218"/>
      <c r="N218" s="44"/>
      <c r="O218"/>
      <c r="Q218"/>
      <c r="R218" s="44"/>
      <c r="W218" s="44"/>
      <c r="AA218" s="44"/>
    </row>
    <row r="219" spans="11:27" x14ac:dyDescent="0.25">
      <c r="K219" s="44"/>
      <c r="L219"/>
      <c r="M219"/>
      <c r="N219" s="44"/>
      <c r="O219"/>
      <c r="Q219"/>
      <c r="R219" s="44"/>
      <c r="W219" s="44"/>
      <c r="AA219" s="44"/>
    </row>
    <row r="220" spans="11:27" x14ac:dyDescent="0.25">
      <c r="K220" s="44"/>
      <c r="L220"/>
      <c r="M220"/>
      <c r="N220" s="44"/>
      <c r="O220"/>
      <c r="Q220"/>
      <c r="R220" s="44"/>
      <c r="W220" s="44"/>
      <c r="AA220" s="44"/>
    </row>
    <row r="221" spans="11:27" x14ac:dyDescent="0.25">
      <c r="K221" s="44"/>
      <c r="L221"/>
      <c r="M221"/>
      <c r="N221" s="44"/>
      <c r="O221"/>
      <c r="Q221"/>
      <c r="R221" s="44"/>
      <c r="W221" s="44"/>
      <c r="AA221" s="44"/>
    </row>
    <row r="222" spans="11:27" x14ac:dyDescent="0.25">
      <c r="K222" s="44"/>
      <c r="L222"/>
      <c r="M222"/>
      <c r="N222" s="44"/>
      <c r="O222"/>
      <c r="Q222"/>
      <c r="R222" s="44"/>
      <c r="W222" s="44"/>
      <c r="AA222" s="44"/>
    </row>
    <row r="223" spans="11:27" x14ac:dyDescent="0.25">
      <c r="K223" s="44"/>
      <c r="L223"/>
      <c r="M223"/>
      <c r="N223" s="44"/>
      <c r="O223"/>
      <c r="Q223"/>
      <c r="R223" s="44"/>
      <c r="W223" s="44"/>
      <c r="AA223" s="44"/>
    </row>
    <row r="224" spans="11:27" x14ac:dyDescent="0.25">
      <c r="K224" s="44"/>
      <c r="L224"/>
      <c r="M224"/>
      <c r="N224" s="44"/>
      <c r="O224"/>
      <c r="Q224"/>
      <c r="R224" s="44"/>
      <c r="W224" s="44"/>
      <c r="AA224" s="44"/>
    </row>
    <row r="225" spans="11:27" x14ac:dyDescent="0.25">
      <c r="K225" s="44"/>
      <c r="L225"/>
      <c r="M225"/>
      <c r="N225" s="44"/>
      <c r="O225"/>
      <c r="Q225"/>
      <c r="R225" s="44"/>
      <c r="W225" s="44"/>
      <c r="AA225" s="44"/>
    </row>
    <row r="226" spans="11:27" x14ac:dyDescent="0.25">
      <c r="K226" s="44"/>
      <c r="L226"/>
      <c r="M226"/>
      <c r="N226" s="44"/>
      <c r="O226"/>
      <c r="Q226"/>
      <c r="R226" s="44"/>
      <c r="W226" s="44"/>
      <c r="AA226" s="44"/>
    </row>
    <row r="227" spans="11:27" x14ac:dyDescent="0.25">
      <c r="K227" s="44"/>
      <c r="L227"/>
      <c r="M227"/>
      <c r="N227" s="44"/>
      <c r="O227"/>
      <c r="Q227"/>
      <c r="R227" s="44"/>
      <c r="W227" s="44"/>
      <c r="AA227" s="44"/>
    </row>
    <row r="228" spans="11:27" x14ac:dyDescent="0.25">
      <c r="K228" s="44"/>
      <c r="L228"/>
      <c r="M228"/>
      <c r="N228" s="44"/>
      <c r="O228"/>
      <c r="Q228"/>
      <c r="R228" s="44"/>
      <c r="W228" s="44"/>
      <c r="AA228" s="44"/>
    </row>
    <row r="229" spans="11:27" x14ac:dyDescent="0.25">
      <c r="K229" s="44"/>
      <c r="L229"/>
      <c r="M229"/>
      <c r="N229" s="44"/>
      <c r="O229"/>
      <c r="Q229"/>
      <c r="R229" s="44"/>
      <c r="W229" s="44"/>
      <c r="AA229" s="44"/>
    </row>
    <row r="230" spans="11:27" x14ac:dyDescent="0.25">
      <c r="K230" s="44"/>
      <c r="L230"/>
      <c r="M230"/>
      <c r="N230" s="44"/>
      <c r="O230"/>
      <c r="Q230"/>
      <c r="R230" s="44"/>
      <c r="W230" s="44"/>
      <c r="AA230" s="44"/>
    </row>
    <row r="231" spans="11:27" x14ac:dyDescent="0.25">
      <c r="K231" s="44"/>
      <c r="L231"/>
      <c r="M231"/>
      <c r="N231" s="44"/>
      <c r="O231"/>
      <c r="Q231"/>
      <c r="R231" s="44"/>
      <c r="W231" s="44"/>
      <c r="AA231" s="44"/>
    </row>
    <row r="232" spans="11:27" x14ac:dyDescent="0.25">
      <c r="K232" s="44"/>
      <c r="L232"/>
      <c r="M232"/>
      <c r="N232" s="44"/>
      <c r="O232"/>
      <c r="Q232"/>
      <c r="R232" s="44"/>
      <c r="W232" s="44"/>
      <c r="AA232" s="44"/>
    </row>
    <row r="233" spans="11:27" x14ac:dyDescent="0.25">
      <c r="K233" s="44"/>
      <c r="L233"/>
      <c r="M233"/>
      <c r="N233" s="44"/>
      <c r="O233"/>
      <c r="Q233"/>
      <c r="R233" s="44"/>
      <c r="W233" s="44"/>
      <c r="AA233" s="44"/>
    </row>
    <row r="234" spans="11:27" x14ac:dyDescent="0.25">
      <c r="K234" s="44"/>
      <c r="L234"/>
      <c r="M234"/>
      <c r="N234" s="44"/>
      <c r="O234"/>
      <c r="Q234"/>
      <c r="R234" s="44"/>
      <c r="W234" s="44"/>
      <c r="AA234" s="44"/>
    </row>
    <row r="235" spans="11:27" x14ac:dyDescent="0.25">
      <c r="K235" s="44"/>
      <c r="L235"/>
      <c r="M235"/>
      <c r="N235" s="44"/>
      <c r="O235"/>
      <c r="Q235"/>
      <c r="R235" s="44"/>
      <c r="W235" s="44"/>
      <c r="AA235" s="44"/>
    </row>
    <row r="236" spans="11:27" x14ac:dyDescent="0.25">
      <c r="K236" s="44"/>
      <c r="L236"/>
      <c r="M236"/>
      <c r="N236" s="44"/>
      <c r="O236"/>
      <c r="Q236"/>
      <c r="R236" s="44"/>
      <c r="W236" s="44"/>
      <c r="AA236" s="44"/>
    </row>
    <row r="237" spans="11:27" x14ac:dyDescent="0.25">
      <c r="K237" s="44"/>
      <c r="L237"/>
      <c r="M237"/>
      <c r="N237" s="44"/>
      <c r="O237"/>
      <c r="Q237"/>
      <c r="R237" s="44"/>
      <c r="W237" s="44"/>
      <c r="AA237" s="44"/>
    </row>
    <row r="238" spans="11:27" x14ac:dyDescent="0.25">
      <c r="K238" s="44"/>
      <c r="L238"/>
      <c r="M238"/>
      <c r="N238" s="44"/>
      <c r="O238"/>
      <c r="Q238"/>
      <c r="R238" s="44"/>
      <c r="W238" s="44"/>
      <c r="AA238" s="44"/>
    </row>
    <row r="239" spans="11:27" x14ac:dyDescent="0.25">
      <c r="K239" s="44"/>
      <c r="L239"/>
      <c r="M239"/>
      <c r="N239" s="44"/>
      <c r="O239"/>
      <c r="Q239"/>
      <c r="R239" s="44"/>
      <c r="W239" s="44"/>
      <c r="AA239" s="44"/>
    </row>
    <row r="240" spans="11:27" x14ac:dyDescent="0.25">
      <c r="K240" s="44"/>
      <c r="L240"/>
      <c r="M240"/>
      <c r="N240" s="44"/>
      <c r="O240"/>
      <c r="Q240"/>
      <c r="R240" s="44"/>
      <c r="W240" s="44"/>
      <c r="AA240" s="44"/>
    </row>
    <row r="241" spans="11:27" x14ac:dyDescent="0.25">
      <c r="K241" s="44"/>
      <c r="L241"/>
      <c r="M241"/>
      <c r="N241" s="44"/>
      <c r="O241"/>
      <c r="Q241"/>
      <c r="R241" s="44"/>
      <c r="W241" s="44"/>
      <c r="AA241" s="44"/>
    </row>
    <row r="242" spans="11:27" x14ac:dyDescent="0.25">
      <c r="K242" s="44"/>
      <c r="L242"/>
      <c r="M242"/>
      <c r="N242" s="44"/>
      <c r="O242"/>
      <c r="Q242"/>
      <c r="R242" s="44"/>
      <c r="W242" s="44"/>
      <c r="AA242" s="44"/>
    </row>
    <row r="243" spans="11:27" x14ac:dyDescent="0.25">
      <c r="K243" s="44"/>
      <c r="L243"/>
      <c r="M243"/>
      <c r="N243" s="44"/>
      <c r="O243"/>
      <c r="Q243"/>
      <c r="R243" s="44"/>
      <c r="W243" s="44"/>
      <c r="AA243" s="44"/>
    </row>
    <row r="244" spans="11:27" x14ac:dyDescent="0.25">
      <c r="K244" s="44"/>
      <c r="L244"/>
      <c r="M244"/>
      <c r="N244" s="44"/>
      <c r="O244"/>
      <c r="Q244"/>
      <c r="R244" s="44"/>
      <c r="W244" s="44"/>
      <c r="AA244" s="44"/>
    </row>
    <row r="245" spans="11:27" x14ac:dyDescent="0.25">
      <c r="K245" s="44"/>
      <c r="L245"/>
      <c r="M245"/>
      <c r="N245" s="44"/>
      <c r="O245"/>
      <c r="Q245"/>
      <c r="R245" s="44"/>
      <c r="W245" s="44"/>
      <c r="AA245" s="44"/>
    </row>
    <row r="246" spans="11:27" x14ac:dyDescent="0.25">
      <c r="K246" s="44"/>
      <c r="L246"/>
      <c r="M246"/>
      <c r="N246" s="44"/>
      <c r="O246"/>
      <c r="Q246"/>
      <c r="R246" s="44"/>
      <c r="W246" s="44"/>
      <c r="AA246" s="44"/>
    </row>
    <row r="247" spans="11:27" x14ac:dyDescent="0.25">
      <c r="K247" s="44"/>
      <c r="L247"/>
      <c r="M247"/>
      <c r="N247" s="44"/>
      <c r="O247"/>
      <c r="Q247"/>
      <c r="R247" s="44"/>
      <c r="W247" s="44"/>
      <c r="AA247" s="44"/>
    </row>
    <row r="248" spans="11:27" x14ac:dyDescent="0.25">
      <c r="K248" s="44"/>
      <c r="L248"/>
      <c r="M248"/>
      <c r="N248" s="44"/>
      <c r="O248"/>
      <c r="Q248"/>
      <c r="R248" s="44"/>
      <c r="W248" s="44"/>
      <c r="AA248" s="44"/>
    </row>
    <row r="249" spans="11:27" x14ac:dyDescent="0.25">
      <c r="K249" s="44"/>
      <c r="L249"/>
      <c r="M249"/>
      <c r="N249" s="44"/>
      <c r="O249"/>
      <c r="Q249"/>
      <c r="R249" s="44"/>
      <c r="W249" s="44"/>
      <c r="AA249" s="44"/>
    </row>
    <row r="250" spans="11:27" x14ac:dyDescent="0.25">
      <c r="K250" s="44"/>
      <c r="L250"/>
      <c r="M250"/>
      <c r="N250" s="44"/>
      <c r="O250"/>
      <c r="Q250"/>
      <c r="R250" s="44"/>
      <c r="W250" s="44"/>
      <c r="AA250" s="44"/>
    </row>
    <row r="251" spans="11:27" x14ac:dyDescent="0.25">
      <c r="K251" s="44"/>
      <c r="L251"/>
      <c r="M251"/>
      <c r="N251" s="44"/>
      <c r="O251"/>
      <c r="Q251"/>
      <c r="R251" s="44"/>
      <c r="W251" s="44"/>
      <c r="AA251" s="44"/>
    </row>
    <row r="252" spans="11:27" x14ac:dyDescent="0.25">
      <c r="K252" s="44"/>
      <c r="L252"/>
      <c r="M252"/>
      <c r="N252" s="44"/>
      <c r="O252"/>
      <c r="Q252"/>
      <c r="R252" s="44"/>
      <c r="W252" s="44"/>
      <c r="AA252" s="44"/>
    </row>
    <row r="253" spans="11:27" x14ac:dyDescent="0.25">
      <c r="K253" s="44"/>
      <c r="L253"/>
      <c r="M253"/>
      <c r="N253" s="44"/>
      <c r="O253"/>
      <c r="Q253"/>
      <c r="R253" s="44"/>
      <c r="W253" s="44"/>
      <c r="AA253" s="44"/>
    </row>
    <row r="254" spans="11:27" x14ac:dyDescent="0.25">
      <c r="K254" s="44"/>
      <c r="L254"/>
      <c r="M254"/>
      <c r="N254" s="44"/>
      <c r="O254"/>
      <c r="Q254"/>
      <c r="R254" s="44"/>
      <c r="W254" s="44"/>
      <c r="AA254" s="44"/>
    </row>
    <row r="255" spans="11:27" x14ac:dyDescent="0.25">
      <c r="K255" s="44"/>
      <c r="L255"/>
      <c r="M255"/>
      <c r="N255" s="44"/>
      <c r="O255"/>
      <c r="Q255"/>
      <c r="R255" s="44"/>
      <c r="W255" s="44"/>
      <c r="AA255" s="44"/>
    </row>
    <row r="256" spans="11:27" x14ac:dyDescent="0.25">
      <c r="K256" s="44"/>
      <c r="L256"/>
      <c r="M256"/>
      <c r="N256" s="44"/>
      <c r="O256"/>
      <c r="Q256"/>
      <c r="R256" s="44"/>
      <c r="W256" s="44"/>
      <c r="AA256" s="44"/>
    </row>
    <row r="257" spans="11:27" x14ac:dyDescent="0.25">
      <c r="K257" s="44"/>
      <c r="L257"/>
      <c r="M257"/>
      <c r="N257" s="44"/>
      <c r="O257"/>
      <c r="Q257"/>
      <c r="R257" s="44"/>
      <c r="W257" s="44"/>
      <c r="AA257" s="44"/>
    </row>
    <row r="258" spans="11:27" x14ac:dyDescent="0.25">
      <c r="K258" s="44"/>
      <c r="L258"/>
      <c r="M258"/>
      <c r="N258" s="44"/>
      <c r="O258"/>
      <c r="Q258"/>
      <c r="R258" s="44"/>
      <c r="W258" s="44"/>
      <c r="AA258" s="44"/>
    </row>
    <row r="259" spans="11:27" x14ac:dyDescent="0.25">
      <c r="K259" s="44"/>
      <c r="L259"/>
      <c r="M259"/>
      <c r="N259" s="44"/>
      <c r="O259"/>
      <c r="Q259"/>
      <c r="R259" s="44"/>
      <c r="W259" s="44"/>
      <c r="AA259" s="44"/>
    </row>
    <row r="260" spans="11:27" x14ac:dyDescent="0.25">
      <c r="K260" s="44"/>
      <c r="L260"/>
      <c r="M260"/>
      <c r="N260" s="44"/>
      <c r="O260"/>
      <c r="Q260"/>
      <c r="R260" s="44"/>
      <c r="W260" s="44"/>
      <c r="AA260" s="44"/>
    </row>
    <row r="261" spans="11:27" x14ac:dyDescent="0.25">
      <c r="K261" s="44"/>
      <c r="L261"/>
      <c r="M261"/>
      <c r="N261" s="44"/>
      <c r="O261"/>
      <c r="Q261"/>
      <c r="R261" s="44"/>
      <c r="W261" s="44"/>
      <c r="AA261" s="44"/>
    </row>
    <row r="262" spans="11:27" x14ac:dyDescent="0.25">
      <c r="K262" s="44"/>
      <c r="L262"/>
      <c r="M262"/>
      <c r="N262" s="44"/>
      <c r="O262"/>
      <c r="Q262"/>
      <c r="R262" s="44"/>
      <c r="W262" s="44"/>
      <c r="AA262" s="44"/>
    </row>
    <row r="263" spans="11:27" x14ac:dyDescent="0.25">
      <c r="K263" s="44"/>
      <c r="L263"/>
      <c r="M263"/>
      <c r="N263" s="44"/>
      <c r="O263"/>
      <c r="Q263"/>
      <c r="R263" s="44"/>
      <c r="W263" s="44"/>
      <c r="AA263" s="44"/>
    </row>
    <row r="264" spans="11:27" x14ac:dyDescent="0.25">
      <c r="K264" s="44"/>
      <c r="L264"/>
      <c r="M264"/>
      <c r="N264" s="44"/>
      <c r="O264"/>
      <c r="Q264"/>
      <c r="R264" s="44"/>
      <c r="W264" s="44"/>
      <c r="AA264" s="44"/>
    </row>
    <row r="265" spans="11:27" x14ac:dyDescent="0.25">
      <c r="K265" s="44"/>
      <c r="L265"/>
      <c r="M265"/>
      <c r="N265" s="44"/>
      <c r="O265"/>
      <c r="Q265"/>
      <c r="R265" s="44"/>
      <c r="W265" s="44"/>
      <c r="AA265" s="44"/>
    </row>
    <row r="266" spans="11:27" x14ac:dyDescent="0.25">
      <c r="K266" s="44"/>
      <c r="L266"/>
      <c r="M266"/>
      <c r="N266" s="44"/>
      <c r="O266"/>
      <c r="Q266"/>
      <c r="R266" s="44"/>
      <c r="W266" s="44"/>
      <c r="AA266" s="44"/>
    </row>
    <row r="267" spans="11:27" x14ac:dyDescent="0.25">
      <c r="K267" s="44"/>
      <c r="L267"/>
      <c r="M267"/>
      <c r="N267" s="44"/>
      <c r="O267"/>
      <c r="Q267"/>
      <c r="R267" s="44"/>
      <c r="W267" s="44"/>
      <c r="AA267" s="44"/>
    </row>
    <row r="268" spans="11:27" x14ac:dyDescent="0.25">
      <c r="K268" s="44"/>
      <c r="L268"/>
      <c r="M268"/>
      <c r="N268" s="44"/>
      <c r="O268"/>
      <c r="Q268"/>
      <c r="R268" s="44"/>
      <c r="W268" s="44"/>
      <c r="AA268" s="44"/>
    </row>
    <row r="269" spans="11:27" x14ac:dyDescent="0.25">
      <c r="K269" s="44"/>
      <c r="L269"/>
      <c r="M269"/>
      <c r="N269" s="44"/>
      <c r="O269"/>
      <c r="Q269"/>
      <c r="R269" s="44"/>
      <c r="W269" s="44"/>
      <c r="AA269" s="44"/>
    </row>
    <row r="270" spans="11:27" x14ac:dyDescent="0.25">
      <c r="K270" s="44"/>
      <c r="L270"/>
      <c r="M270"/>
      <c r="N270" s="44"/>
      <c r="O270"/>
      <c r="Q270"/>
      <c r="R270" s="44"/>
      <c r="W270" s="44"/>
      <c r="AA270" s="44"/>
    </row>
    <row r="271" spans="11:27" x14ac:dyDescent="0.25">
      <c r="K271" s="44"/>
      <c r="L271"/>
      <c r="M271"/>
      <c r="N271" s="44"/>
      <c r="O271"/>
      <c r="Q271"/>
      <c r="R271" s="44"/>
      <c r="W271" s="44"/>
      <c r="AA271" s="44"/>
    </row>
    <row r="272" spans="11:27" x14ac:dyDescent="0.25">
      <c r="K272" s="44"/>
      <c r="L272"/>
      <c r="M272"/>
      <c r="N272" s="44"/>
      <c r="O272"/>
      <c r="Q272"/>
      <c r="R272" s="44"/>
      <c r="W272" s="44"/>
      <c r="AA272" s="44"/>
    </row>
    <row r="273" spans="11:27" x14ac:dyDescent="0.25">
      <c r="K273" s="44"/>
      <c r="L273"/>
      <c r="M273"/>
      <c r="N273" s="44"/>
      <c r="O273"/>
      <c r="Q273"/>
      <c r="R273" s="44"/>
      <c r="W273" s="44"/>
      <c r="AA273" s="44"/>
    </row>
    <row r="274" spans="11:27" x14ac:dyDescent="0.25">
      <c r="K274" s="44"/>
      <c r="L274"/>
      <c r="M274"/>
      <c r="N274" s="44"/>
      <c r="O274"/>
      <c r="Q274"/>
      <c r="R274" s="44"/>
      <c r="W274" s="44"/>
      <c r="AA274" s="44"/>
    </row>
    <row r="275" spans="11:27" x14ac:dyDescent="0.25">
      <c r="K275" s="44"/>
      <c r="L275"/>
      <c r="M275"/>
      <c r="N275" s="44"/>
      <c r="O275"/>
      <c r="Q275"/>
      <c r="R275" s="44"/>
      <c r="W275" s="44"/>
      <c r="AA275" s="44"/>
    </row>
    <row r="276" spans="11:27" x14ac:dyDescent="0.25">
      <c r="K276" s="44"/>
      <c r="L276"/>
      <c r="M276"/>
      <c r="N276" s="44"/>
      <c r="O276"/>
      <c r="Q276"/>
      <c r="R276" s="44"/>
      <c r="W276" s="44"/>
      <c r="AA276" s="44"/>
    </row>
    <row r="277" spans="11:27" x14ac:dyDescent="0.25">
      <c r="K277" s="44"/>
      <c r="L277"/>
      <c r="M277"/>
      <c r="N277" s="44"/>
      <c r="O277"/>
      <c r="Q277"/>
      <c r="R277" s="44"/>
      <c r="W277" s="44"/>
      <c r="AA277" s="44"/>
    </row>
    <row r="278" spans="11:27" x14ac:dyDescent="0.25">
      <c r="K278" s="44"/>
      <c r="L278"/>
      <c r="M278"/>
      <c r="N278" s="44"/>
      <c r="O278"/>
      <c r="Q278"/>
      <c r="R278" s="44"/>
      <c r="W278" s="44"/>
      <c r="AA278" s="44"/>
    </row>
    <row r="279" spans="11:27" x14ac:dyDescent="0.25">
      <c r="K279" s="44"/>
      <c r="L279"/>
      <c r="M279"/>
      <c r="N279" s="44"/>
      <c r="O279"/>
      <c r="Q279"/>
      <c r="R279" s="44"/>
      <c r="W279" s="44"/>
      <c r="AA279" s="44"/>
    </row>
    <row r="280" spans="11:27" x14ac:dyDescent="0.25">
      <c r="K280" s="44"/>
      <c r="L280"/>
      <c r="M280"/>
      <c r="N280" s="44"/>
      <c r="O280"/>
      <c r="Q280"/>
      <c r="R280" s="44"/>
      <c r="W280" s="44"/>
      <c r="AA280" s="44"/>
    </row>
    <row r="281" spans="11:27" x14ac:dyDescent="0.25">
      <c r="K281" s="44"/>
      <c r="L281"/>
      <c r="M281"/>
      <c r="N281" s="44"/>
      <c r="O281"/>
      <c r="Q281"/>
      <c r="R281" s="44"/>
      <c r="W281" s="44"/>
      <c r="AA281" s="44"/>
    </row>
    <row r="282" spans="11:27" x14ac:dyDescent="0.25">
      <c r="K282" s="44"/>
      <c r="L282"/>
      <c r="M282"/>
      <c r="N282" s="44"/>
      <c r="O282"/>
      <c r="Q282"/>
      <c r="R282" s="44"/>
      <c r="W282" s="44"/>
      <c r="AA282" s="44"/>
    </row>
    <row r="283" spans="11:27" x14ac:dyDescent="0.25">
      <c r="K283" s="44"/>
      <c r="L283"/>
      <c r="M283"/>
      <c r="N283" s="44"/>
      <c r="O283"/>
      <c r="Q283"/>
      <c r="R283" s="44"/>
      <c r="W283" s="44"/>
      <c r="AA283" s="44"/>
    </row>
    <row r="284" spans="11:27" x14ac:dyDescent="0.25">
      <c r="K284" s="44"/>
      <c r="L284"/>
      <c r="M284"/>
      <c r="N284" s="44"/>
      <c r="O284"/>
      <c r="Q284"/>
      <c r="R284" s="44"/>
      <c r="W284" s="44"/>
      <c r="AA284" s="44"/>
    </row>
    <row r="285" spans="11:27" x14ac:dyDescent="0.25">
      <c r="K285" s="44"/>
      <c r="L285"/>
      <c r="M285"/>
      <c r="N285" s="44"/>
      <c r="O285"/>
      <c r="Q285"/>
      <c r="R285" s="44"/>
      <c r="W285" s="44"/>
      <c r="AA285" s="44"/>
    </row>
    <row r="286" spans="11:27" x14ac:dyDescent="0.25">
      <c r="K286" s="44"/>
      <c r="L286"/>
      <c r="M286"/>
      <c r="N286" s="44"/>
      <c r="O286"/>
      <c r="Q286"/>
      <c r="R286" s="44"/>
      <c r="W286" s="44"/>
      <c r="AA286" s="44"/>
    </row>
    <row r="287" spans="11:27" x14ac:dyDescent="0.25">
      <c r="K287" s="44"/>
      <c r="L287"/>
      <c r="M287"/>
      <c r="N287" s="44"/>
      <c r="O287"/>
      <c r="Q287"/>
      <c r="R287" s="44"/>
      <c r="W287" s="44"/>
      <c r="AA287" s="44"/>
    </row>
    <row r="288" spans="11:27" x14ac:dyDescent="0.25">
      <c r="K288" s="44"/>
      <c r="L288"/>
      <c r="M288"/>
      <c r="N288" s="44"/>
      <c r="O288"/>
      <c r="Q288"/>
      <c r="R288" s="44"/>
      <c r="W288" s="44"/>
      <c r="AA288" s="44"/>
    </row>
    <row r="289" spans="11:27" x14ac:dyDescent="0.25">
      <c r="K289" s="44"/>
      <c r="L289"/>
      <c r="M289"/>
      <c r="N289" s="44"/>
      <c r="O289"/>
      <c r="Q289"/>
      <c r="R289" s="44"/>
      <c r="W289" s="44"/>
      <c r="AA289" s="44"/>
    </row>
    <row r="290" spans="11:27" x14ac:dyDescent="0.25">
      <c r="K290" s="44"/>
      <c r="L290"/>
      <c r="M290"/>
      <c r="N290" s="44"/>
      <c r="O290"/>
      <c r="Q290"/>
      <c r="R290" s="44"/>
      <c r="W290" s="44"/>
      <c r="AA290" s="44"/>
    </row>
    <row r="291" spans="11:27" x14ac:dyDescent="0.25">
      <c r="K291" s="44"/>
      <c r="L291"/>
      <c r="M291"/>
      <c r="N291" s="44"/>
      <c r="O291"/>
      <c r="Q291"/>
      <c r="R291" s="44"/>
      <c r="W291" s="44"/>
      <c r="AA291" s="44"/>
    </row>
    <row r="292" spans="11:27" x14ac:dyDescent="0.25">
      <c r="K292" s="44"/>
      <c r="L292"/>
      <c r="M292"/>
      <c r="N292" s="44"/>
      <c r="O292"/>
      <c r="Q292"/>
      <c r="R292" s="44"/>
      <c r="W292" s="44"/>
      <c r="AA292" s="44"/>
    </row>
    <row r="293" spans="11:27" x14ac:dyDescent="0.25">
      <c r="K293" s="44"/>
      <c r="L293"/>
      <c r="M293"/>
      <c r="N293" s="44"/>
      <c r="O293"/>
      <c r="Q293"/>
      <c r="R293" s="44"/>
      <c r="W293" s="44"/>
      <c r="AA293" s="44"/>
    </row>
    <row r="294" spans="11:27" x14ac:dyDescent="0.25">
      <c r="K294" s="44"/>
      <c r="L294"/>
      <c r="M294"/>
      <c r="N294" s="44"/>
      <c r="O294"/>
      <c r="Q294"/>
      <c r="R294" s="44"/>
      <c r="W294" s="44"/>
      <c r="AA294" s="44"/>
    </row>
    <row r="295" spans="11:27" x14ac:dyDescent="0.25">
      <c r="K295" s="44"/>
      <c r="L295"/>
      <c r="M295"/>
      <c r="N295" s="44"/>
      <c r="O295"/>
      <c r="Q295"/>
      <c r="R295" s="44"/>
      <c r="W295" s="44"/>
      <c r="AA295" s="44"/>
    </row>
    <row r="296" spans="11:27" x14ac:dyDescent="0.25">
      <c r="K296" s="44"/>
      <c r="L296"/>
      <c r="M296"/>
      <c r="N296" s="44"/>
      <c r="O296"/>
      <c r="Q296"/>
      <c r="R296" s="44"/>
      <c r="W296" s="44"/>
      <c r="AA296" s="44"/>
    </row>
    <row r="297" spans="11:27" x14ac:dyDescent="0.25">
      <c r="K297" s="44"/>
      <c r="L297"/>
      <c r="M297"/>
      <c r="N297" s="44"/>
      <c r="O297"/>
      <c r="Q297"/>
      <c r="R297" s="44"/>
      <c r="W297" s="44"/>
      <c r="AA297" s="44"/>
    </row>
    <row r="298" spans="11:27" x14ac:dyDescent="0.25">
      <c r="K298" s="44"/>
      <c r="L298"/>
      <c r="M298"/>
      <c r="N298" s="44"/>
      <c r="O298"/>
      <c r="Q298"/>
      <c r="R298" s="44"/>
      <c r="W298" s="44"/>
      <c r="AA298" s="44"/>
    </row>
    <row r="299" spans="11:27" x14ac:dyDescent="0.25">
      <c r="K299" s="44"/>
      <c r="L299"/>
      <c r="M299"/>
      <c r="N299" s="44"/>
      <c r="O299"/>
      <c r="Q299"/>
      <c r="R299" s="44"/>
      <c r="W299" s="44"/>
      <c r="AA299" s="44"/>
    </row>
    <row r="300" spans="11:27" x14ac:dyDescent="0.25">
      <c r="K300" s="44"/>
      <c r="L300"/>
      <c r="M300"/>
      <c r="N300" s="44"/>
      <c r="O300"/>
      <c r="Q300"/>
      <c r="R300" s="44"/>
      <c r="W300" s="44"/>
      <c r="AA300" s="44"/>
    </row>
    <row r="301" spans="11:27" x14ac:dyDescent="0.25">
      <c r="K301" s="44"/>
      <c r="L301"/>
      <c r="M301"/>
      <c r="N301" s="44"/>
      <c r="O301"/>
      <c r="Q301"/>
      <c r="R301" s="44"/>
      <c r="W301" s="44"/>
      <c r="AA301" s="44"/>
    </row>
    <row r="302" spans="11:27" x14ac:dyDescent="0.25">
      <c r="K302" s="44"/>
      <c r="L302"/>
      <c r="M302"/>
      <c r="N302" s="44"/>
      <c r="O302"/>
      <c r="Q302"/>
      <c r="R302" s="44"/>
      <c r="W302" s="44"/>
      <c r="AA302" s="44"/>
    </row>
    <row r="303" spans="11:27" x14ac:dyDescent="0.25">
      <c r="K303" s="44"/>
      <c r="L303"/>
      <c r="M303"/>
      <c r="N303" s="44"/>
      <c r="O303"/>
      <c r="Q303"/>
      <c r="R303" s="44"/>
      <c r="W303" s="44"/>
      <c r="AA303" s="44"/>
    </row>
    <row r="304" spans="11:27" x14ac:dyDescent="0.25">
      <c r="K304" s="44"/>
      <c r="L304"/>
      <c r="M304"/>
      <c r="N304" s="44"/>
      <c r="O304"/>
      <c r="Q304"/>
      <c r="R304" s="44"/>
      <c r="W304" s="44"/>
      <c r="AA304" s="44"/>
    </row>
    <row r="305" spans="11:27" x14ac:dyDescent="0.25">
      <c r="K305" s="44"/>
      <c r="L305"/>
      <c r="M305"/>
      <c r="N305" s="44"/>
      <c r="O305"/>
      <c r="Q305"/>
      <c r="R305" s="44"/>
      <c r="W305" s="44"/>
      <c r="AA305" s="44"/>
    </row>
    <row r="306" spans="11:27" x14ac:dyDescent="0.25">
      <c r="K306" s="44"/>
      <c r="L306"/>
      <c r="M306"/>
      <c r="N306" s="44"/>
      <c r="O306"/>
      <c r="Q306"/>
      <c r="R306" s="44"/>
      <c r="W306" s="44"/>
      <c r="AA306" s="44"/>
    </row>
    <row r="307" spans="11:27" x14ac:dyDescent="0.25">
      <c r="K307" s="44"/>
      <c r="L307"/>
      <c r="M307"/>
      <c r="N307" s="44"/>
      <c r="O307"/>
      <c r="Q307"/>
      <c r="R307" s="44"/>
      <c r="W307" s="44"/>
      <c r="AA307" s="44"/>
    </row>
    <row r="308" spans="11:27" x14ac:dyDescent="0.25">
      <c r="K308" s="44"/>
      <c r="L308"/>
      <c r="M308"/>
      <c r="N308" s="44"/>
      <c r="O308"/>
      <c r="Q308"/>
      <c r="R308" s="44"/>
      <c r="W308" s="44"/>
      <c r="AA308" s="44"/>
    </row>
    <row r="309" spans="11:27" x14ac:dyDescent="0.25">
      <c r="K309" s="44"/>
      <c r="L309"/>
      <c r="M309"/>
      <c r="N309" s="44"/>
      <c r="O309"/>
      <c r="Q309"/>
      <c r="R309" s="44"/>
      <c r="W309" s="44"/>
      <c r="AA309" s="44"/>
    </row>
    <row r="310" spans="11:27" x14ac:dyDescent="0.25">
      <c r="K310" s="44"/>
      <c r="L310"/>
      <c r="M310"/>
      <c r="N310" s="44"/>
      <c r="O310"/>
      <c r="Q310"/>
      <c r="R310" s="44"/>
      <c r="W310" s="44"/>
      <c r="AA310" s="44"/>
    </row>
  </sheetData>
  <mergeCells count="5">
    <mergeCell ref="J13:J127"/>
    <mergeCell ref="S13:S127"/>
    <mergeCell ref="Y13:Y127"/>
    <mergeCell ref="K133:R133"/>
    <mergeCell ref="T135:X135"/>
  </mergeCells>
  <pageMargins left="0.7" right="0.7" top="0.75" bottom="0.75" header="0.3" footer="0.3"/>
  <pageSetup paperSize="9" scale="37"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pageSetUpPr fitToPage="1"/>
  </sheetPr>
  <dimension ref="A1:DB68"/>
  <sheetViews>
    <sheetView topLeftCell="F4" zoomScaleNormal="100" workbookViewId="0">
      <selection activeCell="F47" sqref="F47"/>
    </sheetView>
  </sheetViews>
  <sheetFormatPr defaultColWidth="9.140625" defaultRowHeight="15" x14ac:dyDescent="0.25"/>
  <cols>
    <col min="1" max="2" width="9.140625" hidden="1" customWidth="1"/>
    <col min="3" max="3" width="3.85546875" hidden="1" customWidth="1"/>
    <col min="4" max="4" width="23.140625" hidden="1" customWidth="1"/>
    <col min="5" max="5" width="45" hidden="1" customWidth="1"/>
    <col min="6" max="6" width="26.42578125" bestFit="1" customWidth="1"/>
    <col min="7" max="7" width="13.42578125" style="5" bestFit="1" customWidth="1"/>
    <col min="8" max="8" width="15.140625" style="5" bestFit="1" customWidth="1"/>
  </cols>
  <sheetData>
    <row r="1" spans="1:61" hidden="1" x14ac:dyDescent="0.25">
      <c r="F1" s="1" t="s">
        <v>0</v>
      </c>
      <c r="G1" s="1"/>
    </row>
    <row r="2" spans="1:61" hidden="1" x14ac:dyDescent="0.25">
      <c r="F2" s="1" t="s">
        <v>1</v>
      </c>
      <c r="G2" s="28"/>
    </row>
    <row r="3" spans="1:61" ht="30" hidden="1" x14ac:dyDescent="0.25">
      <c r="F3" s="247" t="s">
        <v>2569</v>
      </c>
      <c r="G3" s="248"/>
    </row>
    <row r="4" spans="1:61" x14ac:dyDescent="0.25">
      <c r="F4" s="201"/>
    </row>
    <row r="5" spans="1:61" ht="15.75" x14ac:dyDescent="0.25">
      <c r="F5" s="311" t="s">
        <v>3906</v>
      </c>
      <c r="G5" s="311"/>
      <c r="H5" s="311"/>
    </row>
    <row r="6" spans="1:61" ht="15.75" x14ac:dyDescent="0.25">
      <c r="F6" s="312" t="s">
        <v>124</v>
      </c>
      <c r="G6" s="312"/>
      <c r="H6" s="312"/>
    </row>
    <row r="7" spans="1:61" x14ac:dyDescent="0.25">
      <c r="H7" s="69"/>
    </row>
    <row r="8" spans="1:61" ht="15" customHeight="1" x14ac:dyDescent="0.25">
      <c r="A8" s="8" t="s">
        <v>6</v>
      </c>
      <c r="B8" s="8" t="s">
        <v>7</v>
      </c>
      <c r="D8" s="204" t="s">
        <v>8</v>
      </c>
      <c r="E8" s="169" t="s">
        <v>3601</v>
      </c>
      <c r="F8" s="217" t="s">
        <v>9</v>
      </c>
      <c r="G8" s="217" t="s">
        <v>10</v>
      </c>
      <c r="H8" s="217" t="s">
        <v>12</v>
      </c>
    </row>
    <row r="9" spans="1:61" s="143" customFormat="1" ht="15" customHeight="1" x14ac:dyDescent="0.25">
      <c r="A9" s="150" t="s">
        <v>13</v>
      </c>
      <c r="C9" s="79" t="s">
        <v>13</v>
      </c>
      <c r="D9" s="23">
        <f>VLOOKUP(G:G,'PARAGENS CONCELHO'!$1:$1048576,2,FALSE)</f>
        <v>0</v>
      </c>
      <c r="E9" s="23" t="s">
        <v>3644</v>
      </c>
      <c r="F9" s="280" t="s">
        <v>136</v>
      </c>
      <c r="G9" s="279" t="s">
        <v>14</v>
      </c>
      <c r="H9" s="279" t="s">
        <v>15</v>
      </c>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row>
    <row r="10" spans="1:61" ht="15" customHeight="1" x14ac:dyDescent="0.25">
      <c r="A10" s="19" t="s">
        <v>13</v>
      </c>
      <c r="C10" s="16" t="s">
        <v>13</v>
      </c>
      <c r="D10" s="12" t="str">
        <f>VLOOKUP(G:G,'PARAGENS CONCELHO'!$1:$1048576,2,FALSE)</f>
        <v xml:space="preserve"> 40.659058,  -7.914846</v>
      </c>
      <c r="E10" s="12" t="s">
        <v>3645</v>
      </c>
      <c r="F10" s="281" t="s">
        <v>524</v>
      </c>
      <c r="G10" s="281" t="s">
        <v>20</v>
      </c>
      <c r="H10" s="281"/>
    </row>
    <row r="11" spans="1:61" ht="15" customHeight="1" x14ac:dyDescent="0.25">
      <c r="A11" s="10" t="s">
        <v>13</v>
      </c>
      <c r="C11" s="15" t="s">
        <v>13</v>
      </c>
      <c r="D11" s="12" t="str">
        <f>VLOOKUP(G:G,'PARAGENS CONCELHO'!$1:$1048576,2,FALSE)</f>
        <v xml:space="preserve"> 40.656145,  -7.914081</v>
      </c>
      <c r="E11" s="12" t="s">
        <v>3646</v>
      </c>
      <c r="F11" s="281" t="s">
        <v>278</v>
      </c>
      <c r="G11" s="39" t="s">
        <v>21</v>
      </c>
      <c r="H11" s="39"/>
    </row>
    <row r="12" spans="1:61" ht="15" customHeight="1" x14ac:dyDescent="0.25">
      <c r="A12" s="19" t="s">
        <v>13</v>
      </c>
      <c r="C12" s="16" t="s">
        <v>13</v>
      </c>
      <c r="D12" s="12" t="str">
        <f>VLOOKUP(G:G,'PARAGENS CONCELHO'!$1:$1048576,2,FALSE)</f>
        <v xml:space="preserve"> 40.655985,  -7.912575</v>
      </c>
      <c r="E12" s="12" t="s">
        <v>3647</v>
      </c>
      <c r="F12" s="281" t="s">
        <v>281</v>
      </c>
      <c r="G12" s="281" t="s">
        <v>22</v>
      </c>
      <c r="H12" s="281"/>
    </row>
    <row r="13" spans="1:61" ht="15" customHeight="1" x14ac:dyDescent="0.25">
      <c r="A13" s="19"/>
      <c r="C13" s="16"/>
      <c r="D13" s="12" t="str">
        <f>VLOOKUP(G:G,'PARAGENS CONCELHO'!$1:$1048576,2,FALSE)</f>
        <v xml:space="preserve"> 40.656385,  -7.909579</v>
      </c>
      <c r="E13" s="12"/>
      <c r="F13" s="281" t="s">
        <v>613</v>
      </c>
      <c r="G13" s="281" t="s">
        <v>2668</v>
      </c>
      <c r="H13" s="281"/>
    </row>
    <row r="14" spans="1:61" ht="15" customHeight="1" x14ac:dyDescent="0.25">
      <c r="A14" s="10" t="s">
        <v>13</v>
      </c>
      <c r="C14" s="15" t="s">
        <v>13</v>
      </c>
      <c r="D14" s="12" t="str">
        <f>VLOOKUP(G:G,'PARAGENS CONCELHO'!$1:$1048576,2,FALSE)</f>
        <v xml:space="preserve"> 40.657660,  -7.909950</v>
      </c>
      <c r="E14" s="12" t="s">
        <v>3648</v>
      </c>
      <c r="F14" s="281" t="s">
        <v>290</v>
      </c>
      <c r="G14" s="39" t="s">
        <v>23</v>
      </c>
      <c r="H14" s="39"/>
    </row>
    <row r="15" spans="1:61" ht="15" customHeight="1" x14ac:dyDescent="0.25">
      <c r="A15" s="19" t="s">
        <v>13</v>
      </c>
      <c r="C15" s="16" t="s">
        <v>13</v>
      </c>
      <c r="D15" s="12" t="str">
        <f>VLOOKUP(G:G,'PARAGENS CONCELHO'!$1:$1048576,2,FALSE)</f>
        <v xml:space="preserve"> 40.659405,  -7.907466</v>
      </c>
      <c r="E15" s="12" t="s">
        <v>3648</v>
      </c>
      <c r="F15" s="281" t="s">
        <v>296</v>
      </c>
      <c r="G15" s="281" t="s">
        <v>24</v>
      </c>
      <c r="H15" s="281"/>
    </row>
    <row r="16" spans="1:61" ht="15" customHeight="1" x14ac:dyDescent="0.25">
      <c r="A16" s="10" t="s">
        <v>13</v>
      </c>
      <c r="C16" s="15" t="s">
        <v>13</v>
      </c>
      <c r="D16" s="12" t="str">
        <f>VLOOKUP(G:G,'PARAGENS CONCELHO'!$1:$1048576,2,FALSE)</f>
        <v xml:space="preserve"> 40.660617,  -7.908127</v>
      </c>
      <c r="E16" s="12" t="s">
        <v>3649</v>
      </c>
      <c r="F16" s="281" t="s">
        <v>302</v>
      </c>
      <c r="G16" s="39" t="s">
        <v>2529</v>
      </c>
      <c r="H16" s="39"/>
    </row>
    <row r="17" spans="1:55" ht="15" customHeight="1" x14ac:dyDescent="0.25">
      <c r="A17" s="10" t="s">
        <v>13</v>
      </c>
      <c r="C17" s="11" t="s">
        <v>13</v>
      </c>
      <c r="D17" s="12" t="str">
        <f>VLOOKUP(G:G,'PARAGENS CONCELHO'!$1:$1048576,2,FALSE)</f>
        <v xml:space="preserve"> 40.663248,  -7.910430</v>
      </c>
      <c r="E17" s="12" t="s">
        <v>3650</v>
      </c>
      <c r="F17" s="281" t="s">
        <v>305</v>
      </c>
      <c r="G17" s="281" t="s">
        <v>2530</v>
      </c>
      <c r="H17" s="39"/>
    </row>
    <row r="18" spans="1:55" s="143" customFormat="1" ht="15" customHeight="1" x14ac:dyDescent="0.25">
      <c r="A18" s="150" t="s">
        <v>13</v>
      </c>
      <c r="C18" s="80" t="s">
        <v>13</v>
      </c>
      <c r="D18" s="23" t="str">
        <f>VLOOKUP(G:G,'PARAGENS CONCELHO'!$1:$1048576,2,FALSE)</f>
        <v xml:space="preserve"> 40.666018,  -7.913206</v>
      </c>
      <c r="E18" s="23" t="s">
        <v>3554</v>
      </c>
      <c r="F18" s="280" t="s">
        <v>311</v>
      </c>
      <c r="G18" s="279" t="s">
        <v>2572</v>
      </c>
      <c r="H18" s="280" t="s">
        <v>28</v>
      </c>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row>
    <row r="19" spans="1:55" ht="15" customHeight="1" x14ac:dyDescent="0.25">
      <c r="A19" s="10" t="s">
        <v>13</v>
      </c>
      <c r="C19" s="11" t="s">
        <v>13</v>
      </c>
      <c r="D19" s="12" t="str">
        <f>VLOOKUP(G:G,'PARAGENS CONCELHO'!$1:$1048576,2,FALSE)</f>
        <v xml:space="preserve"> 40.672645,  -7.914911</v>
      </c>
      <c r="E19" s="12" t="s">
        <v>3167</v>
      </c>
      <c r="F19" s="281" t="s">
        <v>434</v>
      </c>
      <c r="G19" s="281" t="s">
        <v>2606</v>
      </c>
      <c r="H19" s="39"/>
    </row>
    <row r="20" spans="1:55" s="143" customFormat="1" ht="15" customHeight="1" x14ac:dyDescent="0.25">
      <c r="A20" s="150" t="s">
        <v>13</v>
      </c>
      <c r="C20" s="80" t="s">
        <v>13</v>
      </c>
      <c r="D20" s="23" t="str">
        <f>VLOOKUP(G:G,'PARAGENS CONCELHO'!$1:$1048576,2,FALSE)</f>
        <v xml:space="preserve"> 40.673754,  -7.913658</v>
      </c>
      <c r="E20" s="23" t="s">
        <v>3167</v>
      </c>
      <c r="F20" s="280" t="s">
        <v>2314</v>
      </c>
      <c r="G20" s="279" t="s">
        <v>2312</v>
      </c>
      <c r="H20" s="280" t="s">
        <v>31</v>
      </c>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row>
    <row r="21" spans="1:55" ht="15" customHeight="1" x14ac:dyDescent="0.25">
      <c r="A21" s="19" t="s">
        <v>13</v>
      </c>
      <c r="C21" s="16" t="s">
        <v>13</v>
      </c>
      <c r="D21" s="12" t="str">
        <f>VLOOKUP(G:G,'PARAGENS CONCELHO'!$1:$1048576,2,FALSE)</f>
        <v xml:space="preserve"> 40.675783,  -7.915438</v>
      </c>
      <c r="E21" s="12" t="s">
        <v>3167</v>
      </c>
      <c r="F21" s="281" t="s">
        <v>440</v>
      </c>
      <c r="G21" s="281" t="s">
        <v>2607</v>
      </c>
      <c r="H21" s="281"/>
    </row>
    <row r="22" spans="1:55" ht="15" customHeight="1" x14ac:dyDescent="0.25">
      <c r="A22" s="10" t="s">
        <v>13</v>
      </c>
      <c r="C22" s="15" t="s">
        <v>13</v>
      </c>
      <c r="D22" s="12" t="str">
        <f>VLOOKUP(G:G,'PARAGENS CONCELHO'!$1:$1048576,2,FALSE)</f>
        <v xml:space="preserve"> 40.677924,  -7.916418</v>
      </c>
      <c r="E22" s="12" t="s">
        <v>3167</v>
      </c>
      <c r="F22" s="281" t="s">
        <v>446</v>
      </c>
      <c r="G22" s="39" t="s">
        <v>2608</v>
      </c>
      <c r="H22" s="39"/>
    </row>
    <row r="23" spans="1:55" ht="15" customHeight="1" x14ac:dyDescent="0.25">
      <c r="A23" s="10"/>
      <c r="C23" s="15"/>
      <c r="D23" s="12" t="str">
        <f>VLOOKUP(G:G,'PARAGENS CONCELHO'!$1:$1048576,2,FALSE)</f>
        <v xml:space="preserve"> 40.679604,  -7.916030</v>
      </c>
      <c r="E23" s="12"/>
      <c r="F23" s="281" t="s">
        <v>452</v>
      </c>
      <c r="G23" s="39" t="s">
        <v>2609</v>
      </c>
      <c r="H23" s="39"/>
    </row>
    <row r="24" spans="1:55" ht="15" customHeight="1" x14ac:dyDescent="0.25">
      <c r="A24" s="19" t="s">
        <v>13</v>
      </c>
      <c r="C24" s="16" t="s">
        <v>13</v>
      </c>
      <c r="D24" s="12" t="str">
        <f>VLOOKUP(G:G,'PARAGENS CONCELHO'!$1:$1048576,2,FALSE)</f>
        <v xml:space="preserve"> 40.679211,  -7.914750</v>
      </c>
      <c r="E24" s="12" t="s">
        <v>3167</v>
      </c>
      <c r="F24" s="281" t="s">
        <v>457</v>
      </c>
      <c r="G24" s="281" t="s">
        <v>2610</v>
      </c>
      <c r="H24" s="281"/>
    </row>
    <row r="25" spans="1:55" ht="15" customHeight="1" x14ac:dyDescent="0.25">
      <c r="A25" s="10" t="s">
        <v>13</v>
      </c>
      <c r="C25" s="15" t="s">
        <v>13</v>
      </c>
      <c r="D25" s="12" t="str">
        <f>VLOOKUP(G:G,'PARAGENS CONCELHO'!$1:$1048576,2,FALSE)</f>
        <v xml:space="preserve"> 40.677706,  -7.909833</v>
      </c>
      <c r="E25" s="12"/>
      <c r="F25" s="281" t="s">
        <v>3537</v>
      </c>
      <c r="G25" s="39" t="s">
        <v>2611</v>
      </c>
      <c r="H25" s="39"/>
    </row>
    <row r="26" spans="1:55" ht="15" customHeight="1" x14ac:dyDescent="0.25">
      <c r="A26" s="19" t="s">
        <v>13</v>
      </c>
      <c r="C26" s="16" t="s">
        <v>13</v>
      </c>
      <c r="D26" s="12" t="str">
        <f>VLOOKUP(G:G,'PARAGENS CONCELHO'!$1:$1048576,2,FALSE)</f>
        <v xml:space="preserve"> 40.675172,  -7.907317</v>
      </c>
      <c r="E26" s="12"/>
      <c r="F26" s="281" t="s">
        <v>464</v>
      </c>
      <c r="G26" s="281" t="s">
        <v>2612</v>
      </c>
      <c r="H26" s="281"/>
    </row>
    <row r="27" spans="1:55" ht="15" customHeight="1" x14ac:dyDescent="0.25">
      <c r="A27" s="10" t="s">
        <v>13</v>
      </c>
      <c r="C27" s="15" t="s">
        <v>13</v>
      </c>
      <c r="D27" s="12" t="str">
        <f>VLOOKUP(G:G,'PARAGENS CONCELHO'!$1:$1048576,2,FALSE)</f>
        <v xml:space="preserve"> 40.677032,  -7.905627</v>
      </c>
      <c r="E27" s="12"/>
      <c r="F27" s="281" t="s">
        <v>470</v>
      </c>
      <c r="G27" s="39" t="s">
        <v>2613</v>
      </c>
      <c r="H27" s="39"/>
    </row>
    <row r="28" spans="1:55" ht="15" customHeight="1" x14ac:dyDescent="0.25">
      <c r="A28" s="10"/>
      <c r="C28" s="15"/>
      <c r="D28" s="12"/>
      <c r="E28" s="12"/>
      <c r="F28" s="281" t="s">
        <v>3863</v>
      </c>
      <c r="G28" s="39" t="s">
        <v>3862</v>
      </c>
      <c r="H28" s="39"/>
    </row>
    <row r="29" spans="1:55" ht="15" customHeight="1" x14ac:dyDescent="0.25">
      <c r="A29" s="10" t="s">
        <v>13</v>
      </c>
      <c r="C29" s="15" t="s">
        <v>13</v>
      </c>
      <c r="D29" s="12" t="str">
        <f>VLOOKUP(G:G,'PARAGENS CONCELHO'!$1:$1048576,2,FALSE)</f>
        <v xml:space="preserve"> 40.680756,  -7.905154</v>
      </c>
      <c r="E29" s="12"/>
      <c r="F29" s="281" t="s">
        <v>479</v>
      </c>
      <c r="G29" s="39" t="s">
        <v>2614</v>
      </c>
      <c r="H29" s="39"/>
    </row>
    <row r="30" spans="1:55" ht="15" customHeight="1" x14ac:dyDescent="0.25">
      <c r="A30" s="19" t="s">
        <v>13</v>
      </c>
      <c r="C30" s="16" t="s">
        <v>13</v>
      </c>
      <c r="D30" s="12" t="str">
        <f>VLOOKUP(G:G,'PARAGENS CONCELHO'!$1:$1048576,2,FALSE)</f>
        <v xml:space="preserve"> 40.684221,  -7.904034</v>
      </c>
      <c r="E30" s="12"/>
      <c r="F30" s="281" t="s">
        <v>485</v>
      </c>
      <c r="G30" s="281" t="s">
        <v>2615</v>
      </c>
      <c r="H30" s="281"/>
    </row>
    <row r="31" spans="1:55" ht="15" customHeight="1" x14ac:dyDescent="0.25">
      <c r="A31" s="10" t="s">
        <v>13</v>
      </c>
      <c r="C31" s="15" t="s">
        <v>13</v>
      </c>
      <c r="D31" s="12" t="str">
        <f>VLOOKUP(G:G,'PARAGENS CONCELHO'!$1:$1048576,2,FALSE)</f>
        <v xml:space="preserve"> 40.686230,  -7.903267</v>
      </c>
      <c r="E31" s="12"/>
      <c r="F31" s="281" t="s">
        <v>491</v>
      </c>
      <c r="G31" s="39" t="s">
        <v>2616</v>
      </c>
      <c r="H31" s="39"/>
    </row>
    <row r="32" spans="1:55" ht="15" customHeight="1" x14ac:dyDescent="0.25">
      <c r="A32" s="19" t="s">
        <v>13</v>
      </c>
      <c r="C32" s="16" t="s">
        <v>13</v>
      </c>
      <c r="D32" s="12" t="str">
        <f>VLOOKUP(G:G,'PARAGENS CONCELHO'!$1:$1048576,2,FALSE)</f>
        <v xml:space="preserve"> 40.689727,  -7.900030</v>
      </c>
      <c r="E32" s="12"/>
      <c r="F32" s="281" t="s">
        <v>497</v>
      </c>
      <c r="G32" s="281" t="s">
        <v>2617</v>
      </c>
      <c r="H32" s="281"/>
    </row>
    <row r="33" spans="1:106" ht="15" customHeight="1" x14ac:dyDescent="0.25">
      <c r="A33" s="10" t="s">
        <v>13</v>
      </c>
      <c r="C33" s="15" t="s">
        <v>13</v>
      </c>
      <c r="D33" s="12" t="str">
        <f>VLOOKUP(G:G,'PARAGENS CONCELHO'!$1:$1048576,2,FALSE)</f>
        <v xml:space="preserve"> 40.693484,  -7.898978</v>
      </c>
      <c r="E33" s="12"/>
      <c r="F33" s="281" t="s">
        <v>506</v>
      </c>
      <c r="G33" s="39" t="s">
        <v>2618</v>
      </c>
      <c r="H33" s="39"/>
    </row>
    <row r="34" spans="1:106" ht="15" customHeight="1" x14ac:dyDescent="0.25">
      <c r="A34" s="19" t="s">
        <v>13</v>
      </c>
      <c r="C34" s="16" t="s">
        <v>13</v>
      </c>
      <c r="D34" s="12" t="str">
        <f>VLOOKUP(G:G,'PARAGENS CONCELHO'!$1:$1048576,2,FALSE)</f>
        <v xml:space="preserve"> 40.698270,  -7.896322</v>
      </c>
      <c r="E34" s="12"/>
      <c r="F34" s="281" t="s">
        <v>509</v>
      </c>
      <c r="G34" s="281" t="s">
        <v>2619</v>
      </c>
      <c r="H34" s="281"/>
    </row>
    <row r="35" spans="1:106" ht="15" customHeight="1" x14ac:dyDescent="0.25">
      <c r="A35" s="10" t="s">
        <v>13</v>
      </c>
      <c r="C35" s="15" t="s">
        <v>13</v>
      </c>
      <c r="D35" s="12" t="str">
        <f>VLOOKUP(G:G,'PARAGENS CONCELHO'!$1:$1048576,2,FALSE)</f>
        <v xml:space="preserve"> 40.700857,  -7.894008</v>
      </c>
      <c r="E35" s="12"/>
      <c r="F35" s="281" t="s">
        <v>515</v>
      </c>
      <c r="G35" s="39" t="s">
        <v>2620</v>
      </c>
      <c r="H35" s="39"/>
    </row>
    <row r="36" spans="1:106" s="143" customFormat="1" ht="15" customHeight="1" x14ac:dyDescent="0.25">
      <c r="A36" s="150" t="s">
        <v>13</v>
      </c>
      <c r="C36" s="79" t="s">
        <v>13</v>
      </c>
      <c r="D36" s="23" t="str">
        <f>VLOOKUP(G:G,'PARAGENS CONCELHO'!$1:$1048576,2,FALSE)</f>
        <v xml:space="preserve"> 40.700975,  -7.894216</v>
      </c>
      <c r="E36" s="23"/>
      <c r="F36" s="280" t="s">
        <v>518</v>
      </c>
      <c r="G36" s="280" t="s">
        <v>2622</v>
      </c>
      <c r="H36" s="280" t="s">
        <v>15</v>
      </c>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row>
    <row r="37" spans="1:106" ht="15" customHeight="1" x14ac:dyDescent="0.25">
      <c r="A37" s="10" t="s">
        <v>13</v>
      </c>
      <c r="C37" s="15" t="s">
        <v>13</v>
      </c>
      <c r="D37" s="12" t="str">
        <f>VLOOKUP(G:G,'PARAGENS CONCELHO'!$1:$1048576,2,FALSE)</f>
        <v xml:space="preserve"> 40.698330,  -7.896336</v>
      </c>
      <c r="E37" s="12"/>
      <c r="F37" s="281" t="s">
        <v>512</v>
      </c>
      <c r="G37" s="39" t="s">
        <v>2623</v>
      </c>
      <c r="H37" s="39"/>
    </row>
    <row r="38" spans="1:106" ht="15" customHeight="1" x14ac:dyDescent="0.25">
      <c r="A38" s="10"/>
      <c r="C38" s="15"/>
      <c r="D38" s="12" t="str">
        <f>VLOOKUP(G:G,'PARAGENS CONCELHO'!$1:$1048576,2,FALSE)</f>
        <v xml:space="preserve"> 40.694639,  -7.898985</v>
      </c>
      <c r="E38" s="12"/>
      <c r="F38" s="281" t="s">
        <v>2191</v>
      </c>
      <c r="G38" s="39" t="s">
        <v>2624</v>
      </c>
      <c r="H38" s="39"/>
    </row>
    <row r="39" spans="1:106" ht="15" customHeight="1" x14ac:dyDescent="0.25">
      <c r="A39" s="19" t="s">
        <v>13</v>
      </c>
      <c r="C39" s="16" t="s">
        <v>13</v>
      </c>
      <c r="D39" s="12" t="str">
        <f>VLOOKUP(G:G,'PARAGENS CONCELHO'!$1:$1048576,2,FALSE)</f>
        <v xml:space="preserve"> 40.693378,  -7.899120</v>
      </c>
      <c r="E39" s="12"/>
      <c r="F39" s="281" t="s">
        <v>503</v>
      </c>
      <c r="G39" s="281" t="s">
        <v>2625</v>
      </c>
      <c r="H39" s="281"/>
    </row>
    <row r="40" spans="1:106" ht="15" customHeight="1" x14ac:dyDescent="0.25">
      <c r="A40" s="10" t="s">
        <v>13</v>
      </c>
      <c r="C40" s="15" t="s">
        <v>13</v>
      </c>
      <c r="D40" s="12" t="str">
        <f>VLOOKUP(G:G,'PARAGENS CONCELHO'!$1:$1048576,2,FALSE)</f>
        <v xml:space="preserve"> 40.689799,  -7.900182</v>
      </c>
      <c r="E40" s="12"/>
      <c r="F40" s="281" t="s">
        <v>500</v>
      </c>
      <c r="G40" s="39" t="s">
        <v>2626</v>
      </c>
      <c r="H40" s="39"/>
    </row>
    <row r="41" spans="1:106" ht="15" customHeight="1" x14ac:dyDescent="0.25">
      <c r="A41" s="19" t="s">
        <v>13</v>
      </c>
      <c r="C41" s="16" t="s">
        <v>13</v>
      </c>
      <c r="D41" s="12" t="str">
        <f>VLOOKUP(G:G,'PARAGENS CONCELHO'!$1:$1048576,2,FALSE)</f>
        <v xml:space="preserve"> 40.686498,  -7.903278</v>
      </c>
      <c r="E41" s="12"/>
      <c r="F41" s="281" t="s">
        <v>494</v>
      </c>
      <c r="G41" s="281" t="s">
        <v>2627</v>
      </c>
      <c r="H41" s="281"/>
    </row>
    <row r="42" spans="1:106" ht="15" customHeight="1" x14ac:dyDescent="0.25">
      <c r="A42" s="10" t="s">
        <v>13</v>
      </c>
      <c r="C42" s="15" t="s">
        <v>13</v>
      </c>
      <c r="D42" s="12" t="str">
        <f>VLOOKUP(G:G,'PARAGENS CONCELHO'!$1:$1048576,2,FALSE)</f>
        <v xml:space="preserve"> 40.684323,  -7.904071</v>
      </c>
      <c r="E42" s="12"/>
      <c r="F42" s="281" t="s">
        <v>488</v>
      </c>
      <c r="G42" s="39" t="s">
        <v>2628</v>
      </c>
      <c r="H42" s="39"/>
    </row>
    <row r="43" spans="1:106" ht="15" customHeight="1" x14ac:dyDescent="0.25">
      <c r="A43" s="19" t="s">
        <v>13</v>
      </c>
      <c r="C43" s="16" t="s">
        <v>13</v>
      </c>
      <c r="D43" s="12" t="str">
        <f>VLOOKUP(G:G,'PARAGENS CONCELHO'!$1:$1048576,2,FALSE)</f>
        <v xml:space="preserve"> 40.680726,  -7.905245</v>
      </c>
      <c r="E43" s="12"/>
      <c r="F43" s="281" t="s">
        <v>482</v>
      </c>
      <c r="G43" s="281" t="s">
        <v>2629</v>
      </c>
      <c r="H43" s="281"/>
    </row>
    <row r="44" spans="1:106" ht="15" customHeight="1" x14ac:dyDescent="0.25">
      <c r="A44" s="10" t="s">
        <v>13</v>
      </c>
      <c r="C44" s="15" t="s">
        <v>13</v>
      </c>
      <c r="D44" s="12" t="str">
        <f>VLOOKUP(G:G,'PARAGENS CONCELHO'!$1:$1048576,2,FALSE)</f>
        <v xml:space="preserve"> 40.678490,  -7.905148</v>
      </c>
      <c r="E44" s="12"/>
      <c r="F44" s="281" t="s">
        <v>476</v>
      </c>
      <c r="G44" s="39" t="s">
        <v>2630</v>
      </c>
      <c r="H44" s="39"/>
    </row>
    <row r="45" spans="1:106" ht="15" customHeight="1" x14ac:dyDescent="0.25">
      <c r="A45" s="19" t="s">
        <v>13</v>
      </c>
      <c r="C45" s="16" t="s">
        <v>13</v>
      </c>
      <c r="D45" s="12" t="str">
        <f>VLOOKUP(G:G,'PARAGENS CONCELHO'!$1:$1048576,2,FALSE)</f>
        <v xml:space="preserve"> 40.677075,  -7.905713</v>
      </c>
      <c r="E45" s="12"/>
      <c r="F45" s="281" t="s">
        <v>473</v>
      </c>
      <c r="G45" s="281" t="s">
        <v>2631</v>
      </c>
      <c r="H45" s="281"/>
    </row>
    <row r="46" spans="1:106" ht="15" customHeight="1" x14ac:dyDescent="0.25">
      <c r="A46" s="10" t="s">
        <v>13</v>
      </c>
      <c r="C46" s="15" t="s">
        <v>13</v>
      </c>
      <c r="D46" s="12" t="str">
        <f>VLOOKUP(G:G,'PARAGENS CONCELHO'!$1:$1048576,2,FALSE)</f>
        <v xml:space="preserve"> 40.675224,  -7.907219</v>
      </c>
      <c r="E46" s="12"/>
      <c r="F46" s="281" t="s">
        <v>467</v>
      </c>
      <c r="G46" s="39" t="s">
        <v>2632</v>
      </c>
      <c r="H46" s="39"/>
    </row>
    <row r="47" spans="1:106" ht="15" customHeight="1" x14ac:dyDescent="0.25">
      <c r="A47" s="19" t="s">
        <v>13</v>
      </c>
      <c r="C47" s="16" t="s">
        <v>13</v>
      </c>
      <c r="D47" s="12" t="str">
        <f>VLOOKUP(G:G,'PARAGENS CONCELHO'!$1:$1048576,2,FALSE)</f>
        <v xml:space="preserve"> 40.677648,  -7.909664</v>
      </c>
      <c r="E47" s="12"/>
      <c r="F47" s="281" t="s">
        <v>3536</v>
      </c>
      <c r="G47" s="39" t="s">
        <v>2633</v>
      </c>
      <c r="H47" s="39"/>
    </row>
    <row r="48" spans="1:106" ht="15" customHeight="1" x14ac:dyDescent="0.25">
      <c r="A48" s="10" t="s">
        <v>13</v>
      </c>
      <c r="C48" s="15" t="s">
        <v>13</v>
      </c>
      <c r="D48" s="12" t="str">
        <f>VLOOKUP(G:G,'PARAGENS CONCELHO'!$1:$1048576,2,FALSE)</f>
        <v xml:space="preserve"> 40.679424,  -7.914817</v>
      </c>
      <c r="E48" s="12" t="s">
        <v>3167</v>
      </c>
      <c r="F48" s="281" t="s">
        <v>1034</v>
      </c>
      <c r="G48" s="281" t="s">
        <v>2748</v>
      </c>
      <c r="H48" s="281"/>
    </row>
    <row r="49" spans="1:106" ht="15" customHeight="1" x14ac:dyDescent="0.25">
      <c r="A49" s="19" t="s">
        <v>13</v>
      </c>
      <c r="C49" s="16" t="s">
        <v>13</v>
      </c>
      <c r="D49" s="12" t="str">
        <f>VLOOKUP(G:G,'PARAGENS CONCELHO'!$1:$1048576,2,FALSE)</f>
        <v xml:space="preserve"> 40.677548,  -7.916197</v>
      </c>
      <c r="E49" s="12" t="s">
        <v>3167</v>
      </c>
      <c r="F49" s="281" t="s">
        <v>449</v>
      </c>
      <c r="G49" s="39" t="s">
        <v>2634</v>
      </c>
      <c r="H49" s="39"/>
    </row>
    <row r="50" spans="1:106" ht="15" customHeight="1" x14ac:dyDescent="0.25">
      <c r="A50" s="10" t="s">
        <v>13</v>
      </c>
      <c r="C50" s="15" t="s">
        <v>13</v>
      </c>
      <c r="D50" s="12" t="str">
        <f>VLOOKUP(G:G,'PARAGENS CONCELHO'!$1:$1048576,2,FALSE)</f>
        <v xml:space="preserve"> 40.675713,  -7.915626</v>
      </c>
      <c r="E50" s="12" t="s">
        <v>3167</v>
      </c>
      <c r="F50" s="281" t="s">
        <v>443</v>
      </c>
      <c r="G50" s="281" t="s">
        <v>2635</v>
      </c>
      <c r="H50" s="281"/>
    </row>
    <row r="51" spans="1:106" s="143" customFormat="1" ht="15" customHeight="1" x14ac:dyDescent="0.25">
      <c r="A51" s="150" t="s">
        <v>13</v>
      </c>
      <c r="C51" s="79" t="s">
        <v>13</v>
      </c>
      <c r="D51" s="23" t="str">
        <f>VLOOKUP(G:G,'PARAGENS CONCELHO'!$1:$1048576,2,FALSE)</f>
        <v xml:space="preserve"> 40.672509,  -7.915101</v>
      </c>
      <c r="E51" s="23" t="s">
        <v>3651</v>
      </c>
      <c r="F51" s="280" t="s">
        <v>437</v>
      </c>
      <c r="G51" s="279" t="s">
        <v>2636</v>
      </c>
      <c r="H51" s="279" t="s">
        <v>28</v>
      </c>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row>
    <row r="52" spans="1:106" ht="15" customHeight="1" x14ac:dyDescent="0.25">
      <c r="A52" s="10" t="s">
        <v>13</v>
      </c>
      <c r="C52" s="15" t="s">
        <v>13</v>
      </c>
      <c r="D52" s="12" t="str">
        <f>VLOOKUP(G:G,'PARAGENS CONCELHO'!$1:$1048576,2,FALSE)</f>
        <v xml:space="preserve"> 40.665889,  -7.913368</v>
      </c>
      <c r="E52" s="12" t="s">
        <v>3652</v>
      </c>
      <c r="F52" s="281" t="s">
        <v>314</v>
      </c>
      <c r="G52" s="281" t="s">
        <v>2604</v>
      </c>
      <c r="H52" s="281"/>
    </row>
    <row r="53" spans="1:106" s="143" customFormat="1" ht="15" customHeight="1" x14ac:dyDescent="0.25">
      <c r="A53" s="150" t="s">
        <v>13</v>
      </c>
      <c r="C53" s="79" t="s">
        <v>13</v>
      </c>
      <c r="D53" s="23" t="str">
        <f>VLOOKUP(G:G,'PARAGENS CONCELHO'!$1:$1048576,2,FALSE)</f>
        <v xml:space="preserve"> 40.663212,  -7.910552</v>
      </c>
      <c r="E53" s="23" t="s">
        <v>3653</v>
      </c>
      <c r="F53" s="280" t="s">
        <v>308</v>
      </c>
      <c r="G53" s="279" t="s">
        <v>2567</v>
      </c>
      <c r="H53" s="279" t="s">
        <v>31</v>
      </c>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row>
    <row r="54" spans="1:106" ht="15" customHeight="1" x14ac:dyDescent="0.25">
      <c r="A54" s="19" t="s">
        <v>13</v>
      </c>
      <c r="C54" s="16" t="s">
        <v>13</v>
      </c>
      <c r="D54" s="12" t="str">
        <f>VLOOKUP(G:G,'PARAGENS CONCELHO'!$1:$1048576,2,FALSE)</f>
        <v xml:space="preserve"> 40.660303,  -7.908154</v>
      </c>
      <c r="E54" s="12" t="s">
        <v>3653</v>
      </c>
      <c r="F54" s="281" t="s">
        <v>2131</v>
      </c>
      <c r="G54" s="39" t="s">
        <v>2568</v>
      </c>
      <c r="H54" s="39"/>
    </row>
    <row r="55" spans="1:106" ht="15" customHeight="1" x14ac:dyDescent="0.25">
      <c r="A55" s="10" t="s">
        <v>13</v>
      </c>
      <c r="C55" s="15" t="s">
        <v>13</v>
      </c>
      <c r="D55" s="12" t="str">
        <f>VLOOKUP(G:G,'PARAGENS CONCELHO'!$1:$1048576,2,FALSE)</f>
        <v xml:space="preserve"> 40.659035,  -7.908139</v>
      </c>
      <c r="E55" s="12" t="s">
        <v>3654</v>
      </c>
      <c r="F55" s="281" t="s">
        <v>299</v>
      </c>
      <c r="G55" s="281" t="s">
        <v>55</v>
      </c>
      <c r="H55" s="39"/>
    </row>
    <row r="56" spans="1:106" ht="15" customHeight="1" x14ac:dyDescent="0.25">
      <c r="A56" s="19" t="s">
        <v>13</v>
      </c>
      <c r="C56" s="16" t="s">
        <v>13</v>
      </c>
      <c r="D56" s="12" t="str">
        <f>VLOOKUP(G:G,'PARAGENS CONCELHO'!$1:$1048576,2,FALSE)</f>
        <v xml:space="preserve"> 40.657736,  -7.910015</v>
      </c>
      <c r="E56" s="12" t="s">
        <v>3654</v>
      </c>
      <c r="F56" s="281" t="s">
        <v>293</v>
      </c>
      <c r="G56" s="39" t="s">
        <v>56</v>
      </c>
      <c r="H56" s="39"/>
    </row>
    <row r="57" spans="1:106" ht="15" customHeight="1" x14ac:dyDescent="0.25">
      <c r="A57" s="10" t="s">
        <v>13</v>
      </c>
      <c r="C57" s="15" t="s">
        <v>13</v>
      </c>
      <c r="D57" s="12" t="str">
        <f>VLOOKUP(G:G,'PARAGENS CONCELHO'!$1:$1048576,2,FALSE)</f>
        <v xml:space="preserve"> 40.656632,  -7.912392</v>
      </c>
      <c r="E57" s="12" t="s">
        <v>3655</v>
      </c>
      <c r="F57" s="281" t="s">
        <v>284</v>
      </c>
      <c r="G57" s="281" t="s">
        <v>57</v>
      </c>
      <c r="H57" s="39"/>
    </row>
    <row r="58" spans="1:106" ht="15" customHeight="1" x14ac:dyDescent="0.25">
      <c r="A58" s="19" t="s">
        <v>13</v>
      </c>
      <c r="C58" s="16" t="s">
        <v>13</v>
      </c>
      <c r="D58" s="12" t="str">
        <f>VLOOKUP(G:G,'PARAGENS CONCELHO'!$1:$1048576,2,FALSE)</f>
        <v xml:space="preserve"> 40.656213,  -7.914239</v>
      </c>
      <c r="E58" s="12" t="s">
        <v>3656</v>
      </c>
      <c r="F58" s="281" t="s">
        <v>275</v>
      </c>
      <c r="G58" s="39" t="s">
        <v>2637</v>
      </c>
      <c r="H58" s="39"/>
    </row>
    <row r="59" spans="1:106" ht="15" customHeight="1" x14ac:dyDescent="0.25">
      <c r="A59" s="10" t="s">
        <v>13</v>
      </c>
      <c r="C59" s="15" t="s">
        <v>13</v>
      </c>
      <c r="D59" s="12" t="str">
        <f>VLOOKUP(G:G,'PARAGENS CONCELHO'!$1:$1048576,2,FALSE)</f>
        <v xml:space="preserve"> 40.659281,  -7.914792</v>
      </c>
      <c r="E59" s="12" t="s">
        <v>3645</v>
      </c>
      <c r="F59" s="281" t="s">
        <v>521</v>
      </c>
      <c r="G59" s="281" t="s">
        <v>59</v>
      </c>
      <c r="H59" s="39"/>
    </row>
    <row r="60" spans="1:106" ht="15" customHeight="1" x14ac:dyDescent="0.25">
      <c r="A60" s="10" t="s">
        <v>13</v>
      </c>
      <c r="C60" s="15" t="s">
        <v>13</v>
      </c>
      <c r="D60" s="12">
        <f>VLOOKUP(G:G,'PARAGENS CONCELHO'!$1:$1048576,2,FALSE)</f>
        <v>0</v>
      </c>
      <c r="E60" s="12" t="s">
        <v>3644</v>
      </c>
      <c r="F60" s="281" t="s">
        <v>136</v>
      </c>
      <c r="G60" s="281" t="s">
        <v>14</v>
      </c>
      <c r="H60" s="39"/>
    </row>
    <row r="61" spans="1:106" hidden="1" x14ac:dyDescent="0.25">
      <c r="D61" s="12" t="e">
        <f>VLOOKUP(G:G,#REF!,2,FALSE)</f>
        <v>#REF!</v>
      </c>
      <c r="E61" s="12"/>
      <c r="F61" s="12" t="e">
        <f>VLOOKUP(G:G,#REF!,6,FALSE)</f>
        <v>#REF!</v>
      </c>
    </row>
    <row r="62" spans="1:106" hidden="1" x14ac:dyDescent="0.25">
      <c r="F62" s="17"/>
    </row>
    <row r="63" spans="1:106" hidden="1" x14ac:dyDescent="0.25">
      <c r="F63" s="17"/>
    </row>
    <row r="64" spans="1:106" hidden="1" x14ac:dyDescent="0.25">
      <c r="F64" s="17"/>
    </row>
    <row r="65" spans="6:11" x14ac:dyDescent="0.25">
      <c r="F65" s="17"/>
    </row>
    <row r="66" spans="6:11" x14ac:dyDescent="0.25">
      <c r="F66" s="17"/>
    </row>
    <row r="67" spans="6:11" x14ac:dyDescent="0.25">
      <c r="F67" s="17"/>
      <c r="I67" s="44"/>
      <c r="J67" s="44"/>
      <c r="K67" s="44"/>
    </row>
    <row r="68" spans="6:11" x14ac:dyDescent="0.25">
      <c r="I68" s="44"/>
      <c r="J68" s="44"/>
      <c r="K68" s="44"/>
    </row>
  </sheetData>
  <mergeCells count="2">
    <mergeCell ref="F6:H6"/>
    <mergeCell ref="F5:H5"/>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&amp;L&amp;"-,Negrito"&amp;12Empresa Berrelhas de Camionagem, Lda
500 095 884
Viseu&amp;R&amp;G</oddHeader>
    <oddFooter>&amp;LViseu, 03 de março de 2025
&amp;RPágina &amp;P de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16F92-866C-4813-AED8-F99125740265}">
  <sheetPr>
    <tabColor theme="5" tint="0.59999389629810485"/>
    <pageSetUpPr fitToPage="1"/>
  </sheetPr>
  <dimension ref="A1:K89"/>
  <sheetViews>
    <sheetView topLeftCell="F61" zoomScaleNormal="100" workbookViewId="0">
      <selection activeCell="H57" sqref="F57:H58"/>
    </sheetView>
  </sheetViews>
  <sheetFormatPr defaultColWidth="9.140625" defaultRowHeight="15" x14ac:dyDescent="0.25"/>
  <cols>
    <col min="1" max="2" width="9.140625" hidden="1" customWidth="1"/>
    <col min="3" max="3" width="3.85546875" hidden="1" customWidth="1"/>
    <col min="4" max="4" width="23.28515625" hidden="1" customWidth="1"/>
    <col min="5" max="5" width="45" hidden="1" customWidth="1"/>
    <col min="6" max="6" width="35.5703125" customWidth="1"/>
    <col min="7" max="7" width="13.42578125" style="5" bestFit="1" customWidth="1"/>
    <col min="8" max="8" width="15.140625" style="5" bestFit="1" customWidth="1"/>
  </cols>
  <sheetData>
    <row r="1" spans="1:11" hidden="1" x14ac:dyDescent="0.25">
      <c r="F1" s="1" t="s">
        <v>0</v>
      </c>
      <c r="G1" s="2"/>
    </row>
    <row r="2" spans="1:11" hidden="1" x14ac:dyDescent="0.25">
      <c r="F2" s="1" t="s">
        <v>1</v>
      </c>
      <c r="G2" s="30"/>
    </row>
    <row r="3" spans="1:11" ht="30" hidden="1" x14ac:dyDescent="0.25">
      <c r="F3" s="54" t="s">
        <v>2569</v>
      </c>
      <c r="G3" s="55"/>
    </row>
    <row r="4" spans="1:11" ht="15" customHeight="1" x14ac:dyDescent="0.25">
      <c r="F4" s="201"/>
      <c r="G4" s="201"/>
      <c r="H4" s="201"/>
      <c r="I4" s="201"/>
      <c r="J4" s="201"/>
      <c r="K4" s="201"/>
    </row>
    <row r="5" spans="1:11" ht="15" customHeight="1" x14ac:dyDescent="0.25">
      <c r="F5" s="311" t="s">
        <v>3907</v>
      </c>
      <c r="G5" s="311"/>
      <c r="H5" s="311"/>
      <c r="I5" s="201"/>
      <c r="J5" s="201"/>
      <c r="K5" s="201"/>
    </row>
    <row r="6" spans="1:11" ht="15" customHeight="1" x14ac:dyDescent="0.25">
      <c r="F6" s="312" t="s">
        <v>125</v>
      </c>
      <c r="G6" s="312"/>
      <c r="H6" s="312"/>
    </row>
    <row r="7" spans="1:11" ht="15" customHeight="1" x14ac:dyDescent="0.35">
      <c r="F7" s="283"/>
      <c r="G7" s="283"/>
      <c r="H7" s="283"/>
    </row>
    <row r="8" spans="1:11" ht="15" customHeight="1" x14ac:dyDescent="0.25">
      <c r="A8" s="8" t="s">
        <v>6</v>
      </c>
      <c r="B8" s="8" t="s">
        <v>7</v>
      </c>
      <c r="D8" s="204" t="s">
        <v>8</v>
      </c>
      <c r="E8" s="169" t="s">
        <v>3601</v>
      </c>
      <c r="F8" s="200" t="s">
        <v>9</v>
      </c>
      <c r="G8" s="200" t="s">
        <v>10</v>
      </c>
      <c r="H8" s="200" t="s">
        <v>12</v>
      </c>
    </row>
    <row r="9" spans="1:11" ht="15" customHeight="1" x14ac:dyDescent="0.25">
      <c r="A9" s="150" t="s">
        <v>13</v>
      </c>
      <c r="B9" s="143"/>
      <c r="C9" s="79" t="s">
        <v>13</v>
      </c>
      <c r="D9" s="23">
        <f>VLOOKUP(G:G,'[1]PARAGENS CONCELHO'!$1:$1048576,2,FALSE)</f>
        <v>0</v>
      </c>
      <c r="E9" s="12" t="s">
        <v>3657</v>
      </c>
      <c r="F9" s="164" t="s">
        <v>136</v>
      </c>
      <c r="G9" s="57" t="s">
        <v>14</v>
      </c>
      <c r="H9" s="26" t="s">
        <v>15</v>
      </c>
    </row>
    <row r="10" spans="1:11" ht="15" customHeight="1" x14ac:dyDescent="0.25">
      <c r="A10" s="10" t="s">
        <v>13</v>
      </c>
      <c r="C10" s="15" t="s">
        <v>13</v>
      </c>
      <c r="D10" s="12" t="str">
        <f>VLOOKUP(G:G,'[1]PARAGENS CONCELHO'!$1:$1048576,2,FALSE)</f>
        <v xml:space="preserve"> 40.659058,  -7.914846</v>
      </c>
      <c r="E10" s="12" t="s">
        <v>3658</v>
      </c>
      <c r="F10" s="12" t="s">
        <v>524</v>
      </c>
      <c r="G10" s="28" t="s">
        <v>20</v>
      </c>
      <c r="H10" s="28"/>
    </row>
    <row r="11" spans="1:11" ht="15" customHeight="1" x14ac:dyDescent="0.25">
      <c r="A11" s="19" t="s">
        <v>13</v>
      </c>
      <c r="C11" s="16" t="s">
        <v>13</v>
      </c>
      <c r="D11" s="12" t="str">
        <f>VLOOKUP(G:G,'[1]PARAGENS CONCELHO'!$1:$1048576,2,FALSE)</f>
        <v xml:space="preserve"> 40.656213,  -7.914239</v>
      </c>
      <c r="E11" s="12" t="s">
        <v>3659</v>
      </c>
      <c r="F11" s="12" t="s">
        <v>275</v>
      </c>
      <c r="G11" s="12" t="s">
        <v>2637</v>
      </c>
      <c r="H11" s="12"/>
    </row>
    <row r="12" spans="1:11" ht="15" customHeight="1" x14ac:dyDescent="0.25">
      <c r="A12" s="19" t="s">
        <v>13</v>
      </c>
      <c r="C12" s="16" t="s">
        <v>13</v>
      </c>
      <c r="D12" s="12" t="str">
        <f>VLOOKUP(G:G,'[1]PARAGENS CONCELHO'!$1:$1048576,2,FALSE)</f>
        <v xml:space="preserve"> 40.655985,  -7.912575</v>
      </c>
      <c r="E12" s="12" t="s">
        <v>3660</v>
      </c>
      <c r="F12" s="12" t="s">
        <v>281</v>
      </c>
      <c r="G12" s="12" t="s">
        <v>22</v>
      </c>
      <c r="H12" s="12"/>
    </row>
    <row r="13" spans="1:11" ht="15" customHeight="1" x14ac:dyDescent="0.25">
      <c r="A13" s="10" t="s">
        <v>13</v>
      </c>
      <c r="C13" s="15" t="s">
        <v>13</v>
      </c>
      <c r="D13" s="12" t="str">
        <f>VLOOKUP(G:G,'[1]PARAGENS CONCELHO'!$1:$1048576,2,FALSE)</f>
        <v xml:space="preserve"> 40.657660,  -7.909950</v>
      </c>
      <c r="E13" s="12" t="s">
        <v>3661</v>
      </c>
      <c r="F13" s="12" t="s">
        <v>290</v>
      </c>
      <c r="G13" s="28" t="s">
        <v>23</v>
      </c>
      <c r="H13" s="28"/>
    </row>
    <row r="14" spans="1:11" ht="15" customHeight="1" x14ac:dyDescent="0.25">
      <c r="A14" s="19" t="s">
        <v>13</v>
      </c>
      <c r="C14" s="16" t="s">
        <v>13</v>
      </c>
      <c r="D14" s="12" t="str">
        <f>VLOOKUP(G:G,'[1]PARAGENS CONCELHO'!$1:$1048576,2,FALSE)</f>
        <v xml:space="preserve"> 40.659405,  -7.907466</v>
      </c>
      <c r="E14" s="12" t="s">
        <v>3661</v>
      </c>
      <c r="F14" s="12" t="s">
        <v>296</v>
      </c>
      <c r="G14" s="12" t="s">
        <v>24</v>
      </c>
      <c r="H14" s="12"/>
    </row>
    <row r="15" spans="1:11" ht="15" customHeight="1" x14ac:dyDescent="0.25">
      <c r="A15" s="10" t="s">
        <v>13</v>
      </c>
      <c r="C15" s="15" t="s">
        <v>13</v>
      </c>
      <c r="D15" s="12" t="str">
        <f>VLOOKUP(G:G,'[1]PARAGENS CONCELHO'!$1:$1048576,2,FALSE)</f>
        <v xml:space="preserve"> 40.660278,  -7.905383</v>
      </c>
      <c r="E15" s="12">
        <v>1</v>
      </c>
      <c r="F15" s="12" t="s">
        <v>1229</v>
      </c>
      <c r="G15" s="28" t="s">
        <v>25</v>
      </c>
      <c r="H15" s="28"/>
    </row>
    <row r="16" spans="1:11" ht="15" customHeight="1" x14ac:dyDescent="0.25">
      <c r="A16" s="10" t="s">
        <v>13</v>
      </c>
      <c r="C16" s="11" t="s">
        <v>13</v>
      </c>
      <c r="D16" s="12" t="str">
        <f>VLOOKUP(G:G,'[1]PARAGENS CONCELHO'!$1:$1048576,2,FALSE)</f>
        <v xml:space="preserve"> 40.662912,  -7.902122</v>
      </c>
      <c r="E16" s="12">
        <v>1</v>
      </c>
      <c r="F16" s="12" t="s">
        <v>1235</v>
      </c>
      <c r="G16" s="12" t="s">
        <v>26</v>
      </c>
      <c r="H16" s="12"/>
    </row>
    <row r="17" spans="1:8" ht="15" customHeight="1" x14ac:dyDescent="0.25">
      <c r="A17" s="150" t="s">
        <v>13</v>
      </c>
      <c r="B17" s="143"/>
      <c r="C17" s="80" t="s">
        <v>13</v>
      </c>
      <c r="D17" s="23" t="str">
        <f>VLOOKUP(G:G,'[1]PARAGENS CONCELHO'!$1:$1048576,2,FALSE)</f>
        <v xml:space="preserve"> 40.663391,  -7.900250</v>
      </c>
      <c r="E17" s="12">
        <v>1</v>
      </c>
      <c r="F17" s="23" t="s">
        <v>1238</v>
      </c>
      <c r="G17" s="24" t="s">
        <v>27</v>
      </c>
      <c r="H17" s="24" t="s">
        <v>28</v>
      </c>
    </row>
    <row r="18" spans="1:8" ht="15" customHeight="1" x14ac:dyDescent="0.25">
      <c r="A18" s="19" t="s">
        <v>13</v>
      </c>
      <c r="C18" s="16" t="s">
        <v>13</v>
      </c>
      <c r="D18" s="12" t="str">
        <f>VLOOKUP(G:G,'[1]PARAGENS CONCELHO'!$1:$1048576,2,FALSE)</f>
        <v xml:space="preserve"> 40.664260,  -7.897767</v>
      </c>
      <c r="E18" s="12"/>
      <c r="F18" s="12" t="s">
        <v>1244</v>
      </c>
      <c r="G18" s="12" t="s">
        <v>2780</v>
      </c>
      <c r="H18" s="12"/>
    </row>
    <row r="19" spans="1:8" ht="15" customHeight="1" x14ac:dyDescent="0.25">
      <c r="A19" s="10" t="s">
        <v>13</v>
      </c>
      <c r="C19" s="15" t="s">
        <v>13</v>
      </c>
      <c r="D19" s="12" t="str">
        <f>VLOOKUP(G:G,'[1]PARAGENS CONCELHO'!$1:$1048576,2,FALSE)</f>
        <v xml:space="preserve"> 40.667114,  -7.892122</v>
      </c>
      <c r="E19" s="12">
        <v>3</v>
      </c>
      <c r="F19" s="12" t="s">
        <v>1247</v>
      </c>
      <c r="G19" s="28" t="s">
        <v>2544</v>
      </c>
      <c r="H19" s="28"/>
    </row>
    <row r="20" spans="1:8" ht="15" customHeight="1" x14ac:dyDescent="0.25">
      <c r="A20" s="10" t="s">
        <v>13</v>
      </c>
      <c r="C20" s="11" t="s">
        <v>13</v>
      </c>
      <c r="D20" s="12" t="str">
        <f>VLOOKUP(G:G,'[1]PARAGENS CONCELHO'!$1:$1048576,2,FALSE)</f>
        <v xml:space="preserve"> 40.670511,  -7.888672</v>
      </c>
      <c r="E20" s="12">
        <v>3</v>
      </c>
      <c r="F20" s="12" t="s">
        <v>679</v>
      </c>
      <c r="G20" s="12" t="s">
        <v>2545</v>
      </c>
      <c r="H20" s="12"/>
    </row>
    <row r="21" spans="1:8" ht="15" customHeight="1" x14ac:dyDescent="0.25">
      <c r="A21" s="150" t="s">
        <v>13</v>
      </c>
      <c r="B21" s="143"/>
      <c r="C21" s="80" t="s">
        <v>13</v>
      </c>
      <c r="D21" s="23" t="str">
        <f>VLOOKUP(G:G,'[1]PARAGENS CONCELHO'!$1:$1048576,2,FALSE)</f>
        <v xml:space="preserve"> 40.674127,  -7.885891</v>
      </c>
      <c r="E21" s="12">
        <v>3</v>
      </c>
      <c r="F21" s="23" t="s">
        <v>1256</v>
      </c>
      <c r="G21" s="24" t="s">
        <v>2557</v>
      </c>
      <c r="H21" s="24" t="s">
        <v>31</v>
      </c>
    </row>
    <row r="22" spans="1:8" ht="15" customHeight="1" x14ac:dyDescent="0.25">
      <c r="A22" s="10" t="s">
        <v>13</v>
      </c>
      <c r="C22" s="11" t="s">
        <v>13</v>
      </c>
      <c r="D22" s="12" t="str">
        <f>VLOOKUP(G:G,'[1]PARAGENS CONCELHO'!$1:$1048576,2,FALSE)</f>
        <v xml:space="preserve"> 40.676480,  -7.884803</v>
      </c>
      <c r="E22" s="12">
        <v>3</v>
      </c>
      <c r="F22" s="12" t="s">
        <v>1262</v>
      </c>
      <c r="G22" s="12" t="s">
        <v>2558</v>
      </c>
      <c r="H22" s="12"/>
    </row>
    <row r="23" spans="1:8" ht="15" customHeight="1" x14ac:dyDescent="0.25">
      <c r="A23" s="150" t="s">
        <v>13</v>
      </c>
      <c r="B23" s="143"/>
      <c r="C23" s="80" t="s">
        <v>13</v>
      </c>
      <c r="D23" s="23" t="str">
        <f>VLOOKUP(G:G,'[1]PARAGENS CONCELHO'!$1:$1048576,2,FALSE)</f>
        <v xml:space="preserve"> 40.683736,  -7.881721</v>
      </c>
      <c r="E23" s="12"/>
      <c r="F23" s="23" t="s">
        <v>1268</v>
      </c>
      <c r="G23" s="24" t="s">
        <v>2781</v>
      </c>
      <c r="H23" s="24" t="s">
        <v>85</v>
      </c>
    </row>
    <row r="24" spans="1:8" ht="15" customHeight="1" x14ac:dyDescent="0.25">
      <c r="A24" s="10"/>
      <c r="C24" s="15"/>
      <c r="D24" s="12" t="str">
        <f>VLOOKUP(G:G,'[1]PARAGENS CONCELHO'!$1:$1048576,2,FALSE)</f>
        <v xml:space="preserve"> 40.685757,  -7.879927</v>
      </c>
      <c r="E24" s="12"/>
      <c r="F24" s="12" t="s">
        <v>1274</v>
      </c>
      <c r="G24" s="28" t="s">
        <v>2782</v>
      </c>
      <c r="H24" s="28"/>
    </row>
    <row r="25" spans="1:8" ht="15" customHeight="1" x14ac:dyDescent="0.25">
      <c r="A25" s="19" t="s">
        <v>13</v>
      </c>
      <c r="C25" s="16" t="s">
        <v>13</v>
      </c>
      <c r="D25" s="12" t="str">
        <f>VLOOKUP(G:G,'[1]PARAGENS CONCELHO'!$1:$1048576,2,FALSE)</f>
        <v xml:space="preserve"> 40.687107,  -7.878473</v>
      </c>
      <c r="E25" s="12"/>
      <c r="F25" s="12" t="s">
        <v>1280</v>
      </c>
      <c r="G25" s="12" t="s">
        <v>2783</v>
      </c>
      <c r="H25" s="12"/>
    </row>
    <row r="26" spans="1:8" ht="15" customHeight="1" x14ac:dyDescent="0.25">
      <c r="A26" s="10" t="s">
        <v>13</v>
      </c>
      <c r="C26" s="15" t="s">
        <v>13</v>
      </c>
      <c r="D26" s="12" t="str">
        <f>VLOOKUP(G:G,'[1]PARAGENS CONCELHO'!$1:$1048576,2,FALSE)</f>
        <v xml:space="preserve"> 40.692448,  -7.873952</v>
      </c>
      <c r="E26" s="12"/>
      <c r="F26" s="12" t="s">
        <v>1286</v>
      </c>
      <c r="G26" s="28" t="s">
        <v>2784</v>
      </c>
      <c r="H26" s="28"/>
    </row>
    <row r="27" spans="1:8" ht="15" customHeight="1" x14ac:dyDescent="0.25">
      <c r="A27" s="10"/>
      <c r="C27" s="15"/>
      <c r="D27" s="12" t="str">
        <f>VLOOKUP(G:G,'[1]PARAGENS CONCELHO'!$1:$1048576,2,FALSE)</f>
        <v xml:space="preserve"> 40.697273,  -7.871118</v>
      </c>
      <c r="E27" s="12"/>
      <c r="F27" s="12" t="s">
        <v>1292</v>
      </c>
      <c r="G27" s="28" t="s">
        <v>2785</v>
      </c>
      <c r="H27" s="28"/>
    </row>
    <row r="28" spans="1:8" ht="15" customHeight="1" x14ac:dyDescent="0.25">
      <c r="A28" s="19" t="s">
        <v>13</v>
      </c>
      <c r="C28" s="16" t="s">
        <v>13</v>
      </c>
      <c r="D28" s="12" t="str">
        <f>VLOOKUP(G:G,'[1]PARAGENS CONCELHO'!$1:$1048576,2,FALSE)</f>
        <v xml:space="preserve"> 40.714474,  -7.863828</v>
      </c>
      <c r="E28" s="12"/>
      <c r="F28" s="12" t="s">
        <v>1361</v>
      </c>
      <c r="G28" s="12" t="s">
        <v>2786</v>
      </c>
      <c r="H28" s="12"/>
    </row>
    <row r="29" spans="1:8" ht="15" customHeight="1" x14ac:dyDescent="0.25">
      <c r="A29" s="19"/>
      <c r="C29" s="16"/>
      <c r="D29" s="12"/>
      <c r="E29" s="12"/>
      <c r="F29" s="348" t="s">
        <v>4222</v>
      </c>
      <c r="G29" s="348">
        <v>3004</v>
      </c>
      <c r="H29" s="12"/>
    </row>
    <row r="30" spans="1:8" ht="15" customHeight="1" x14ac:dyDescent="0.25">
      <c r="A30" s="19"/>
      <c r="C30" s="16"/>
      <c r="D30" s="12" t="str">
        <f>VLOOKUP(G:G,'[1]PARAGENS CONCELHO'!$1:$1048576,2,FALSE)</f>
        <v xml:space="preserve"> 40.701335,  -7.870324</v>
      </c>
      <c r="E30" s="12"/>
      <c r="F30" s="348" t="s">
        <v>1346</v>
      </c>
      <c r="G30" s="348" t="s">
        <v>2787</v>
      </c>
      <c r="H30" s="12"/>
    </row>
    <row r="31" spans="1:8" ht="15" customHeight="1" x14ac:dyDescent="0.25">
      <c r="A31" s="19"/>
      <c r="C31" s="16"/>
      <c r="D31" s="12" t="str">
        <f>VLOOKUP(G:G,'[1]PARAGENS CONCELHO'!$1:$1048576,2,FALSE)</f>
        <v xml:space="preserve"> 40.707734,  -7.875499</v>
      </c>
      <c r="E31" s="12"/>
      <c r="F31" s="12" t="s">
        <v>1352</v>
      </c>
      <c r="G31" s="12" t="s">
        <v>2788</v>
      </c>
      <c r="H31" s="12"/>
    </row>
    <row r="32" spans="1:8" ht="15" customHeight="1" x14ac:dyDescent="0.25">
      <c r="A32" s="10" t="s">
        <v>13</v>
      </c>
      <c r="C32" s="15" t="s">
        <v>13</v>
      </c>
      <c r="D32" s="12" t="str">
        <f>VLOOKUP(G:G,'[1]PARAGENS CONCELHO'!$1:$1048576,2,FALSE)</f>
        <v xml:space="preserve"> 40.709326,  -7.875614</v>
      </c>
      <c r="E32" s="12"/>
      <c r="F32" s="12" t="s">
        <v>1358</v>
      </c>
      <c r="G32" s="28" t="s">
        <v>2789</v>
      </c>
      <c r="H32" s="28"/>
    </row>
    <row r="33" spans="1:8" ht="15" customHeight="1" x14ac:dyDescent="0.25">
      <c r="A33" s="10"/>
      <c r="C33" s="15"/>
      <c r="D33" s="12" t="str">
        <f>VLOOKUP(G:G,'[1]PARAGENS CONCELHO'!$1:$1048576,2,FALSE)</f>
        <v xml:space="preserve"> 40.707805,  -7.875575</v>
      </c>
      <c r="E33" s="12"/>
      <c r="F33" s="12" t="s">
        <v>1355</v>
      </c>
      <c r="G33" s="28" t="s">
        <v>2790</v>
      </c>
      <c r="H33" s="28"/>
    </row>
    <row r="34" spans="1:8" ht="15" customHeight="1" x14ac:dyDescent="0.25">
      <c r="A34" s="10"/>
      <c r="C34" s="15"/>
      <c r="D34" s="12" t="str">
        <f>VLOOKUP(G:G,'[1]PARAGENS CONCELHO'!$1:$1048576,2,FALSE)</f>
        <v xml:space="preserve"> 40.701212,  -7.870394</v>
      </c>
      <c r="E34" s="12"/>
      <c r="F34" s="12" t="s">
        <v>1349</v>
      </c>
      <c r="G34" s="28" t="s">
        <v>2791</v>
      </c>
      <c r="H34" s="28"/>
    </row>
    <row r="35" spans="1:8" ht="15" customHeight="1" x14ac:dyDescent="0.25">
      <c r="A35" s="19" t="s">
        <v>13</v>
      </c>
      <c r="C35" s="16" t="s">
        <v>13</v>
      </c>
      <c r="D35" s="12" t="str">
        <f>VLOOKUP(G:G,'[1]PARAGENS CONCELHO'!$1:$1048576,2,FALSE)</f>
        <v xml:space="preserve"> 40.697054,  -7.869308</v>
      </c>
      <c r="E35" s="12"/>
      <c r="F35" s="12" t="s">
        <v>1298</v>
      </c>
      <c r="G35" s="12" t="s">
        <v>2792</v>
      </c>
      <c r="H35" s="12"/>
    </row>
    <row r="36" spans="1:8" ht="15" customHeight="1" x14ac:dyDescent="0.25">
      <c r="A36" s="10" t="s">
        <v>13</v>
      </c>
      <c r="C36" s="15" t="s">
        <v>13</v>
      </c>
      <c r="D36" s="12" t="str">
        <f>VLOOKUP(G:G,'[1]PARAGENS CONCELHO'!$1:$1048576,2,FALSE)</f>
        <v xml:space="preserve"> 40.694734,  -7.866810</v>
      </c>
      <c r="E36" s="12"/>
      <c r="F36" s="12" t="s">
        <v>2263</v>
      </c>
      <c r="G36" s="28" t="s">
        <v>2793</v>
      </c>
      <c r="H36" s="28"/>
    </row>
    <row r="37" spans="1:8" ht="15" customHeight="1" x14ac:dyDescent="0.25">
      <c r="A37" s="19" t="s">
        <v>13</v>
      </c>
      <c r="C37" s="16" t="s">
        <v>13</v>
      </c>
      <c r="D37" s="12" t="str">
        <f>VLOOKUP(G:G,'[1]PARAGENS CONCELHO'!$1:$1048576,2,FALSE)</f>
        <v xml:space="preserve"> 40.696487,  -7.864877</v>
      </c>
      <c r="E37" s="12"/>
      <c r="F37" s="12" t="s">
        <v>1304</v>
      </c>
      <c r="G37" s="12" t="s">
        <v>2794</v>
      </c>
      <c r="H37" s="12"/>
    </row>
    <row r="38" spans="1:8" ht="15" customHeight="1" x14ac:dyDescent="0.25">
      <c r="A38" s="10" t="s">
        <v>13</v>
      </c>
      <c r="C38" s="15" t="s">
        <v>13</v>
      </c>
      <c r="D38" s="12" t="str">
        <f>VLOOKUP(G:G,'[1]PARAGENS CONCELHO'!$1:$1048576,2,FALSE)</f>
        <v xml:space="preserve"> 40.700953,  -7.860826</v>
      </c>
      <c r="E38" s="12"/>
      <c r="F38" s="12" t="s">
        <v>2257</v>
      </c>
      <c r="G38" s="28" t="s">
        <v>2795</v>
      </c>
      <c r="H38" s="28"/>
    </row>
    <row r="39" spans="1:8" ht="15" customHeight="1" x14ac:dyDescent="0.25">
      <c r="A39" s="10"/>
      <c r="C39" s="15"/>
      <c r="D39" s="12" t="str">
        <f>VLOOKUP(G:G,'[1]PARAGENS CONCELHO'!$1:$1048576,2,FALSE)</f>
        <v xml:space="preserve"> 40.703644,  -7.858366</v>
      </c>
      <c r="E39" s="12"/>
      <c r="F39" s="12" t="s">
        <v>1310</v>
      </c>
      <c r="G39" s="28" t="s">
        <v>2796</v>
      </c>
      <c r="H39" s="28"/>
    </row>
    <row r="40" spans="1:8" ht="15" customHeight="1" x14ac:dyDescent="0.25">
      <c r="A40" s="10"/>
      <c r="C40" s="15"/>
      <c r="D40" s="12" t="str">
        <f>VLOOKUP(G:G,'[1]PARAGENS CONCELHO'!$1:$1048576,2,FALSE)</f>
        <v xml:space="preserve"> 40.709475,  -7.842515</v>
      </c>
      <c r="E40" s="12"/>
      <c r="F40" s="12" t="s">
        <v>1319</v>
      </c>
      <c r="G40" s="28" t="s">
        <v>2797</v>
      </c>
      <c r="H40" s="28"/>
    </row>
    <row r="41" spans="1:8" ht="15" customHeight="1" x14ac:dyDescent="0.25">
      <c r="A41" s="19" t="s">
        <v>13</v>
      </c>
      <c r="C41" s="16" t="s">
        <v>13</v>
      </c>
      <c r="D41" s="12" t="str">
        <f>VLOOKUP(G:G,'[1]PARAGENS CONCELHO'!$1:$1048576,2,FALSE)</f>
        <v xml:space="preserve"> 40.710065,  -7.836904</v>
      </c>
      <c r="E41" s="12"/>
      <c r="F41" s="12" t="s">
        <v>2254</v>
      </c>
      <c r="G41" s="12" t="s">
        <v>2798</v>
      </c>
      <c r="H41" s="12"/>
    </row>
    <row r="42" spans="1:8" ht="15" customHeight="1" x14ac:dyDescent="0.25">
      <c r="A42" s="19"/>
      <c r="C42" s="16"/>
      <c r="D42" s="12" t="str">
        <f>VLOOKUP(G:G,'[1]PARAGENS CONCELHO'!$1:$1048576,2,FALSE)</f>
        <v xml:space="preserve"> 40.708141,  -7.835270</v>
      </c>
      <c r="E42" s="12"/>
      <c r="F42" s="12" t="s">
        <v>1328</v>
      </c>
      <c r="G42" s="12" t="s">
        <v>2799</v>
      </c>
      <c r="H42" s="12"/>
    </row>
    <row r="43" spans="1:8" ht="15" customHeight="1" x14ac:dyDescent="0.25">
      <c r="A43" s="19"/>
      <c r="C43" s="16"/>
      <c r="D43" s="12" t="str">
        <f>VLOOKUP(G:G,'[1]PARAGENS CONCELHO'!$1:$1048576,2,FALSE)</f>
        <v xml:space="preserve"> 40.705837,  -7.834809</v>
      </c>
      <c r="E43" s="12"/>
      <c r="F43" s="12" t="s">
        <v>1331</v>
      </c>
      <c r="G43" s="12" t="s">
        <v>2800</v>
      </c>
      <c r="H43" s="12"/>
    </row>
    <row r="44" spans="1:8" ht="15" customHeight="1" x14ac:dyDescent="0.25">
      <c r="A44" s="19"/>
      <c r="C44" s="16"/>
      <c r="D44" s="12" t="str">
        <f>VLOOKUP(G:G,'[1]PARAGENS CONCELHO'!$1:$1048576,2,FALSE)</f>
        <v xml:space="preserve"> 40.705663,  -7.833132</v>
      </c>
      <c r="E44" s="12"/>
      <c r="F44" s="12" t="s">
        <v>1334</v>
      </c>
      <c r="G44" s="12" t="s">
        <v>2801</v>
      </c>
      <c r="H44" s="12"/>
    </row>
    <row r="45" spans="1:8" ht="15" customHeight="1" x14ac:dyDescent="0.25">
      <c r="A45" s="19"/>
      <c r="C45" s="16"/>
      <c r="D45" s="12" t="str">
        <f>VLOOKUP(G:G,'[1]PARAGENS CONCELHO'!$1:$1048576,2,FALSE)</f>
        <v xml:space="preserve"> 40.703181,  -7.833118</v>
      </c>
      <c r="E45" s="12"/>
      <c r="F45" s="12" t="s">
        <v>1337</v>
      </c>
      <c r="G45" s="12" t="s">
        <v>2802</v>
      </c>
      <c r="H45" s="12"/>
    </row>
    <row r="46" spans="1:8" ht="15" customHeight="1" x14ac:dyDescent="0.25">
      <c r="A46" s="10" t="s">
        <v>13</v>
      </c>
      <c r="C46" s="15" t="s">
        <v>13</v>
      </c>
      <c r="D46" s="12" t="str">
        <f>VLOOKUP(G:G,'[1]PARAGENS CONCELHO'!$1:$1048576,2,FALSE)</f>
        <v xml:space="preserve"> 40.702452,  -7.830038</v>
      </c>
      <c r="E46" s="12"/>
      <c r="F46" s="12" t="s">
        <v>1343</v>
      </c>
      <c r="G46" s="28" t="s">
        <v>2803</v>
      </c>
      <c r="H46" s="28"/>
    </row>
    <row r="47" spans="1:8" ht="15" customHeight="1" x14ac:dyDescent="0.25">
      <c r="A47" s="150"/>
      <c r="B47" s="143"/>
      <c r="C47" s="80"/>
      <c r="D47" s="23" t="str">
        <f>VLOOKUP(G:G,'[1]PARAGENS CONCELHO'!$1:$1048576,2,FALSE)</f>
        <v xml:space="preserve"> 40.704477,  -7.830781</v>
      </c>
      <c r="E47" s="12"/>
      <c r="F47" s="23" t="s">
        <v>1340</v>
      </c>
      <c r="G47" s="24" t="s">
        <v>2804</v>
      </c>
      <c r="H47" s="24" t="s">
        <v>15</v>
      </c>
    </row>
    <row r="48" spans="1:8" ht="15" customHeight="1" x14ac:dyDescent="0.25">
      <c r="A48" s="19" t="s">
        <v>13</v>
      </c>
      <c r="C48" s="16" t="s">
        <v>13</v>
      </c>
      <c r="D48" s="12" t="str">
        <f>VLOOKUP(G:G,'[1]PARAGENS CONCELHO'!$1:$1048576,2,FALSE)</f>
        <v xml:space="preserve"> 40.710162,  -7.836939</v>
      </c>
      <c r="E48" s="12"/>
      <c r="F48" s="12" t="s">
        <v>1325</v>
      </c>
      <c r="G48" s="12" t="s">
        <v>2805</v>
      </c>
      <c r="H48" s="12"/>
    </row>
    <row r="49" spans="1:8" ht="15" customHeight="1" x14ac:dyDescent="0.25">
      <c r="A49" s="19"/>
      <c r="C49" s="16"/>
      <c r="D49" s="12" t="str">
        <f>VLOOKUP(G:G,'[1]PARAGENS CONCELHO'!$1:$1048576,2,FALSE)</f>
        <v xml:space="preserve"> 40.709506,  -7.842691</v>
      </c>
      <c r="E49" s="12"/>
      <c r="F49" s="12" t="s">
        <v>1322</v>
      </c>
      <c r="G49" s="12" t="s">
        <v>2806</v>
      </c>
      <c r="H49" s="12"/>
    </row>
    <row r="50" spans="1:8" ht="15" customHeight="1" x14ac:dyDescent="0.25">
      <c r="A50" s="19"/>
      <c r="C50" s="16"/>
      <c r="D50" s="12" t="str">
        <f>VLOOKUP(G:G,'[1]PARAGENS CONCELHO'!$1:$1048576,2,FALSE)</f>
        <v xml:space="preserve"> 40.708535,  -7.845218</v>
      </c>
      <c r="E50" s="12"/>
      <c r="F50" s="12" t="s">
        <v>1316</v>
      </c>
      <c r="G50" s="12" t="s">
        <v>2807</v>
      </c>
      <c r="H50" s="12"/>
    </row>
    <row r="51" spans="1:8" ht="15" customHeight="1" x14ac:dyDescent="0.25">
      <c r="A51" s="19"/>
      <c r="C51" s="16"/>
      <c r="D51" s="12" t="str">
        <f>VLOOKUP(G:G,'[1]PARAGENS CONCELHO'!$1:$1048576,2,FALSE)</f>
        <v xml:space="preserve"> 40.703798,  -7.858394</v>
      </c>
      <c r="E51" s="12"/>
      <c r="F51" s="12" t="s">
        <v>1313</v>
      </c>
      <c r="G51" s="12" t="s">
        <v>2808</v>
      </c>
      <c r="H51" s="12"/>
    </row>
    <row r="52" spans="1:8" ht="15" customHeight="1" x14ac:dyDescent="0.25">
      <c r="A52" s="10" t="s">
        <v>13</v>
      </c>
      <c r="C52" s="15" t="s">
        <v>13</v>
      </c>
      <c r="D52" s="12" t="str">
        <f>VLOOKUP(G:G,'[1]PARAGENS CONCELHO'!$1:$1048576,2,FALSE)</f>
        <v xml:space="preserve"> 40.701026,  -7.860920</v>
      </c>
      <c r="E52" s="12"/>
      <c r="F52" s="12" t="s">
        <v>2260</v>
      </c>
      <c r="G52" s="28" t="s">
        <v>2809</v>
      </c>
      <c r="H52" s="28"/>
    </row>
    <row r="53" spans="1:8" ht="15" customHeight="1" x14ac:dyDescent="0.25">
      <c r="A53" s="19" t="s">
        <v>13</v>
      </c>
      <c r="C53" s="16" t="s">
        <v>13</v>
      </c>
      <c r="D53" s="12" t="str">
        <f>VLOOKUP(G:G,'[1]PARAGENS CONCELHO'!$1:$1048576,2,FALSE)</f>
        <v xml:space="preserve"> 40.697276,  -7.863897</v>
      </c>
      <c r="E53" s="12"/>
      <c r="F53" s="12" t="s">
        <v>1307</v>
      </c>
      <c r="G53" s="12" t="s">
        <v>2810</v>
      </c>
      <c r="H53" s="12"/>
    </row>
    <row r="54" spans="1:8" ht="15" customHeight="1" x14ac:dyDescent="0.25">
      <c r="A54" s="10" t="s">
        <v>13</v>
      </c>
      <c r="C54" s="15" t="s">
        <v>13</v>
      </c>
      <c r="D54" s="12" t="str">
        <f>VLOOKUP(G:G,'[1]PARAGENS CONCELHO'!$1:$1048576,2,FALSE)</f>
        <v xml:space="preserve"> 40.694792,  -7.867040</v>
      </c>
      <c r="E54" s="12"/>
      <c r="F54" s="12" t="s">
        <v>1301</v>
      </c>
      <c r="G54" s="28" t="s">
        <v>2811</v>
      </c>
      <c r="H54" s="28"/>
    </row>
    <row r="55" spans="1:8" ht="15" customHeight="1" x14ac:dyDescent="0.25">
      <c r="A55" s="19" t="s">
        <v>13</v>
      </c>
      <c r="C55" s="16" t="s">
        <v>13</v>
      </c>
      <c r="D55" s="12" t="str">
        <f>VLOOKUP(G:G,'[1]PARAGENS CONCELHO'!$1:$1048576,2,FALSE)</f>
        <v xml:space="preserve"> 40.697376,  -7.869499</v>
      </c>
      <c r="E55" s="12"/>
      <c r="F55" s="12" t="s">
        <v>2266</v>
      </c>
      <c r="G55" s="12" t="s">
        <v>2812</v>
      </c>
      <c r="H55" s="12"/>
    </row>
    <row r="56" spans="1:8" ht="15" customHeight="1" x14ac:dyDescent="0.25">
      <c r="A56" s="10" t="s">
        <v>13</v>
      </c>
      <c r="C56" s="15" t="s">
        <v>13</v>
      </c>
      <c r="D56" s="12" t="str">
        <f>VLOOKUP(G:G,'[1]PARAGENS CONCELHO'!$1:$1048576,2,FALSE)</f>
        <v xml:space="preserve"> 40.714474,  -7.863828</v>
      </c>
      <c r="E56" s="12"/>
      <c r="F56" s="12" t="s">
        <v>1361</v>
      </c>
      <c r="G56" s="28" t="s">
        <v>2786</v>
      </c>
      <c r="H56" s="28"/>
    </row>
    <row r="57" spans="1:8" ht="15" customHeight="1" x14ac:dyDescent="0.25">
      <c r="A57" s="10"/>
      <c r="C57" s="15"/>
      <c r="D57" s="12"/>
      <c r="E57" s="12"/>
      <c r="F57" s="348" t="s">
        <v>4223</v>
      </c>
      <c r="G57" s="349">
        <v>3005</v>
      </c>
      <c r="H57" s="349"/>
    </row>
    <row r="58" spans="1:8" ht="15" customHeight="1" x14ac:dyDescent="0.25">
      <c r="A58" s="19"/>
      <c r="C58" s="16"/>
      <c r="D58" s="12" t="str">
        <f>VLOOKUP(G:G,'[1]PARAGENS CONCELHO'!$1:$1048576,2,FALSE)</f>
        <v xml:space="preserve"> 40.701335,  -7.870324</v>
      </c>
      <c r="E58" s="12"/>
      <c r="F58" s="348" t="s">
        <v>1346</v>
      </c>
      <c r="G58" s="348" t="s">
        <v>2787</v>
      </c>
      <c r="H58" s="348"/>
    </row>
    <row r="59" spans="1:8" ht="15" customHeight="1" x14ac:dyDescent="0.25">
      <c r="A59" s="19"/>
      <c r="C59" s="16"/>
      <c r="D59" s="12" t="str">
        <f>VLOOKUP(G:G,'[1]PARAGENS CONCELHO'!$1:$1048576,2,FALSE)</f>
        <v xml:space="preserve"> 40.707734,  -7.875499</v>
      </c>
      <c r="E59" s="12"/>
      <c r="F59" s="12" t="s">
        <v>1352</v>
      </c>
      <c r="G59" s="12" t="s">
        <v>2788</v>
      </c>
      <c r="H59" s="12"/>
    </row>
    <row r="60" spans="1:8" ht="15" customHeight="1" x14ac:dyDescent="0.25">
      <c r="A60" s="10" t="s">
        <v>13</v>
      </c>
      <c r="C60" s="15" t="s">
        <v>13</v>
      </c>
      <c r="D60" s="12" t="str">
        <f>VLOOKUP(G:G,'[1]PARAGENS CONCELHO'!$1:$1048576,2,FALSE)</f>
        <v xml:space="preserve"> 40.709326,  -7.875614</v>
      </c>
      <c r="E60" s="12"/>
      <c r="F60" s="12" t="s">
        <v>1358</v>
      </c>
      <c r="G60" s="28" t="s">
        <v>2789</v>
      </c>
      <c r="H60" s="28"/>
    </row>
    <row r="61" spans="1:8" ht="15" customHeight="1" x14ac:dyDescent="0.25">
      <c r="A61" s="10"/>
      <c r="C61" s="15"/>
      <c r="D61" s="12" t="str">
        <f>VLOOKUP(G:G,'[1]PARAGENS CONCELHO'!$1:$1048576,2,FALSE)</f>
        <v xml:space="preserve"> 40.707805,  -7.875575</v>
      </c>
      <c r="E61" s="12"/>
      <c r="F61" s="12" t="s">
        <v>1355</v>
      </c>
      <c r="G61" s="28" t="s">
        <v>2790</v>
      </c>
      <c r="H61" s="28"/>
    </row>
    <row r="62" spans="1:8" ht="15" customHeight="1" x14ac:dyDescent="0.25">
      <c r="A62" s="10"/>
      <c r="C62" s="15"/>
      <c r="D62" s="12" t="str">
        <f>VLOOKUP(G:G,'[1]PARAGENS CONCELHO'!$1:$1048576,2,FALSE)</f>
        <v xml:space="preserve"> 40.701212,  -7.870394</v>
      </c>
      <c r="E62" s="12"/>
      <c r="F62" s="12" t="s">
        <v>1349</v>
      </c>
      <c r="G62" s="28" t="s">
        <v>2791</v>
      </c>
      <c r="H62" s="28"/>
    </row>
    <row r="63" spans="1:8" ht="15" customHeight="1" x14ac:dyDescent="0.25">
      <c r="A63" s="10" t="s">
        <v>13</v>
      </c>
      <c r="C63" s="15" t="s">
        <v>13</v>
      </c>
      <c r="D63" s="12" t="str">
        <f>VLOOKUP(G:G,'[1]PARAGENS CONCELHO'!$1:$1048576,2,FALSE)</f>
        <v xml:space="preserve"> 40.697297,  -7.871326</v>
      </c>
      <c r="E63" s="12"/>
      <c r="F63" s="12" t="s">
        <v>1295</v>
      </c>
      <c r="G63" s="28" t="s">
        <v>2813</v>
      </c>
      <c r="H63" s="28"/>
    </row>
    <row r="64" spans="1:8" ht="15" customHeight="1" x14ac:dyDescent="0.25">
      <c r="A64" s="19" t="s">
        <v>13</v>
      </c>
      <c r="C64" s="16" t="s">
        <v>13</v>
      </c>
      <c r="D64" s="12" t="str">
        <f>VLOOKUP(G:G,'[1]PARAGENS CONCELHO'!$1:$1048576,2,FALSE)</f>
        <v xml:space="preserve"> 40.692624,  -7.874063</v>
      </c>
      <c r="E64" s="12"/>
      <c r="F64" s="12" t="s">
        <v>1289</v>
      </c>
      <c r="G64" s="12" t="s">
        <v>2814</v>
      </c>
      <c r="H64" s="12"/>
    </row>
    <row r="65" spans="1:8" ht="15" customHeight="1" x14ac:dyDescent="0.25">
      <c r="A65" s="19"/>
      <c r="C65" s="16"/>
      <c r="D65" s="12" t="str">
        <f>VLOOKUP(G:G,'[1]PARAGENS CONCELHO'!$1:$1048576,2,FALSE)</f>
        <v xml:space="preserve"> 40.687440,  -7.878384</v>
      </c>
      <c r="E65" s="12"/>
      <c r="F65" s="12" t="s">
        <v>1283</v>
      </c>
      <c r="G65" s="12" t="s">
        <v>2815</v>
      </c>
      <c r="H65" s="12"/>
    </row>
    <row r="66" spans="1:8" ht="15" customHeight="1" x14ac:dyDescent="0.25">
      <c r="A66" s="10" t="s">
        <v>13</v>
      </c>
      <c r="C66" s="15" t="s">
        <v>13</v>
      </c>
      <c r="D66" s="12" t="str">
        <f>VLOOKUP(G:G,'[1]PARAGENS CONCELHO'!$1:$1048576,2,FALSE)</f>
        <v xml:space="preserve"> 40.685689,  -7.880231</v>
      </c>
      <c r="E66" s="12"/>
      <c r="F66" s="12" t="s">
        <v>1277</v>
      </c>
      <c r="G66" s="28" t="s">
        <v>2816</v>
      </c>
      <c r="H66" s="28"/>
    </row>
    <row r="67" spans="1:8" ht="15" customHeight="1" x14ac:dyDescent="0.25">
      <c r="A67" s="19" t="s">
        <v>13</v>
      </c>
      <c r="C67" s="16" t="s">
        <v>13</v>
      </c>
      <c r="D67" s="12" t="str">
        <f>VLOOKUP(G:G,'[1]PARAGENS CONCELHO'!$1:$1048576,2,FALSE)</f>
        <v xml:space="preserve"> 40.683616,  -7.881933</v>
      </c>
      <c r="E67" s="12"/>
      <c r="F67" s="12" t="s">
        <v>1271</v>
      </c>
      <c r="G67" s="28" t="s">
        <v>2817</v>
      </c>
      <c r="H67" s="28"/>
    </row>
    <row r="68" spans="1:8" ht="15" customHeight="1" x14ac:dyDescent="0.25">
      <c r="A68" s="150" t="s">
        <v>13</v>
      </c>
      <c r="B68" s="143"/>
      <c r="C68" s="80" t="s">
        <v>13</v>
      </c>
      <c r="D68" s="23" t="str">
        <f>VLOOKUP(G:G,'[1]PARAGENS CONCELHO'!$1:$1048576,2,FALSE)</f>
        <v xml:space="preserve"> 40.675571,  -7.885354</v>
      </c>
      <c r="E68" s="12">
        <v>3</v>
      </c>
      <c r="F68" s="23" t="s">
        <v>1265</v>
      </c>
      <c r="G68" s="23" t="s">
        <v>2559</v>
      </c>
      <c r="H68" s="23" t="s">
        <v>28</v>
      </c>
    </row>
    <row r="69" spans="1:8" ht="15" customHeight="1" x14ac:dyDescent="0.25">
      <c r="A69" s="19" t="s">
        <v>13</v>
      </c>
      <c r="C69" s="16" t="s">
        <v>13</v>
      </c>
      <c r="D69" s="12" t="str">
        <f>VLOOKUP(G:G,'[1]PARAGENS CONCELHO'!$1:$1048576,2,FALSE)</f>
        <v xml:space="preserve"> 40.673948,  -7.886223</v>
      </c>
      <c r="E69" s="12">
        <v>3</v>
      </c>
      <c r="F69" s="12" t="s">
        <v>1259</v>
      </c>
      <c r="G69" s="28" t="s">
        <v>2560</v>
      </c>
      <c r="H69" s="28"/>
    </row>
    <row r="70" spans="1:8" ht="15" customHeight="1" x14ac:dyDescent="0.25">
      <c r="A70" s="10" t="s">
        <v>13</v>
      </c>
      <c r="C70" s="15" t="s">
        <v>13</v>
      </c>
      <c r="D70" s="12" t="str">
        <f>VLOOKUP(G:G,'[1]PARAGENS CONCELHO'!$1:$1048576,2,FALSE)</f>
        <v xml:space="preserve"> 40.671505,  -7.887907</v>
      </c>
      <c r="E70" s="12">
        <v>3</v>
      </c>
      <c r="F70" s="12" t="s">
        <v>1253</v>
      </c>
      <c r="G70" s="12" t="s">
        <v>2561</v>
      </c>
      <c r="H70" s="12"/>
    </row>
    <row r="71" spans="1:8" ht="15" customHeight="1" x14ac:dyDescent="0.25">
      <c r="A71" s="150" t="s">
        <v>13</v>
      </c>
      <c r="B71" s="143"/>
      <c r="C71" s="79" t="s">
        <v>13</v>
      </c>
      <c r="D71" s="23" t="str">
        <f>VLOOKUP(G:G,'[1]PARAGENS CONCELHO'!$1:$1048576,2,FALSE)</f>
        <v xml:space="preserve"> 40.667362,  -7.892071</v>
      </c>
      <c r="E71" s="12"/>
      <c r="F71" s="23" t="s">
        <v>1250</v>
      </c>
      <c r="G71" s="24" t="s">
        <v>2818</v>
      </c>
      <c r="H71" s="24" t="s">
        <v>31</v>
      </c>
    </row>
    <row r="72" spans="1:8" ht="15" customHeight="1" x14ac:dyDescent="0.25">
      <c r="A72" s="10"/>
      <c r="C72" s="15"/>
      <c r="D72" s="12" t="str">
        <f>VLOOKUP(G:G,'[1]PARAGENS CONCELHO'!$1:$1048576,2,FALSE)</f>
        <v xml:space="preserve"> 40.665173,  -7.895647</v>
      </c>
      <c r="E72" s="12"/>
      <c r="F72" s="12" t="s">
        <v>3151</v>
      </c>
      <c r="G72" s="12" t="s">
        <v>3122</v>
      </c>
      <c r="H72" s="12"/>
    </row>
    <row r="73" spans="1:8" ht="15" customHeight="1" x14ac:dyDescent="0.25">
      <c r="A73" s="10"/>
      <c r="C73" s="15"/>
      <c r="D73" s="12" t="str">
        <f>VLOOKUP(G:G,'[1]PARAGENS CONCELHO'!$1:$1048576,2,FALSE)</f>
        <v xml:space="preserve"> 40.663410,  -7.900730</v>
      </c>
      <c r="E73" s="12">
        <v>1</v>
      </c>
      <c r="F73" s="12" t="s">
        <v>1241</v>
      </c>
      <c r="G73" s="12" t="s">
        <v>53</v>
      </c>
      <c r="H73" s="12"/>
    </row>
    <row r="74" spans="1:8" ht="15" customHeight="1" x14ac:dyDescent="0.25">
      <c r="A74" s="10"/>
      <c r="C74" s="15"/>
      <c r="D74" s="12" t="str">
        <f>VLOOKUP(G:G,'[1]PARAGENS CONCELHO'!$1:$1048576,2,FALSE)</f>
        <v xml:space="preserve"> 40.663058,  -7.902329</v>
      </c>
      <c r="E74" s="12">
        <v>1</v>
      </c>
      <c r="F74" s="12" t="s">
        <v>1232</v>
      </c>
      <c r="G74" s="12" t="s">
        <v>54</v>
      </c>
      <c r="H74" s="12"/>
    </row>
    <row r="75" spans="1:8" ht="15" customHeight="1" x14ac:dyDescent="0.25">
      <c r="A75" s="10"/>
      <c r="C75" s="15"/>
      <c r="D75" s="12" t="str">
        <f>VLOOKUP(G:G,'[1]PARAGENS CONCELHO'!$1:$1048576,2,FALSE)</f>
        <v xml:space="preserve"> 40.664425,  -7.908368</v>
      </c>
      <c r="E75" s="12"/>
      <c r="F75" s="12" t="s">
        <v>3154</v>
      </c>
      <c r="G75" s="12" t="s">
        <v>3123</v>
      </c>
      <c r="H75" s="12"/>
    </row>
    <row r="76" spans="1:8" ht="15" customHeight="1" x14ac:dyDescent="0.25">
      <c r="A76" s="150"/>
      <c r="B76" s="143"/>
      <c r="C76" s="80"/>
      <c r="D76" s="23" t="str">
        <f>VLOOKUP(G:G,'[1]PARAGENS CONCELHO'!$1:$1048576,2,FALSE)</f>
        <v xml:space="preserve"> 40.663212,  -7.910552</v>
      </c>
      <c r="E76" s="12" t="s">
        <v>3662</v>
      </c>
      <c r="F76" s="23" t="s">
        <v>308</v>
      </c>
      <c r="G76" s="23" t="s">
        <v>2567</v>
      </c>
      <c r="H76" s="23" t="s">
        <v>85</v>
      </c>
    </row>
    <row r="77" spans="1:8" ht="15" customHeight="1" x14ac:dyDescent="0.25">
      <c r="A77" s="10"/>
      <c r="C77" s="15"/>
      <c r="D77" s="12" t="str">
        <f>VLOOKUP(G:G,'[1]PARAGENS CONCELHO'!$1:$1048576,2,FALSE)</f>
        <v xml:space="preserve"> 40.660303,  -7.908154</v>
      </c>
      <c r="E77" s="12" t="s">
        <v>3662</v>
      </c>
      <c r="F77" s="12" t="s">
        <v>2131</v>
      </c>
      <c r="G77" s="12" t="s">
        <v>2568</v>
      </c>
      <c r="H77" s="12"/>
    </row>
    <row r="78" spans="1:8" ht="15" customHeight="1" x14ac:dyDescent="0.25">
      <c r="A78" s="10" t="s">
        <v>13</v>
      </c>
      <c r="C78" s="11" t="s">
        <v>13</v>
      </c>
      <c r="D78" s="12" t="str">
        <f>VLOOKUP(G:G,'[1]PARAGENS CONCELHO'!$1:$1048576,2,FALSE)</f>
        <v xml:space="preserve"> 40.659035,  -7.908139</v>
      </c>
      <c r="E78" s="12" t="s">
        <v>3663</v>
      </c>
      <c r="F78" s="12" t="s">
        <v>299</v>
      </c>
      <c r="G78" s="12" t="s">
        <v>55</v>
      </c>
      <c r="H78" s="12"/>
    </row>
    <row r="79" spans="1:8" ht="15" customHeight="1" x14ac:dyDescent="0.25">
      <c r="A79" s="10" t="s">
        <v>13</v>
      </c>
      <c r="C79" s="15" t="s">
        <v>13</v>
      </c>
      <c r="D79" s="12" t="str">
        <f>VLOOKUP(G:G,'[1]PARAGENS CONCELHO'!$1:$1048576,2,FALSE)</f>
        <v xml:space="preserve"> 40.657736,  -7.910015</v>
      </c>
      <c r="E79" s="12" t="s">
        <v>3663</v>
      </c>
      <c r="F79" s="12" t="s">
        <v>293</v>
      </c>
      <c r="G79" s="12" t="s">
        <v>56</v>
      </c>
      <c r="H79" s="12"/>
    </row>
    <row r="80" spans="1:8" ht="15" customHeight="1" x14ac:dyDescent="0.25">
      <c r="A80" s="19" t="s">
        <v>13</v>
      </c>
      <c r="C80" s="16" t="s">
        <v>13</v>
      </c>
      <c r="D80" s="12" t="str">
        <f>VLOOKUP(G:G,'[1]PARAGENS CONCELHO'!$1:$1048576,2,FALSE)</f>
        <v xml:space="preserve"> 40.656632,  -7.912392</v>
      </c>
      <c r="E80" s="12" t="s">
        <v>3664</v>
      </c>
      <c r="F80" s="12" t="s">
        <v>284</v>
      </c>
      <c r="G80" s="28" t="s">
        <v>57</v>
      </c>
      <c r="H80" s="28"/>
    </row>
    <row r="81" spans="1:8" ht="15" customHeight="1" x14ac:dyDescent="0.25">
      <c r="A81" s="19" t="s">
        <v>13</v>
      </c>
      <c r="C81" s="16" t="s">
        <v>13</v>
      </c>
      <c r="D81" s="12" t="str">
        <f>VLOOKUP(G:G,'[1]PARAGENS CONCELHO'!$1:$1048576,2,FALSE)</f>
        <v xml:space="preserve"> 40.656213,  -7.914239</v>
      </c>
      <c r="E81" s="12" t="s">
        <v>3659</v>
      </c>
      <c r="F81" s="12" t="s">
        <v>275</v>
      </c>
      <c r="G81" s="28" t="s">
        <v>2637</v>
      </c>
      <c r="H81" s="28"/>
    </row>
    <row r="82" spans="1:8" ht="15" customHeight="1" x14ac:dyDescent="0.25">
      <c r="A82" s="10" t="s">
        <v>13</v>
      </c>
      <c r="C82" s="15" t="s">
        <v>13</v>
      </c>
      <c r="D82" s="12" t="str">
        <f>VLOOKUP(G:G,'[1]PARAGENS CONCELHO'!$1:$1048576,2,FALSE)</f>
        <v xml:space="preserve"> 40.659281,  -7.914792</v>
      </c>
      <c r="E82" s="12" t="s">
        <v>3658</v>
      </c>
      <c r="F82" s="12" t="s">
        <v>521</v>
      </c>
      <c r="G82" s="28" t="s">
        <v>59</v>
      </c>
      <c r="H82" s="12"/>
    </row>
    <row r="83" spans="1:8" ht="15" customHeight="1" x14ac:dyDescent="0.25">
      <c r="A83" s="19" t="s">
        <v>13</v>
      </c>
      <c r="C83" s="16" t="s">
        <v>13</v>
      </c>
      <c r="D83" s="12">
        <f>VLOOKUP(G:G,'[1]PARAGENS CONCELHO'!$1:$1048576,2,FALSE)</f>
        <v>0</v>
      </c>
      <c r="E83" s="12" t="s">
        <v>3657</v>
      </c>
      <c r="F83" s="12" t="s">
        <v>136</v>
      </c>
      <c r="G83" s="28" t="s">
        <v>14</v>
      </c>
      <c r="H83" s="28"/>
    </row>
    <row r="84" spans="1:8" x14ac:dyDescent="0.25">
      <c r="D84" s="11"/>
      <c r="E84" s="11"/>
      <c r="F84" s="207"/>
    </row>
    <row r="85" spans="1:8" hidden="1" x14ac:dyDescent="0.25">
      <c r="D85" s="15"/>
      <c r="E85" s="15"/>
      <c r="F85" s="17"/>
      <c r="G85" s="17"/>
      <c r="H85" s="17"/>
    </row>
    <row r="86" spans="1:8" hidden="1" x14ac:dyDescent="0.25">
      <c r="D86" s="11"/>
      <c r="E86" s="11"/>
      <c r="F86" s="17"/>
    </row>
    <row r="87" spans="1:8" hidden="1" x14ac:dyDescent="0.25">
      <c r="D87" s="15"/>
      <c r="E87" s="15"/>
      <c r="F87" s="17"/>
      <c r="G87" s="17"/>
      <c r="H87" s="17"/>
    </row>
    <row r="88" spans="1:8" x14ac:dyDescent="0.25">
      <c r="D88" s="11"/>
      <c r="E88" s="11"/>
      <c r="F88" s="17"/>
    </row>
    <row r="89" spans="1:8" x14ac:dyDescent="0.25">
      <c r="D89" s="15"/>
      <c r="E89" s="15"/>
      <c r="F89" s="17"/>
      <c r="G89" s="17"/>
      <c r="H89" s="17"/>
    </row>
  </sheetData>
  <mergeCells count="2">
    <mergeCell ref="F6:H6"/>
    <mergeCell ref="F5:H5"/>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&amp;L&amp;"-,Negrito"&amp;12Empresa Berrelhas de Camionagem, Lda
500 095 884
Viseu&amp;R&amp;G</oddHeader>
    <oddFooter>&amp;LViseu, 03 de março de 2025
&amp;RPágina &amp;P de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E57"/>
  <sheetViews>
    <sheetView topLeftCell="C34" zoomScaleNormal="100" workbookViewId="0">
      <selection activeCell="F47" sqref="F47"/>
    </sheetView>
  </sheetViews>
  <sheetFormatPr defaultColWidth="9.140625" defaultRowHeight="15" x14ac:dyDescent="0.25"/>
  <cols>
    <col min="1" max="1" width="24.5703125" hidden="1" customWidth="1"/>
    <col min="2" max="2" width="45" hidden="1" customWidth="1"/>
    <col min="3" max="3" width="35.85546875" customWidth="1"/>
    <col min="4" max="4" width="18.7109375" bestFit="1" customWidth="1"/>
    <col min="5" max="5" width="21.85546875" bestFit="1" customWidth="1"/>
  </cols>
  <sheetData>
    <row r="1" spans="1:5" hidden="1" x14ac:dyDescent="0.25">
      <c r="C1" s="1" t="s">
        <v>0</v>
      </c>
      <c r="D1" s="2"/>
    </row>
    <row r="2" spans="1:5" hidden="1" x14ac:dyDescent="0.25">
      <c r="C2" s="1" t="s">
        <v>1</v>
      </c>
      <c r="D2" s="30"/>
    </row>
    <row r="3" spans="1:5" ht="30" hidden="1" x14ac:dyDescent="0.25">
      <c r="C3" s="54" t="s">
        <v>2569</v>
      </c>
      <c r="D3" s="55"/>
    </row>
    <row r="4" spans="1:5" ht="15" customHeight="1" x14ac:dyDescent="0.25">
      <c r="C4" s="201"/>
      <c r="D4" s="5"/>
    </row>
    <row r="5" spans="1:5" ht="15" customHeight="1" x14ac:dyDescent="0.25">
      <c r="B5" t="s">
        <v>4204</v>
      </c>
      <c r="C5" s="311" t="s">
        <v>3908</v>
      </c>
      <c r="D5" s="311"/>
      <c r="E5" s="311"/>
    </row>
    <row r="6" spans="1:5" ht="15" customHeight="1" x14ac:dyDescent="0.25">
      <c r="B6" t="s">
        <v>4203</v>
      </c>
      <c r="C6" s="312" t="s">
        <v>126</v>
      </c>
      <c r="D6" s="312"/>
      <c r="E6" s="312"/>
    </row>
    <row r="7" spans="1:5" ht="15" customHeight="1" x14ac:dyDescent="0.25"/>
    <row r="8" spans="1:5" ht="15" customHeight="1" x14ac:dyDescent="0.25">
      <c r="A8" s="204" t="s">
        <v>8</v>
      </c>
      <c r="B8" s="169" t="s">
        <v>3601</v>
      </c>
      <c r="C8" s="217" t="s">
        <v>9</v>
      </c>
      <c r="D8" s="217" t="s">
        <v>10</v>
      </c>
      <c r="E8" s="217" t="s">
        <v>12</v>
      </c>
    </row>
    <row r="9" spans="1:5" ht="15" customHeight="1" x14ac:dyDescent="0.25">
      <c r="A9" s="23">
        <f>VLOOKUP(D:D,'PARAGENS CONCELHO'!$1:$1048576,2,FALSE)</f>
        <v>0</v>
      </c>
      <c r="B9" s="23" t="s">
        <v>3665</v>
      </c>
      <c r="C9" s="280" t="s">
        <v>136</v>
      </c>
      <c r="D9" s="279" t="s">
        <v>14</v>
      </c>
      <c r="E9" s="279" t="s">
        <v>15</v>
      </c>
    </row>
    <row r="10" spans="1:5" ht="15" customHeight="1" x14ac:dyDescent="0.25">
      <c r="A10" s="12" t="str">
        <f>VLOOKUP(D:D,'PARAGENS CONCELHO'!$1:$1048576,2,FALSE)</f>
        <v xml:space="preserve"> 40.659058,  -7.914846</v>
      </c>
      <c r="B10" s="12" t="s">
        <v>3666</v>
      </c>
      <c r="C10" s="281" t="s">
        <v>524</v>
      </c>
      <c r="D10" s="39" t="s">
        <v>20</v>
      </c>
      <c r="E10" s="39"/>
    </row>
    <row r="11" spans="1:5" ht="15" customHeight="1" x14ac:dyDescent="0.25">
      <c r="A11" s="12" t="str">
        <f>VLOOKUP(D:D,'PARAGENS CONCELHO'!$1:$1048576,2,FALSE)</f>
        <v xml:space="preserve"> 40.656213,  -7.914239</v>
      </c>
      <c r="B11" s="12" t="s">
        <v>3667</v>
      </c>
      <c r="C11" s="281" t="s">
        <v>275</v>
      </c>
      <c r="D11" s="281" t="s">
        <v>2637</v>
      </c>
      <c r="E11" s="281"/>
    </row>
    <row r="12" spans="1:5" ht="15" customHeight="1" x14ac:dyDescent="0.25">
      <c r="A12" s="12" t="str">
        <f>VLOOKUP(D:D,'PARAGENS CONCELHO'!$1:$1048576,2,FALSE)</f>
        <v xml:space="preserve"> 40.654126,  -7.914454</v>
      </c>
      <c r="B12" s="12" t="s">
        <v>3668</v>
      </c>
      <c r="C12" s="281" t="s">
        <v>1226</v>
      </c>
      <c r="D12" s="39" t="s">
        <v>2639</v>
      </c>
      <c r="E12" s="39"/>
    </row>
    <row r="13" spans="1:5" ht="15" customHeight="1" x14ac:dyDescent="0.25">
      <c r="A13" s="12" t="str">
        <f>VLOOKUP(D:D,'PARAGENS CONCELHO'!$1:$1048576,2,FALSE)</f>
        <v xml:space="preserve"> 40.652158,  -7.915996</v>
      </c>
      <c r="B13" s="12" t="s">
        <v>3669</v>
      </c>
      <c r="C13" s="281" t="s">
        <v>1505</v>
      </c>
      <c r="D13" s="281" t="s">
        <v>2640</v>
      </c>
      <c r="E13" s="281"/>
    </row>
    <row r="14" spans="1:5" ht="15" customHeight="1" x14ac:dyDescent="0.25">
      <c r="A14" s="12" t="str">
        <f>VLOOKUP(D:D,'PARAGENS CONCELHO'!$1:$1048576,2,FALSE)</f>
        <v xml:space="preserve"> 40.652083,  -7.914062</v>
      </c>
      <c r="B14" s="12" t="s">
        <v>3670</v>
      </c>
      <c r="C14" s="281" t="s">
        <v>1514</v>
      </c>
      <c r="D14" s="39" t="s">
        <v>2641</v>
      </c>
      <c r="E14" s="39"/>
    </row>
    <row r="15" spans="1:5" ht="15" customHeight="1" x14ac:dyDescent="0.25">
      <c r="A15" s="23" t="str">
        <f>VLOOKUP(D:D,'PARAGENS CONCELHO'!$1:$1048576,2,FALSE)</f>
        <v xml:space="preserve"> 40.651293,  -7.911267</v>
      </c>
      <c r="B15" s="23" t="s">
        <v>3187</v>
      </c>
      <c r="C15" s="280" t="s">
        <v>1511</v>
      </c>
      <c r="D15" s="280" t="s">
        <v>2642</v>
      </c>
      <c r="E15" s="280" t="s">
        <v>28</v>
      </c>
    </row>
    <row r="16" spans="1:5" ht="15" customHeight="1" x14ac:dyDescent="0.25">
      <c r="A16" s="12" t="str">
        <f>VLOOKUP(D:D,'PARAGENS CONCELHO'!$1:$1048576,2,FALSE)</f>
        <v xml:space="preserve"> 40.650895,  -7.910530</v>
      </c>
      <c r="B16" s="12" t="s">
        <v>3628</v>
      </c>
      <c r="C16" s="281" t="s">
        <v>1217</v>
      </c>
      <c r="D16" s="39" t="s">
        <v>2643</v>
      </c>
      <c r="E16" s="39"/>
    </row>
    <row r="17" spans="1:5" ht="15" customHeight="1" x14ac:dyDescent="0.25">
      <c r="A17" s="12" t="str">
        <f>VLOOKUP(D:D,'PARAGENS CONCELHO'!$1:$1048576,2,FALSE)</f>
        <v xml:space="preserve"> 40.648634,  -7.909149</v>
      </c>
      <c r="B17" s="12" t="s">
        <v>3671</v>
      </c>
      <c r="C17" s="281" t="s">
        <v>1211</v>
      </c>
      <c r="D17" s="281" t="s">
        <v>2644</v>
      </c>
      <c r="E17" s="281"/>
    </row>
    <row r="18" spans="1:5" ht="15" customHeight="1" x14ac:dyDescent="0.25">
      <c r="A18" s="12" t="str">
        <f>VLOOKUP(D:D,'PARAGENS CONCELHO'!$1:$1048576,2,FALSE)</f>
        <v xml:space="preserve"> 40.646330,  -7.907030</v>
      </c>
      <c r="B18" s="12" t="s">
        <v>3172</v>
      </c>
      <c r="C18" s="281" t="s">
        <v>1520</v>
      </c>
      <c r="D18" s="39" t="s">
        <v>2645</v>
      </c>
      <c r="E18" s="39"/>
    </row>
    <row r="19" spans="1:5" ht="15" customHeight="1" x14ac:dyDescent="0.25">
      <c r="A19" s="12" t="str">
        <f>VLOOKUP(D:D,'PARAGENS CONCELHO'!$1:$1048576,2,FALSE)</f>
        <v xml:space="preserve"> 40.644690,  -7.904634</v>
      </c>
      <c r="B19" s="12"/>
      <c r="C19" s="281" t="s">
        <v>1523</v>
      </c>
      <c r="D19" s="281" t="s">
        <v>2646</v>
      </c>
      <c r="E19" s="281"/>
    </row>
    <row r="20" spans="1:5" ht="15" customHeight="1" x14ac:dyDescent="0.25">
      <c r="A20" s="23" t="str">
        <f>VLOOKUP(D:D,'PARAGENS CONCELHO'!$1:$1048576,2,FALSE)</f>
        <v xml:space="preserve"> 40.642900,  -7.902596</v>
      </c>
      <c r="B20" s="23"/>
      <c r="C20" s="280" t="s">
        <v>1529</v>
      </c>
      <c r="D20" s="279" t="s">
        <v>2647</v>
      </c>
      <c r="E20" s="279" t="s">
        <v>31</v>
      </c>
    </row>
    <row r="21" spans="1:5" ht="15" customHeight="1" x14ac:dyDescent="0.25">
      <c r="A21" s="12" t="str">
        <f>VLOOKUP(D:D,'PARAGENS CONCELHO'!$1:$1048576,2,FALSE)</f>
        <v xml:space="preserve"> 40.642319,  -7.899987</v>
      </c>
      <c r="B21" s="12"/>
      <c r="C21" s="281" t="s">
        <v>1535</v>
      </c>
      <c r="D21" s="281" t="s">
        <v>2648</v>
      </c>
      <c r="E21" s="281"/>
    </row>
    <row r="22" spans="1:5" ht="15" customHeight="1" x14ac:dyDescent="0.25">
      <c r="A22" s="12" t="str">
        <f>VLOOKUP(D:D,'PARAGENS CONCELHO'!$1:$1048576,2,FALSE)</f>
        <v xml:space="preserve"> 40.643423,  -7.898144</v>
      </c>
      <c r="B22" s="12"/>
      <c r="C22" s="281" t="s">
        <v>1541</v>
      </c>
      <c r="D22" s="39" t="s">
        <v>2649</v>
      </c>
      <c r="E22" s="39"/>
    </row>
    <row r="23" spans="1:5" ht="15" customHeight="1" x14ac:dyDescent="0.25">
      <c r="A23" s="12" t="str">
        <f>VLOOKUP(D:D,'PARAGENS CONCELHO'!$1:$1048576,2,FALSE)</f>
        <v xml:space="preserve"> 40.649004,  -7.895190</v>
      </c>
      <c r="B23" s="12"/>
      <c r="C23" s="281" t="s">
        <v>2483</v>
      </c>
      <c r="D23" s="39" t="s">
        <v>2481</v>
      </c>
      <c r="E23" s="39"/>
    </row>
    <row r="24" spans="1:5" ht="15" customHeight="1" x14ac:dyDescent="0.25">
      <c r="A24" s="12" t="str">
        <f>VLOOKUP(D:D,'PARAGENS CONCELHO'!$1:$1048576,2,FALSE)</f>
        <v xml:space="preserve"> 40.650433,  -7.893122</v>
      </c>
      <c r="B24" s="12"/>
      <c r="C24" s="281" t="s">
        <v>1553</v>
      </c>
      <c r="D24" s="281" t="s">
        <v>2650</v>
      </c>
      <c r="E24" s="281"/>
    </row>
    <row r="25" spans="1:5" ht="15" customHeight="1" x14ac:dyDescent="0.25">
      <c r="A25" s="23" t="str">
        <f>VLOOKUP(D:D,'PARAGENS CONCELHO'!$1:$1048576,2,FALSE)</f>
        <v xml:space="preserve"> 40.650477,  -7.889983</v>
      </c>
      <c r="B25" s="23"/>
      <c r="C25" s="280" t="s">
        <v>1556</v>
      </c>
      <c r="D25" s="279" t="s">
        <v>2651</v>
      </c>
      <c r="E25" s="279" t="s">
        <v>15</v>
      </c>
    </row>
    <row r="26" spans="1:5" ht="15" customHeight="1" x14ac:dyDescent="0.25">
      <c r="A26" s="12" t="str">
        <f>VLOOKUP(D:D,'PARAGENS CONCELHO'!$1:$1048576,2,FALSE)</f>
        <v xml:space="preserve"> 40.648509,  -7.889868</v>
      </c>
      <c r="B26" s="12"/>
      <c r="C26" s="281" t="s">
        <v>1550</v>
      </c>
      <c r="D26" s="281" t="s">
        <v>2653</v>
      </c>
      <c r="E26" s="281"/>
    </row>
    <row r="27" spans="1:5" ht="15" customHeight="1" x14ac:dyDescent="0.25">
      <c r="A27" s="12" t="str">
        <f>VLOOKUP(D:D,'PARAGENS CONCELHO'!$1:$1048576,2,FALSE)</f>
        <v xml:space="preserve"> 40.646470,  -7.889928</v>
      </c>
      <c r="B27" s="12"/>
      <c r="C27" s="281" t="s">
        <v>1559</v>
      </c>
      <c r="D27" s="39" t="s">
        <v>2654</v>
      </c>
      <c r="E27" s="39"/>
    </row>
    <row r="28" spans="1:5" ht="15" customHeight="1" x14ac:dyDescent="0.25">
      <c r="A28" s="12" t="str">
        <f>VLOOKUP(D:D,'PARAGENS CONCELHO'!$1:$1048576,2,FALSE)</f>
        <v xml:space="preserve"> 40.645313,  -7.892939</v>
      </c>
      <c r="B28" s="12"/>
      <c r="C28" s="281" t="s">
        <v>1547</v>
      </c>
      <c r="D28" s="281" t="s">
        <v>2655</v>
      </c>
      <c r="E28" s="281"/>
    </row>
    <row r="29" spans="1:5" ht="15" customHeight="1" x14ac:dyDescent="0.25">
      <c r="A29" s="12" t="str">
        <f>VLOOKUP(D:D,'PARAGENS CONCELHO'!$1:$1048576,2,FALSE)</f>
        <v xml:space="preserve"> 40.644036,  -7.895950</v>
      </c>
      <c r="B29" s="12"/>
      <c r="C29" s="281" t="s">
        <v>1544</v>
      </c>
      <c r="D29" s="39" t="s">
        <v>2656</v>
      </c>
      <c r="E29" s="39"/>
    </row>
    <row r="30" spans="1:5" ht="15" customHeight="1" x14ac:dyDescent="0.25">
      <c r="A30" s="12" t="str">
        <f>VLOOKUP(D:D,'PARAGENS CONCELHO'!$1:$1048576,2,FALSE)</f>
        <v xml:space="preserve"> 40.643033,  -7.898548</v>
      </c>
      <c r="B30" s="12"/>
      <c r="C30" s="281" t="s">
        <v>1538</v>
      </c>
      <c r="D30" s="281" t="s">
        <v>2657</v>
      </c>
      <c r="E30" s="281"/>
    </row>
    <row r="31" spans="1:5" ht="15" customHeight="1" x14ac:dyDescent="0.25">
      <c r="A31" s="12" t="str">
        <f>VLOOKUP(D:D,'PARAGENS CONCELHO'!$1:$1048576,2,FALSE)</f>
        <v xml:space="preserve"> 40.643245,  -7.900519</v>
      </c>
      <c r="B31" s="12"/>
      <c r="C31" s="281" t="s">
        <v>1532</v>
      </c>
      <c r="D31" s="39" t="s">
        <v>2658</v>
      </c>
      <c r="E31" s="39"/>
    </row>
    <row r="32" spans="1:5" ht="15" customHeight="1" x14ac:dyDescent="0.25">
      <c r="A32" s="12" t="str">
        <f>VLOOKUP(D:D,'PARAGENS CONCELHO'!$1:$1048576,2,FALSE)</f>
        <v xml:space="preserve"> 40.643530,  -7.902825</v>
      </c>
      <c r="B32" s="12"/>
      <c r="C32" s="281" t="s">
        <v>1526</v>
      </c>
      <c r="D32" s="281" t="s">
        <v>2659</v>
      </c>
      <c r="E32" s="281"/>
    </row>
    <row r="33" spans="1:5" ht="15" customHeight="1" x14ac:dyDescent="0.25">
      <c r="A33" s="23" t="str">
        <f>VLOOKUP(D:D,'PARAGENS CONCELHO'!$1:$1048576,2,FALSE)</f>
        <v xml:space="preserve"> 40.644382,  -7.904094</v>
      </c>
      <c r="B33" s="23"/>
      <c r="C33" s="280" t="s">
        <v>2155</v>
      </c>
      <c r="D33" s="279" t="s">
        <v>2660</v>
      </c>
      <c r="E33" s="279" t="s">
        <v>28</v>
      </c>
    </row>
    <row r="34" spans="1:5" ht="15" customHeight="1" x14ac:dyDescent="0.25">
      <c r="A34" s="12" t="str">
        <f>VLOOKUP(D:D,'PARAGENS CONCELHO'!$1:$1048576,2,FALSE)</f>
        <v xml:space="preserve"> 40.646555,  -7.907545</v>
      </c>
      <c r="B34" s="12">
        <v>11</v>
      </c>
      <c r="C34" s="281" t="s">
        <v>1517</v>
      </c>
      <c r="D34" s="281" t="s">
        <v>2661</v>
      </c>
      <c r="E34" s="281"/>
    </row>
    <row r="35" spans="1:5" ht="15" customHeight="1" x14ac:dyDescent="0.25">
      <c r="A35" s="12" t="str">
        <f>VLOOKUP(D:D,'PARAGENS CONCELHO'!$1:$1048576,2,FALSE)</f>
        <v xml:space="preserve"> 40.648672,  -7.908798</v>
      </c>
      <c r="B35" s="12" t="s">
        <v>3672</v>
      </c>
      <c r="C35" s="281" t="s">
        <v>1208</v>
      </c>
      <c r="D35" s="39" t="s">
        <v>2662</v>
      </c>
      <c r="E35" s="39"/>
    </row>
    <row r="36" spans="1:5" ht="15" customHeight="1" x14ac:dyDescent="0.25">
      <c r="A36" s="12" t="str">
        <f>VLOOKUP(D:D,'PARAGENS CONCELHO'!$1:$1048576,2,FALSE)</f>
        <v xml:space="preserve"> 40.650138,  -7.906034</v>
      </c>
      <c r="B36" s="12" t="s">
        <v>3673</v>
      </c>
      <c r="C36" s="281" t="s">
        <v>1214</v>
      </c>
      <c r="D36" s="281" t="s">
        <v>2663</v>
      </c>
      <c r="E36" s="281"/>
    </row>
    <row r="37" spans="1:5" ht="15" customHeight="1" x14ac:dyDescent="0.25">
      <c r="A37" s="12" t="str">
        <f>VLOOKUP(D:D,'PARAGENS CONCELHO'!$1:$1048576,2,FALSE)</f>
        <v xml:space="preserve"> 40.651525,  -7.910241</v>
      </c>
      <c r="B37" s="12" t="s">
        <v>3627</v>
      </c>
      <c r="C37" s="281" t="s">
        <v>1220</v>
      </c>
      <c r="D37" s="39" t="s">
        <v>2664</v>
      </c>
      <c r="E37" s="39"/>
    </row>
    <row r="38" spans="1:5" ht="15" customHeight="1" x14ac:dyDescent="0.25">
      <c r="A38" s="23" t="str">
        <f>VLOOKUP(D:D,'PARAGENS CONCELHO'!$1:$1048576,2,FALSE)</f>
        <v xml:space="preserve"> 40.652146,  -7.912809</v>
      </c>
      <c r="B38" s="23"/>
      <c r="C38" s="280" t="s">
        <v>1508</v>
      </c>
      <c r="D38" s="280" t="s">
        <v>2665</v>
      </c>
      <c r="E38" s="280" t="s">
        <v>31</v>
      </c>
    </row>
    <row r="39" spans="1:5" ht="15" customHeight="1" x14ac:dyDescent="0.25">
      <c r="A39" s="12" t="str">
        <f>VLOOKUP(D:D,'PARAGENS CONCELHO'!$1:$1048576,2,FALSE)</f>
        <v xml:space="preserve"> 40.653876,  -7.914252</v>
      </c>
      <c r="B39" s="12" t="s">
        <v>3627</v>
      </c>
      <c r="C39" s="281" t="s">
        <v>1223</v>
      </c>
      <c r="D39" s="281" t="s">
        <v>2666</v>
      </c>
      <c r="E39" s="281"/>
    </row>
    <row r="40" spans="1:5" ht="15" customHeight="1" x14ac:dyDescent="0.25">
      <c r="A40" s="12" t="str">
        <f>VLOOKUP(D:D,'PARAGENS CONCELHO'!$1:$1048576,2,FALSE)</f>
        <v xml:space="preserve"> 40.656145,  -7.914081</v>
      </c>
      <c r="B40" s="12" t="s">
        <v>3674</v>
      </c>
      <c r="C40" s="281" t="s">
        <v>278</v>
      </c>
      <c r="D40" s="39" t="s">
        <v>21</v>
      </c>
      <c r="E40" s="39"/>
    </row>
    <row r="41" spans="1:5" ht="15" customHeight="1" x14ac:dyDescent="0.25">
      <c r="A41" s="12" t="str">
        <f>VLOOKUP(D:D,'PARAGENS CONCELHO'!$1:$1048576,2,FALSE)</f>
        <v xml:space="preserve"> 40.659281,  -7.914792</v>
      </c>
      <c r="B41" s="12" t="s">
        <v>3666</v>
      </c>
      <c r="C41" s="281" t="s">
        <v>521</v>
      </c>
      <c r="D41" s="281" t="s">
        <v>59</v>
      </c>
      <c r="E41" s="281"/>
    </row>
    <row r="42" spans="1:5" ht="15" customHeight="1" x14ac:dyDescent="0.25">
      <c r="A42" s="12">
        <f>VLOOKUP(D:D,'PARAGENS CONCELHO'!$1:$1048576,2,FALSE)</f>
        <v>0</v>
      </c>
      <c r="B42" s="12" t="s">
        <v>3665</v>
      </c>
      <c r="C42" s="281" t="s">
        <v>136</v>
      </c>
      <c r="D42" s="39" t="s">
        <v>14</v>
      </c>
      <c r="E42" s="39"/>
    </row>
    <row r="43" spans="1:5" hidden="1" x14ac:dyDescent="0.25">
      <c r="A43" s="59"/>
      <c r="B43" s="59"/>
      <c r="C43" s="50" t="e">
        <f>VLOOKUP(D:D,#REF!,6,FALSE)</f>
        <v>#REF!</v>
      </c>
      <c r="D43" s="60"/>
      <c r="E43" s="17"/>
    </row>
    <row r="44" spans="1:5" hidden="1" x14ac:dyDescent="0.25">
      <c r="A44" s="11"/>
      <c r="B44" s="11"/>
      <c r="C44" s="60"/>
      <c r="D44" s="61"/>
      <c r="E44" s="5"/>
    </row>
    <row r="45" spans="1:5" hidden="1" x14ac:dyDescent="0.25">
      <c r="A45" s="11"/>
      <c r="B45" s="11"/>
      <c r="C45" s="60"/>
      <c r="D45" s="61"/>
      <c r="E45" s="5"/>
    </row>
    <row r="46" spans="1:5" hidden="1" x14ac:dyDescent="0.25">
      <c r="A46" s="15"/>
      <c r="B46" s="15"/>
      <c r="C46" s="60"/>
      <c r="D46" s="60"/>
      <c r="E46" s="17"/>
    </row>
    <row r="47" spans="1:5" x14ac:dyDescent="0.25">
      <c r="A47" s="11"/>
      <c r="B47" s="11"/>
      <c r="C47" s="17"/>
      <c r="D47" s="5"/>
      <c r="E47" s="5"/>
    </row>
    <row r="48" spans="1:5" x14ac:dyDescent="0.25">
      <c r="A48" s="15"/>
      <c r="B48" s="15"/>
      <c r="C48" s="17"/>
      <c r="D48" s="17"/>
      <c r="E48" s="17"/>
    </row>
    <row r="49" spans="1:5" x14ac:dyDescent="0.25">
      <c r="A49" s="11"/>
      <c r="B49" s="11"/>
      <c r="C49" s="17"/>
      <c r="D49" s="5"/>
      <c r="E49" s="5"/>
    </row>
    <row r="50" spans="1:5" x14ac:dyDescent="0.25">
      <c r="A50" s="15"/>
      <c r="B50" s="15"/>
      <c r="C50" s="17"/>
      <c r="D50" s="17"/>
      <c r="E50" s="17"/>
    </row>
    <row r="51" spans="1:5" x14ac:dyDescent="0.25">
      <c r="A51" s="11"/>
      <c r="B51" s="11"/>
      <c r="C51" s="17"/>
      <c r="D51" s="5"/>
      <c r="E51" s="5"/>
    </row>
    <row r="52" spans="1:5" x14ac:dyDescent="0.25">
      <c r="A52" s="15"/>
      <c r="B52" s="15"/>
      <c r="C52" s="17"/>
      <c r="D52" s="17"/>
      <c r="E52" s="17"/>
    </row>
    <row r="53" spans="1:5" x14ac:dyDescent="0.25">
      <c r="A53" s="11"/>
      <c r="B53" s="11"/>
      <c r="C53" s="17"/>
      <c r="D53" s="5"/>
      <c r="E53" s="5"/>
    </row>
    <row r="54" spans="1:5" x14ac:dyDescent="0.25">
      <c r="A54" s="15"/>
      <c r="B54" s="15"/>
      <c r="C54" s="17"/>
      <c r="D54" s="17"/>
      <c r="E54" s="17"/>
    </row>
    <row r="55" spans="1:5" x14ac:dyDescent="0.25">
      <c r="A55" s="11"/>
      <c r="B55" s="11"/>
      <c r="C55" s="17"/>
      <c r="D55" s="5"/>
      <c r="E55" s="5"/>
    </row>
    <row r="56" spans="1:5" x14ac:dyDescent="0.25">
      <c r="A56" s="15"/>
      <c r="B56" s="15"/>
      <c r="C56" s="17"/>
      <c r="D56" s="17"/>
      <c r="E56" s="17"/>
    </row>
    <row r="57" spans="1:5" x14ac:dyDescent="0.25">
      <c r="C57" s="17"/>
    </row>
  </sheetData>
  <mergeCells count="2">
    <mergeCell ref="C6:E6"/>
    <mergeCell ref="C5:E5"/>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&amp;L&amp;"-,Negrito"&amp;12Empresa Berrelhas de Camionagem, Lda
500 095 884
Viseu&amp;R&amp;G</oddHeader>
    <oddFooter>&amp;LViseu, 03 de março de 2025
&amp;RPágina &amp;P de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pageSetUpPr fitToPage="1"/>
  </sheetPr>
  <dimension ref="A1:AU161"/>
  <sheetViews>
    <sheetView topLeftCell="C47" zoomScaleNormal="100" workbookViewId="0">
      <selection activeCell="F47" sqref="F47"/>
    </sheetView>
  </sheetViews>
  <sheetFormatPr defaultColWidth="9.140625" defaultRowHeight="15" x14ac:dyDescent="0.25"/>
  <cols>
    <col min="1" max="1" width="23.5703125" hidden="1" customWidth="1"/>
    <col min="2" max="2" width="45" hidden="1" customWidth="1"/>
    <col min="3" max="3" width="31.7109375" bestFit="1" customWidth="1"/>
    <col min="4" max="4" width="19.28515625" style="5" bestFit="1" customWidth="1"/>
    <col min="5" max="5" width="15.140625" style="5" bestFit="1" customWidth="1"/>
  </cols>
  <sheetData>
    <row r="1" spans="1:47" hidden="1" x14ac:dyDescent="0.25">
      <c r="C1" s="1" t="s">
        <v>0</v>
      </c>
      <c r="D1" s="2"/>
    </row>
    <row r="2" spans="1:47" hidden="1" x14ac:dyDescent="0.25">
      <c r="C2" s="1" t="s">
        <v>1</v>
      </c>
      <c r="D2" s="30"/>
    </row>
    <row r="3" spans="1:47" ht="30" hidden="1" x14ac:dyDescent="0.25">
      <c r="C3" s="54" t="s">
        <v>2569</v>
      </c>
      <c r="D3" s="55"/>
    </row>
    <row r="4" spans="1:47" x14ac:dyDescent="0.25">
      <c r="C4" s="201"/>
    </row>
    <row r="5" spans="1:47" ht="15.75" x14ac:dyDescent="0.25">
      <c r="C5" s="311" t="s">
        <v>3909</v>
      </c>
      <c r="D5" s="311"/>
      <c r="E5" s="311"/>
    </row>
    <row r="6" spans="1:47" ht="15.75" x14ac:dyDescent="0.25">
      <c r="A6" s="209" t="s">
        <v>3</v>
      </c>
      <c r="B6" s="172"/>
      <c r="C6" s="312" t="s">
        <v>127</v>
      </c>
      <c r="D6" s="312"/>
      <c r="E6" s="312"/>
    </row>
    <row r="7" spans="1:47" ht="15" customHeight="1" x14ac:dyDescent="0.25">
      <c r="A7" s="209"/>
      <c r="B7" s="172"/>
    </row>
    <row r="8" spans="1:47" ht="15" customHeight="1" x14ac:dyDescent="0.25">
      <c r="A8" s="204" t="s">
        <v>8</v>
      </c>
      <c r="B8" s="169" t="s">
        <v>3601</v>
      </c>
      <c r="C8" s="217" t="s">
        <v>9</v>
      </c>
      <c r="D8" s="217" t="s">
        <v>10</v>
      </c>
      <c r="E8" s="217" t="s">
        <v>12</v>
      </c>
    </row>
    <row r="9" spans="1:47" s="143" customFormat="1" ht="15" customHeight="1" x14ac:dyDescent="0.25">
      <c r="A9" s="23">
        <f>VLOOKUP(D:D,'PARAGENS CONCELHO'!$1:$1048576,2,FALSE)</f>
        <v>0</v>
      </c>
      <c r="B9" s="23" t="s">
        <v>3675</v>
      </c>
      <c r="C9" s="280" t="s">
        <v>136</v>
      </c>
      <c r="D9" s="279" t="s">
        <v>14</v>
      </c>
      <c r="E9" s="279" t="s">
        <v>2667</v>
      </c>
      <c r="F9"/>
      <c r="G9"/>
      <c r="H9"/>
      <c r="I9"/>
      <c r="J9"/>
      <c r="K9"/>
      <c r="L9"/>
      <c r="M9"/>
      <c r="N9"/>
      <c r="O9"/>
      <c r="P9"/>
      <c r="Q9"/>
      <c r="R9"/>
      <c r="S9"/>
      <c r="T9"/>
      <c r="U9"/>
      <c r="V9"/>
      <c r="W9"/>
      <c r="X9"/>
      <c r="Y9"/>
      <c r="Z9"/>
      <c r="AA9"/>
      <c r="AB9"/>
      <c r="AC9"/>
      <c r="AD9"/>
      <c r="AE9"/>
      <c r="AF9"/>
      <c r="AG9"/>
      <c r="AH9"/>
      <c r="AI9"/>
      <c r="AJ9"/>
      <c r="AK9"/>
      <c r="AL9"/>
      <c r="AM9"/>
      <c r="AN9"/>
      <c r="AO9"/>
      <c r="AP9"/>
      <c r="AQ9"/>
      <c r="AR9"/>
      <c r="AS9"/>
      <c r="AT9"/>
      <c r="AU9"/>
    </row>
    <row r="10" spans="1:47" ht="15" customHeight="1" x14ac:dyDescent="0.25">
      <c r="A10" s="12" t="str">
        <f>VLOOKUP(D:D,'PARAGENS CONCELHO'!$1:$1048576,2,FALSE)</f>
        <v xml:space="preserve"> 40.659058,  -7.914846</v>
      </c>
      <c r="B10" s="12" t="s">
        <v>3676</v>
      </c>
      <c r="C10" s="281" t="s">
        <v>524</v>
      </c>
      <c r="D10" s="39" t="s">
        <v>20</v>
      </c>
      <c r="E10" s="39"/>
    </row>
    <row r="11" spans="1:47" ht="15" customHeight="1" x14ac:dyDescent="0.25">
      <c r="A11" s="12" t="str">
        <f>VLOOKUP(D:D,'PARAGENS CONCELHO'!$1:$1048576,2,FALSE)</f>
        <v xml:space="preserve"> 40.656213,  -7.914239</v>
      </c>
      <c r="B11" s="12" t="s">
        <v>3677</v>
      </c>
      <c r="C11" s="281" t="s">
        <v>275</v>
      </c>
      <c r="D11" s="281" t="s">
        <v>2637</v>
      </c>
      <c r="E11" s="281"/>
    </row>
    <row r="12" spans="1:47" ht="15" customHeight="1" x14ac:dyDescent="0.25">
      <c r="A12" s="12" t="str">
        <f>VLOOKUP(D:D,'PARAGENS CONCELHO'!$1:$1048576,2,FALSE)</f>
        <v xml:space="preserve"> 40.655985,  -7.912575</v>
      </c>
      <c r="B12" s="12" t="s">
        <v>3547</v>
      </c>
      <c r="C12" s="281" t="s">
        <v>281</v>
      </c>
      <c r="D12" s="281" t="s">
        <v>22</v>
      </c>
      <c r="E12" s="281"/>
    </row>
    <row r="13" spans="1:47" ht="15" customHeight="1" x14ac:dyDescent="0.25">
      <c r="A13" s="12" t="str">
        <f>VLOOKUP(D:D,'PARAGENS CONCELHO'!$1:$1048576,2,FALSE)</f>
        <v xml:space="preserve"> 40.656385,  -7.909579</v>
      </c>
      <c r="B13" s="12"/>
      <c r="C13" s="281" t="s">
        <v>613</v>
      </c>
      <c r="D13" s="39" t="s">
        <v>2668</v>
      </c>
      <c r="E13" s="39"/>
    </row>
    <row r="14" spans="1:47" ht="15" customHeight="1" x14ac:dyDescent="0.25">
      <c r="A14" s="12" t="str">
        <f>VLOOKUP(D:D,'PARAGENS CONCELHO'!$1:$1048576,2,FALSE)</f>
        <v xml:space="preserve"> 40.656308,  -7.905385</v>
      </c>
      <c r="B14" s="12"/>
      <c r="C14" s="281" t="s">
        <v>1415</v>
      </c>
      <c r="D14" s="281" t="s">
        <v>2669</v>
      </c>
      <c r="E14" s="281"/>
    </row>
    <row r="15" spans="1:47" ht="15" customHeight="1" x14ac:dyDescent="0.25">
      <c r="A15" s="12" t="str">
        <f>VLOOKUP(D:D,'PARAGENS CONCELHO'!$1:$1048576,2,FALSE)</f>
        <v xml:space="preserve"> 40.655689,  -7.903275</v>
      </c>
      <c r="B15" s="12"/>
      <c r="C15" s="281" t="s">
        <v>1421</v>
      </c>
      <c r="D15" s="39" t="s">
        <v>2670</v>
      </c>
      <c r="E15" s="39"/>
    </row>
    <row r="16" spans="1:47" ht="15" customHeight="1" x14ac:dyDescent="0.25">
      <c r="A16" s="12" t="str">
        <f>VLOOKUP(D:D,'PARAGENS CONCELHO'!$1:$1048576,2,FALSE)</f>
        <v xml:space="preserve"> 40.655141,  -7.899069</v>
      </c>
      <c r="B16" s="12"/>
      <c r="C16" s="281" t="s">
        <v>1427</v>
      </c>
      <c r="D16" s="281" t="s">
        <v>2671</v>
      </c>
      <c r="E16" s="281"/>
    </row>
    <row r="17" spans="1:41" ht="15" customHeight="1" x14ac:dyDescent="0.25">
      <c r="A17" s="12" t="str">
        <f>VLOOKUP(D:D,'PARAGENS CONCELHO'!$1:$1048576,2,FALSE)</f>
        <v xml:space="preserve"> 40.654537,  -7.896089</v>
      </c>
      <c r="B17" s="12"/>
      <c r="C17" s="281" t="s">
        <v>1433</v>
      </c>
      <c r="D17" s="39" t="s">
        <v>2672</v>
      </c>
      <c r="E17" s="39"/>
    </row>
    <row r="18" spans="1:41" ht="15" customHeight="1" x14ac:dyDescent="0.25">
      <c r="A18" s="12" t="str">
        <f>VLOOKUP(D:D,'PARAGENS CONCELHO'!$1:$1048576,2,FALSE)</f>
        <v xml:space="preserve"> 40.653749,  -7.892002</v>
      </c>
      <c r="B18" s="12"/>
      <c r="C18" s="281" t="s">
        <v>1439</v>
      </c>
      <c r="D18" s="281" t="s">
        <v>2673</v>
      </c>
      <c r="E18" s="281"/>
    </row>
    <row r="19" spans="1:41" s="143" customFormat="1" ht="15" customHeight="1" x14ac:dyDescent="0.25">
      <c r="A19" s="23" t="str">
        <f>VLOOKUP(D:D,'PARAGENS CONCELHO'!$1:$1048576,2,FALSE)</f>
        <v xml:space="preserve"> 40.653731,  -7.888022</v>
      </c>
      <c r="B19" s="12"/>
      <c r="C19" s="280" t="s">
        <v>2239</v>
      </c>
      <c r="D19" s="279" t="s">
        <v>2674</v>
      </c>
      <c r="E19" s="279" t="s">
        <v>28</v>
      </c>
      <c r="F19"/>
      <c r="G19"/>
      <c r="H19"/>
      <c r="I19"/>
      <c r="J19"/>
      <c r="K19"/>
      <c r="L19"/>
      <c r="M19"/>
      <c r="N19"/>
      <c r="O19"/>
      <c r="P19"/>
      <c r="Q19"/>
      <c r="R19"/>
      <c r="S19"/>
      <c r="T19"/>
      <c r="U19"/>
      <c r="V19"/>
      <c r="W19"/>
      <c r="X19"/>
      <c r="Y19"/>
      <c r="Z19"/>
      <c r="AA19"/>
      <c r="AB19"/>
      <c r="AC19"/>
      <c r="AD19"/>
      <c r="AE19"/>
      <c r="AF19"/>
      <c r="AG19"/>
      <c r="AH19"/>
      <c r="AI19"/>
      <c r="AJ19"/>
      <c r="AK19"/>
      <c r="AL19"/>
      <c r="AM19"/>
      <c r="AN19"/>
      <c r="AO19"/>
    </row>
    <row r="20" spans="1:41" ht="15" customHeight="1" x14ac:dyDescent="0.25">
      <c r="A20" s="12" t="str">
        <f>VLOOKUP(D:D,'PARAGENS CONCELHO'!$1:$1048576,2,FALSE)</f>
        <v xml:space="preserve"> 40.655914,  -7.884917</v>
      </c>
      <c r="B20" s="12"/>
      <c r="C20" s="281" t="s">
        <v>2182</v>
      </c>
      <c r="D20" s="39" t="s">
        <v>2675</v>
      </c>
      <c r="E20" s="39"/>
    </row>
    <row r="21" spans="1:41" ht="15" customHeight="1" x14ac:dyDescent="0.25">
      <c r="A21" s="12" t="str">
        <f>VLOOKUP(D:D,'PARAGENS CONCELHO'!$1:$1048576,2,FALSE)</f>
        <v xml:space="preserve"> 40.654664,  -7.883594</v>
      </c>
      <c r="B21" s="12"/>
      <c r="C21" s="281" t="s">
        <v>2272</v>
      </c>
      <c r="D21" s="281" t="s">
        <v>2676</v>
      </c>
      <c r="E21" s="281"/>
    </row>
    <row r="22" spans="1:41" ht="15" customHeight="1" x14ac:dyDescent="0.25">
      <c r="A22" s="12" t="str">
        <f>VLOOKUP(D:D,'PARAGENS CONCELHO'!$1:$1048576,2,FALSE)</f>
        <v xml:space="preserve"> 40.650790,  -7.885481</v>
      </c>
      <c r="B22" s="12"/>
      <c r="C22" s="281" t="s">
        <v>1442</v>
      </c>
      <c r="D22" s="39" t="s">
        <v>2677</v>
      </c>
      <c r="E22" s="39"/>
    </row>
    <row r="23" spans="1:41" ht="15" customHeight="1" x14ac:dyDescent="0.25">
      <c r="A23" s="12" t="str">
        <f>VLOOKUP(D:D,'PARAGENS CONCELHO'!$1:$1048576,2,FALSE)</f>
        <v xml:space="preserve"> 40.649970,  -7.881695</v>
      </c>
      <c r="B23" s="12"/>
      <c r="C23" s="281" t="s">
        <v>1448</v>
      </c>
      <c r="D23" s="281" t="s">
        <v>2678</v>
      </c>
      <c r="E23" s="281"/>
    </row>
    <row r="24" spans="1:41" s="143" customFormat="1" ht="15" customHeight="1" x14ac:dyDescent="0.25">
      <c r="A24" s="23" t="str">
        <f>VLOOKUP(D:D,'PARAGENS CONCELHO'!$1:$1048576,2,FALSE)</f>
        <v xml:space="preserve"> 40.648793,  -7.875548</v>
      </c>
      <c r="B24" s="12"/>
      <c r="C24" s="280" t="s">
        <v>2275</v>
      </c>
      <c r="D24" s="279" t="s">
        <v>2273</v>
      </c>
      <c r="E24" s="279" t="s">
        <v>31</v>
      </c>
      <c r="F24"/>
      <c r="G24"/>
      <c r="H24"/>
      <c r="I24"/>
      <c r="J24"/>
      <c r="K24"/>
      <c r="L24"/>
      <c r="M24"/>
      <c r="N24"/>
      <c r="O24"/>
      <c r="P24"/>
      <c r="Q24"/>
      <c r="R24"/>
      <c r="S24"/>
      <c r="T24"/>
      <c r="U24"/>
      <c r="V24"/>
      <c r="W24"/>
      <c r="X24"/>
      <c r="Y24"/>
      <c r="Z24"/>
      <c r="AA24"/>
      <c r="AB24"/>
      <c r="AC24"/>
      <c r="AD24"/>
      <c r="AE24"/>
      <c r="AF24"/>
      <c r="AG24"/>
      <c r="AH24"/>
      <c r="AI24"/>
      <c r="AJ24"/>
      <c r="AK24"/>
      <c r="AL24"/>
      <c r="AM24"/>
      <c r="AN24"/>
      <c r="AO24"/>
    </row>
    <row r="25" spans="1:41" s="143" customFormat="1" ht="15" customHeight="1" x14ac:dyDescent="0.25">
      <c r="A25" s="23" t="str">
        <f>VLOOKUP(D:D,'PARAGENS CONCELHO'!$1:$1048576,2,FALSE)</f>
        <v xml:space="preserve"> 40.647259,  -7.871955</v>
      </c>
      <c r="B25" s="12"/>
      <c r="C25" s="280" t="s">
        <v>1457</v>
      </c>
      <c r="D25" s="279" t="s">
        <v>2679</v>
      </c>
      <c r="E25" s="279" t="s">
        <v>85</v>
      </c>
      <c r="F25"/>
      <c r="G25"/>
      <c r="H25"/>
      <c r="I25"/>
      <c r="J25"/>
      <c r="K25"/>
      <c r="L25"/>
      <c r="M25"/>
      <c r="N25"/>
      <c r="O25"/>
      <c r="P25"/>
      <c r="Q25"/>
      <c r="R25"/>
      <c r="S25"/>
      <c r="T25"/>
      <c r="U25"/>
      <c r="V25"/>
      <c r="W25"/>
      <c r="X25"/>
      <c r="Y25"/>
      <c r="Z25"/>
      <c r="AA25"/>
      <c r="AB25"/>
      <c r="AC25"/>
      <c r="AD25"/>
      <c r="AE25"/>
      <c r="AF25"/>
      <c r="AG25"/>
      <c r="AH25"/>
      <c r="AI25"/>
      <c r="AJ25"/>
      <c r="AK25"/>
      <c r="AL25"/>
      <c r="AM25"/>
      <c r="AN25"/>
      <c r="AO25"/>
    </row>
    <row r="26" spans="1:41" ht="15" customHeight="1" x14ac:dyDescent="0.25">
      <c r="A26" s="12" t="str">
        <f>VLOOKUP(D:D,'PARAGENS CONCELHO'!$1:$1048576,2,FALSE)</f>
        <v xml:space="preserve"> 40.646425,  -7.869826</v>
      </c>
      <c r="B26" s="12"/>
      <c r="C26" s="281" t="s">
        <v>1463</v>
      </c>
      <c r="D26" s="281" t="s">
        <v>2680</v>
      </c>
      <c r="E26" s="281"/>
    </row>
    <row r="27" spans="1:41" ht="15" customHeight="1" x14ac:dyDescent="0.25">
      <c r="A27" s="12" t="str">
        <f>VLOOKUP(D:D,'PARAGENS CONCELHO'!$1:$1048576,2,FALSE)</f>
        <v xml:space="preserve"> 40.644527,  -7.866478</v>
      </c>
      <c r="B27" s="12"/>
      <c r="C27" s="281" t="s">
        <v>1469</v>
      </c>
      <c r="D27" s="39" t="s">
        <v>2681</v>
      </c>
      <c r="E27" s="39"/>
    </row>
    <row r="28" spans="1:41" ht="15" customHeight="1" x14ac:dyDescent="0.25">
      <c r="A28" s="12" t="str">
        <f>VLOOKUP(D:D,'PARAGENS CONCELHO'!$1:$1048576,2,FALSE)</f>
        <v xml:space="preserve"> 40.639228,  -7.866325</v>
      </c>
      <c r="B28" s="12"/>
      <c r="C28" s="281" t="s">
        <v>1475</v>
      </c>
      <c r="D28" s="281" t="s">
        <v>2682</v>
      </c>
      <c r="E28" s="281"/>
    </row>
    <row r="29" spans="1:41" ht="15" customHeight="1" x14ac:dyDescent="0.25">
      <c r="A29" s="12" t="str">
        <f>VLOOKUP(D:D,'PARAGENS CONCELHO'!$1:$1048576,2,FALSE)</f>
        <v xml:space="preserve"> 40.636162,  -7.866510</v>
      </c>
      <c r="B29" s="12"/>
      <c r="C29" s="281" t="s">
        <v>2230</v>
      </c>
      <c r="D29" s="39" t="s">
        <v>2683</v>
      </c>
      <c r="E29" s="39"/>
    </row>
    <row r="30" spans="1:41" ht="15" customHeight="1" x14ac:dyDescent="0.25">
      <c r="A30" s="12" t="str">
        <f>VLOOKUP(D:D,'PARAGENS CONCELHO'!$1:$1048576,2,FALSE)</f>
        <v xml:space="preserve"> 40.632392,  -7.865648</v>
      </c>
      <c r="B30" s="12"/>
      <c r="C30" s="281" t="s">
        <v>2233</v>
      </c>
      <c r="D30" s="281" t="s">
        <v>2684</v>
      </c>
      <c r="E30" s="281"/>
    </row>
    <row r="31" spans="1:41" ht="15" customHeight="1" x14ac:dyDescent="0.25">
      <c r="A31" s="12" t="str">
        <f>VLOOKUP(D:D,'PARAGENS CONCELHO'!$1:$1048576,2,FALSE)</f>
        <v xml:space="preserve"> 40.628139,  -7.868784</v>
      </c>
      <c r="B31" s="12"/>
      <c r="C31" s="281" t="s">
        <v>1481</v>
      </c>
      <c r="D31" s="39" t="s">
        <v>2685</v>
      </c>
      <c r="E31" s="39"/>
    </row>
    <row r="32" spans="1:41" s="143" customFormat="1" ht="15" customHeight="1" x14ac:dyDescent="0.25">
      <c r="A32" s="23" t="str">
        <f>VLOOKUP(D:D,'PARAGENS CONCELHO'!$1:$1048576,2,FALSE)</f>
        <v xml:space="preserve"> 40.627271,  -7.867782</v>
      </c>
      <c r="B32" s="12"/>
      <c r="C32" s="280" t="s">
        <v>1484</v>
      </c>
      <c r="D32" s="280" t="s">
        <v>2686</v>
      </c>
      <c r="E32" s="280" t="s">
        <v>15</v>
      </c>
      <c r="F32"/>
      <c r="G32"/>
      <c r="H32"/>
      <c r="I32"/>
      <c r="J32"/>
      <c r="K32"/>
      <c r="L32"/>
      <c r="M32"/>
      <c r="N32"/>
      <c r="O32"/>
      <c r="P32"/>
      <c r="Q32"/>
      <c r="R32"/>
      <c r="S32"/>
      <c r="T32"/>
      <c r="U32"/>
      <c r="V32"/>
      <c r="W32"/>
      <c r="X32"/>
      <c r="Y32"/>
      <c r="Z32"/>
      <c r="AA32"/>
      <c r="AB32"/>
      <c r="AC32"/>
      <c r="AD32"/>
      <c r="AE32"/>
      <c r="AF32"/>
      <c r="AG32"/>
      <c r="AH32"/>
      <c r="AI32"/>
      <c r="AJ32"/>
      <c r="AK32"/>
      <c r="AL32"/>
      <c r="AM32"/>
      <c r="AN32"/>
      <c r="AO32"/>
    </row>
    <row r="33" spans="1:41" ht="15" customHeight="1" x14ac:dyDescent="0.25">
      <c r="A33" s="12" t="str">
        <f>VLOOKUP(D:D,'PARAGENS CONCELHO'!$1:$1048576,2,FALSE)</f>
        <v xml:space="preserve"> 40.624137,  -7.869494</v>
      </c>
      <c r="B33" s="12"/>
      <c r="C33" s="281" t="s">
        <v>1487</v>
      </c>
      <c r="D33" s="39" t="s">
        <v>2687</v>
      </c>
      <c r="E33" s="39"/>
    </row>
    <row r="34" spans="1:41" ht="15" customHeight="1" x14ac:dyDescent="0.25">
      <c r="A34" s="12" t="str">
        <f>VLOOKUP(D:D,'PARAGENS CONCELHO'!$1:$1048576,2,FALSE)</f>
        <v xml:space="preserve"> 40.624877,  -7.867853</v>
      </c>
      <c r="B34" s="12"/>
      <c r="C34" s="281" t="s">
        <v>3531</v>
      </c>
      <c r="D34" s="39" t="s">
        <v>3521</v>
      </c>
      <c r="E34" s="39"/>
    </row>
    <row r="35" spans="1:41" ht="15" customHeight="1" x14ac:dyDescent="0.25">
      <c r="A35" s="12" t="str">
        <f>VLOOKUP(D:D,'PARAGENS CONCELHO'!$1:$1048576,2,FALSE)</f>
        <v xml:space="preserve"> 40.627453,  -7.865831</v>
      </c>
      <c r="B35" s="12"/>
      <c r="C35" s="281" t="s">
        <v>1490</v>
      </c>
      <c r="D35" s="281" t="s">
        <v>2688</v>
      </c>
      <c r="E35" s="281"/>
    </row>
    <row r="36" spans="1:41" ht="15" customHeight="1" x14ac:dyDescent="0.25">
      <c r="A36" s="12" t="str">
        <f>VLOOKUP(D:D,'PARAGENS CONCELHO'!$1:$1048576,2,FALSE)</f>
        <v xml:space="preserve"> 40.629495,  -7.864092</v>
      </c>
      <c r="B36" s="12"/>
      <c r="C36" s="281" t="s">
        <v>1493</v>
      </c>
      <c r="D36" s="39" t="s">
        <v>2689</v>
      </c>
      <c r="E36" s="39"/>
    </row>
    <row r="37" spans="1:41" ht="15" customHeight="1" x14ac:dyDescent="0.25">
      <c r="A37" s="12" t="str">
        <f>VLOOKUP(D:D,'PARAGENS CONCELHO'!$1:$1048576,2,FALSE)</f>
        <v xml:space="preserve"> 40.630639,  -7.864328</v>
      </c>
      <c r="B37" s="12"/>
      <c r="C37" s="281" t="s">
        <v>2269</v>
      </c>
      <c r="D37" s="281" t="s">
        <v>2690</v>
      </c>
      <c r="E37" s="281"/>
    </row>
    <row r="38" spans="1:41" ht="15" customHeight="1" x14ac:dyDescent="0.25">
      <c r="A38" s="12" t="str">
        <f>VLOOKUP(D:D,'PARAGENS CONCELHO'!$1:$1048576,2,FALSE)</f>
        <v xml:space="preserve"> 40.632541,  -7.862303</v>
      </c>
      <c r="B38" s="12"/>
      <c r="C38" s="281" t="s">
        <v>1496</v>
      </c>
      <c r="D38" s="39" t="s">
        <v>2691</v>
      </c>
      <c r="E38" s="39"/>
    </row>
    <row r="39" spans="1:41" ht="15" customHeight="1" x14ac:dyDescent="0.25">
      <c r="A39" s="12" t="str">
        <f>VLOOKUP(D:D,'PARAGENS CONCELHO'!$1:$1048576,2,FALSE)</f>
        <v xml:space="preserve"> 40.633688,  -7.860730</v>
      </c>
      <c r="B39" s="12"/>
      <c r="C39" s="281" t="s">
        <v>1499</v>
      </c>
      <c r="D39" s="281" t="s">
        <v>2692</v>
      </c>
      <c r="E39" s="281"/>
    </row>
    <row r="40" spans="1:41" ht="15" customHeight="1" x14ac:dyDescent="0.25">
      <c r="A40" s="12" t="str">
        <f>VLOOKUP(D:D,'PARAGENS CONCELHO'!$1:$1048576,2,FALSE)</f>
        <v xml:space="preserve"> 40.637146,  -7.863334</v>
      </c>
      <c r="B40" s="12"/>
      <c r="C40" s="281" t="s">
        <v>1502</v>
      </c>
      <c r="D40" s="39" t="s">
        <v>2693</v>
      </c>
      <c r="E40" s="39"/>
    </row>
    <row r="41" spans="1:41" ht="15" customHeight="1" x14ac:dyDescent="0.25">
      <c r="A41" s="12" t="str">
        <f>VLOOKUP(D:D,'PARAGENS CONCELHO'!$1:$1048576,2,FALSE)</f>
        <v xml:space="preserve"> 40.639832,  -7.866186</v>
      </c>
      <c r="B41" s="12"/>
      <c r="C41" s="281" t="s">
        <v>1478</v>
      </c>
      <c r="D41" s="281" t="s">
        <v>2694</v>
      </c>
      <c r="E41" s="281"/>
    </row>
    <row r="42" spans="1:41" ht="15" customHeight="1" x14ac:dyDescent="0.25">
      <c r="A42" s="12" t="str">
        <f>VLOOKUP(D:D,'PARAGENS CONCELHO'!$1:$1048576,2,FALSE)</f>
        <v xml:space="preserve"> 40.644655,  -7.866451</v>
      </c>
      <c r="B42" s="12"/>
      <c r="C42" s="281" t="s">
        <v>1472</v>
      </c>
      <c r="D42" s="39" t="s">
        <v>2695</v>
      </c>
      <c r="E42" s="39"/>
    </row>
    <row r="43" spans="1:41" ht="15" customHeight="1" x14ac:dyDescent="0.25">
      <c r="A43" s="12" t="str">
        <f>VLOOKUP(D:D,'PARAGENS CONCELHO'!$1:$1048576,2,FALSE)</f>
        <v xml:space="preserve"> 40.646045,  -7.868713</v>
      </c>
      <c r="B43" s="12"/>
      <c r="C43" s="281" t="s">
        <v>1466</v>
      </c>
      <c r="D43" s="281" t="s">
        <v>2696</v>
      </c>
      <c r="E43" s="281"/>
    </row>
    <row r="44" spans="1:41" s="143" customFormat="1" ht="15" customHeight="1" x14ac:dyDescent="0.25">
      <c r="A44" s="23" t="str">
        <f>VLOOKUP(D:D,'PARAGENS CONCELHO'!$1:$1048576,2,FALSE)</f>
        <v xml:space="preserve"> 40.647558,  -7.871910</v>
      </c>
      <c r="B44" s="12"/>
      <c r="C44" s="280" t="s">
        <v>1460</v>
      </c>
      <c r="D44" s="280" t="s">
        <v>2697</v>
      </c>
      <c r="E44" s="280" t="s">
        <v>28</v>
      </c>
      <c r="F44"/>
      <c r="G44"/>
      <c r="H44"/>
      <c r="I44"/>
      <c r="J44"/>
      <c r="K44"/>
      <c r="L44"/>
      <c r="M44"/>
      <c r="N44"/>
      <c r="O44"/>
      <c r="P44"/>
      <c r="Q44"/>
      <c r="R44"/>
      <c r="S44"/>
      <c r="T44"/>
      <c r="U44"/>
      <c r="V44"/>
      <c r="W44"/>
      <c r="X44"/>
      <c r="Y44"/>
      <c r="Z44"/>
      <c r="AA44"/>
      <c r="AB44"/>
      <c r="AC44"/>
      <c r="AD44"/>
      <c r="AE44"/>
      <c r="AF44"/>
      <c r="AG44"/>
      <c r="AH44"/>
      <c r="AI44"/>
      <c r="AJ44"/>
      <c r="AK44"/>
      <c r="AL44"/>
      <c r="AM44"/>
      <c r="AN44"/>
      <c r="AO44"/>
    </row>
    <row r="45" spans="1:41" ht="15" customHeight="1" x14ac:dyDescent="0.25">
      <c r="A45" s="12" t="str">
        <f>VLOOKUP(D:D,'PARAGENS CONCELHO'!$1:$1048576,2,FALSE)</f>
        <v xml:space="preserve"> 40.648347,  -7.874012</v>
      </c>
      <c r="B45" s="12"/>
      <c r="C45" s="281" t="s">
        <v>1454</v>
      </c>
      <c r="D45" s="281" t="s">
        <v>2698</v>
      </c>
      <c r="E45" s="281"/>
    </row>
    <row r="46" spans="1:41" s="143" customFormat="1" ht="15" customHeight="1" x14ac:dyDescent="0.25">
      <c r="A46" s="23" t="str">
        <f>VLOOKUP(D:D,'PARAGENS CONCELHO'!$1:$1048576,2,FALSE)</f>
        <v xml:space="preserve"> 40.650099,  -7.881596</v>
      </c>
      <c r="B46" s="12"/>
      <c r="C46" s="280" t="s">
        <v>1451</v>
      </c>
      <c r="D46" s="279" t="s">
        <v>2699</v>
      </c>
      <c r="E46" s="279" t="s">
        <v>31</v>
      </c>
      <c r="F46"/>
      <c r="G46"/>
      <c r="H46"/>
      <c r="I46"/>
      <c r="J46"/>
      <c r="K46"/>
      <c r="L46"/>
      <c r="M46"/>
      <c r="N46"/>
      <c r="O46"/>
      <c r="P46"/>
      <c r="Q46"/>
      <c r="R46"/>
      <c r="S46"/>
      <c r="T46"/>
      <c r="U46"/>
      <c r="V46"/>
      <c r="W46"/>
      <c r="X46"/>
      <c r="Y46"/>
      <c r="Z46"/>
      <c r="AA46"/>
      <c r="AB46"/>
      <c r="AC46"/>
      <c r="AD46"/>
      <c r="AE46"/>
      <c r="AF46"/>
      <c r="AG46"/>
      <c r="AH46"/>
      <c r="AI46"/>
      <c r="AJ46"/>
      <c r="AK46"/>
      <c r="AL46"/>
      <c r="AM46"/>
      <c r="AN46"/>
      <c r="AO46"/>
    </row>
    <row r="47" spans="1:41" ht="15" customHeight="1" x14ac:dyDescent="0.25">
      <c r="A47" s="12" t="str">
        <f>VLOOKUP(D:D,'PARAGENS CONCELHO'!$1:$1048576,2,FALSE)</f>
        <v xml:space="preserve"> 40.651189,  -7.885999</v>
      </c>
      <c r="B47" s="12"/>
      <c r="C47" s="281" t="s">
        <v>1445</v>
      </c>
      <c r="D47" s="39" t="s">
        <v>2700</v>
      </c>
      <c r="E47" s="39"/>
    </row>
    <row r="48" spans="1:41" ht="15" customHeight="1" x14ac:dyDescent="0.25">
      <c r="A48" s="12" t="str">
        <f>VLOOKUP(D:D,'PARAGENS CONCELHO'!$1:$1048576,2,FALSE)</f>
        <v xml:space="preserve"> 40.655305,  -7.882787</v>
      </c>
      <c r="B48" s="12"/>
      <c r="C48" s="281" t="s">
        <v>2059</v>
      </c>
      <c r="D48" s="39" t="s">
        <v>2701</v>
      </c>
      <c r="E48" s="39"/>
    </row>
    <row r="49" spans="1:41" ht="15" customHeight="1" x14ac:dyDescent="0.25">
      <c r="A49" s="12" t="str">
        <f>VLOOKUP(D:D,'PARAGENS CONCELHO'!$1:$1048576,2,FALSE)</f>
        <v xml:space="preserve"> 40.655788,  -7.885497</v>
      </c>
      <c r="B49" s="12"/>
      <c r="C49" s="281" t="s">
        <v>2185</v>
      </c>
      <c r="D49" s="39" t="s">
        <v>2702</v>
      </c>
      <c r="E49" s="39"/>
    </row>
    <row r="50" spans="1:41" ht="15" customHeight="1" x14ac:dyDescent="0.25">
      <c r="A50" s="12" t="str">
        <f>VLOOKUP(D:D,'PARAGENS CONCELHO'!$1:$1048576,2,FALSE)</f>
        <v xml:space="preserve"> 40.654212,  -7.887745</v>
      </c>
      <c r="B50" s="12"/>
      <c r="C50" s="281" t="s">
        <v>2236</v>
      </c>
      <c r="D50" s="39" t="s">
        <v>2703</v>
      </c>
      <c r="E50" s="39"/>
    </row>
    <row r="51" spans="1:41" s="143" customFormat="1" ht="15" customHeight="1" x14ac:dyDescent="0.25">
      <c r="A51" s="23" t="str">
        <f>VLOOKUP(D:D,'PARAGENS CONCELHO'!$1:$1048576,2,FALSE)</f>
        <v xml:space="preserve"> 40.654098,  -7.893177</v>
      </c>
      <c r="B51" s="12"/>
      <c r="C51" s="280" t="s">
        <v>1436</v>
      </c>
      <c r="D51" s="279" t="s">
        <v>2704</v>
      </c>
      <c r="E51" s="279" t="s">
        <v>85</v>
      </c>
      <c r="F51"/>
      <c r="G51"/>
      <c r="H51"/>
      <c r="I51"/>
      <c r="J51"/>
      <c r="K51"/>
      <c r="L51"/>
      <c r="M51"/>
      <c r="N51"/>
      <c r="O51"/>
      <c r="P51"/>
      <c r="Q51"/>
      <c r="R51"/>
      <c r="S51"/>
      <c r="T51"/>
      <c r="U51"/>
      <c r="V51"/>
      <c r="W51"/>
      <c r="X51"/>
      <c r="Y51"/>
      <c r="Z51"/>
      <c r="AA51"/>
      <c r="AB51"/>
      <c r="AC51"/>
      <c r="AD51"/>
      <c r="AE51"/>
      <c r="AF51"/>
      <c r="AG51"/>
      <c r="AH51"/>
      <c r="AI51"/>
      <c r="AJ51"/>
      <c r="AK51"/>
      <c r="AL51"/>
      <c r="AM51"/>
      <c r="AN51"/>
      <c r="AO51"/>
    </row>
    <row r="52" spans="1:41" ht="15" customHeight="1" x14ac:dyDescent="0.25">
      <c r="A52" s="12" t="str">
        <f>VLOOKUP(D:D,'PARAGENS CONCELHO'!$1:$1048576,2,FALSE)</f>
        <v xml:space="preserve"> 40.654928,  -7.897454</v>
      </c>
      <c r="B52" s="12"/>
      <c r="C52" s="281" t="s">
        <v>1430</v>
      </c>
      <c r="D52" s="39" t="s">
        <v>2705</v>
      </c>
      <c r="E52" s="39"/>
    </row>
    <row r="53" spans="1:41" ht="15" customHeight="1" x14ac:dyDescent="0.25">
      <c r="A53" s="12" t="str">
        <f>VLOOKUP(D:D,'PARAGENS CONCELHO'!$1:$1048576,2,FALSE)</f>
        <v xml:space="preserve"> 40.655691,  -7.901936</v>
      </c>
      <c r="B53" s="12"/>
      <c r="C53" s="281" t="s">
        <v>1424</v>
      </c>
      <c r="D53" s="39" t="s">
        <v>2706</v>
      </c>
      <c r="E53" s="39"/>
    </row>
    <row r="54" spans="1:41" ht="15" customHeight="1" x14ac:dyDescent="0.25">
      <c r="A54" s="12" t="str">
        <f>VLOOKUP(D:D,'PARAGENS CONCELHO'!$1:$1048576,2,FALSE)</f>
        <v xml:space="preserve"> 40.656377,  -7.905084</v>
      </c>
      <c r="B54" s="12"/>
      <c r="C54" s="281" t="s">
        <v>1418</v>
      </c>
      <c r="D54" s="39" t="s">
        <v>2707</v>
      </c>
      <c r="E54" s="39"/>
    </row>
    <row r="55" spans="1:41" ht="15" customHeight="1" x14ac:dyDescent="0.25">
      <c r="A55" s="12" t="str">
        <f>VLOOKUP(D:D,'PARAGENS CONCELHO'!$1:$1048576,2,FALSE)</f>
        <v xml:space="preserve"> 40.653508,  -7.907826</v>
      </c>
      <c r="B55" s="12" t="s">
        <v>3163</v>
      </c>
      <c r="C55" s="281" t="s">
        <v>1631</v>
      </c>
      <c r="D55" s="39" t="s">
        <v>2708</v>
      </c>
      <c r="E55" s="39"/>
    </row>
    <row r="56" spans="1:41" ht="15" customHeight="1" x14ac:dyDescent="0.25">
      <c r="A56" s="12" t="str">
        <f>VLOOKUP(D:D,'PARAGENS CONCELHO'!$1:$1048576,2,FALSE)</f>
        <v xml:space="preserve"> 40.656058,  -7.909988</v>
      </c>
      <c r="B56" s="12" t="s">
        <v>3163</v>
      </c>
      <c r="C56" s="281" t="s">
        <v>611</v>
      </c>
      <c r="D56" s="36" t="s">
        <v>3242</v>
      </c>
      <c r="E56" s="39"/>
    </row>
    <row r="57" spans="1:41" ht="15" customHeight="1" x14ac:dyDescent="0.25">
      <c r="A57" s="12" t="str">
        <f>VLOOKUP(D:D,'PARAGENS CONCELHO'!$1:$1048576,2,FALSE)</f>
        <v xml:space="preserve"> 40.656632,  -7.912392</v>
      </c>
      <c r="B57" s="12" t="s">
        <v>3548</v>
      </c>
      <c r="C57" s="281" t="s">
        <v>284</v>
      </c>
      <c r="D57" s="39" t="s">
        <v>57</v>
      </c>
      <c r="E57" s="39"/>
    </row>
    <row r="58" spans="1:41" ht="15" customHeight="1" x14ac:dyDescent="0.25">
      <c r="A58" s="12" t="str">
        <f>VLOOKUP(D:D,'PARAGENS CONCELHO'!$1:$1048576,2,FALSE)</f>
        <v xml:space="preserve"> 40.656145,  -7.914081</v>
      </c>
      <c r="B58" s="12" t="s">
        <v>3678</v>
      </c>
      <c r="C58" s="281" t="s">
        <v>278</v>
      </c>
      <c r="D58" s="39" t="s">
        <v>21</v>
      </c>
      <c r="E58" s="39"/>
    </row>
    <row r="59" spans="1:41" ht="15" customHeight="1" x14ac:dyDescent="0.25">
      <c r="A59" s="12" t="str">
        <f>VLOOKUP(D:D,'PARAGENS CONCELHO'!$1:$1048576,2,FALSE)</f>
        <v xml:space="preserve"> 40.659281,  -7.914792</v>
      </c>
      <c r="B59" s="12" t="s">
        <v>3676</v>
      </c>
      <c r="C59" s="281" t="s">
        <v>521</v>
      </c>
      <c r="D59" s="39" t="s">
        <v>59</v>
      </c>
      <c r="E59" s="39"/>
    </row>
    <row r="60" spans="1:41" ht="15" customHeight="1" x14ac:dyDescent="0.25">
      <c r="A60" s="12">
        <f>VLOOKUP(D:D,'PARAGENS CONCELHO'!$1:$1048576,2,FALSE)</f>
        <v>0</v>
      </c>
      <c r="B60" s="12" t="s">
        <v>3675</v>
      </c>
      <c r="C60" s="281" t="s">
        <v>136</v>
      </c>
      <c r="D60" s="39" t="s">
        <v>14</v>
      </c>
      <c r="E60" s="39"/>
    </row>
    <row r="62" spans="1:41" hidden="1" x14ac:dyDescent="0.25"/>
    <row r="63" spans="1:41" hidden="1" x14ac:dyDescent="0.25"/>
    <row r="64" spans="1:41" hidden="1" x14ac:dyDescent="0.25"/>
    <row r="65" spans="4:5" x14ac:dyDescent="0.25">
      <c r="D65"/>
      <c r="E65"/>
    </row>
    <row r="66" spans="4:5" x14ac:dyDescent="0.25">
      <c r="D66"/>
      <c r="E66"/>
    </row>
    <row r="67" spans="4:5" x14ac:dyDescent="0.25">
      <c r="D67"/>
      <c r="E67"/>
    </row>
    <row r="68" spans="4:5" x14ac:dyDescent="0.25">
      <c r="D68"/>
      <c r="E68"/>
    </row>
    <row r="69" spans="4:5" x14ac:dyDescent="0.25">
      <c r="D69"/>
      <c r="E69"/>
    </row>
    <row r="70" spans="4:5" x14ac:dyDescent="0.25">
      <c r="D70"/>
      <c r="E70"/>
    </row>
    <row r="71" spans="4:5" x14ac:dyDescent="0.25">
      <c r="D71"/>
      <c r="E71"/>
    </row>
    <row r="72" spans="4:5" x14ac:dyDescent="0.25">
      <c r="D72"/>
      <c r="E72"/>
    </row>
    <row r="73" spans="4:5" x14ac:dyDescent="0.25">
      <c r="D73"/>
      <c r="E73"/>
    </row>
    <row r="74" spans="4:5" x14ac:dyDescent="0.25">
      <c r="D74"/>
      <c r="E74"/>
    </row>
    <row r="75" spans="4:5" x14ac:dyDescent="0.25">
      <c r="D75"/>
      <c r="E75"/>
    </row>
    <row r="76" spans="4:5" x14ac:dyDescent="0.25">
      <c r="D76"/>
      <c r="E76"/>
    </row>
    <row r="77" spans="4:5" x14ac:dyDescent="0.25">
      <c r="D77"/>
      <c r="E77"/>
    </row>
    <row r="78" spans="4:5" x14ac:dyDescent="0.25">
      <c r="D78"/>
      <c r="E78"/>
    </row>
    <row r="79" spans="4:5" x14ac:dyDescent="0.25">
      <c r="D79"/>
      <c r="E79"/>
    </row>
    <row r="80" spans="4:5" x14ac:dyDescent="0.25">
      <c r="D80"/>
      <c r="E80"/>
    </row>
    <row r="81" spans="4:5" x14ac:dyDescent="0.25">
      <c r="D81"/>
      <c r="E81"/>
    </row>
    <row r="82" spans="4:5" x14ac:dyDescent="0.25">
      <c r="D82"/>
      <c r="E82"/>
    </row>
    <row r="83" spans="4:5" x14ac:dyDescent="0.25">
      <c r="D83"/>
      <c r="E83"/>
    </row>
    <row r="84" spans="4:5" x14ac:dyDescent="0.25">
      <c r="D84"/>
      <c r="E84"/>
    </row>
    <row r="85" spans="4:5" x14ac:dyDescent="0.25">
      <c r="D85"/>
      <c r="E85"/>
    </row>
    <row r="86" spans="4:5" x14ac:dyDescent="0.25">
      <c r="D86"/>
      <c r="E86"/>
    </row>
    <row r="87" spans="4:5" x14ac:dyDescent="0.25">
      <c r="D87"/>
      <c r="E87"/>
    </row>
    <row r="88" spans="4:5" x14ac:dyDescent="0.25">
      <c r="D88"/>
      <c r="E88"/>
    </row>
    <row r="89" spans="4:5" x14ac:dyDescent="0.25">
      <c r="D89"/>
      <c r="E89"/>
    </row>
    <row r="90" spans="4:5" x14ac:dyDescent="0.25">
      <c r="D90"/>
      <c r="E90"/>
    </row>
    <row r="91" spans="4:5" x14ac:dyDescent="0.25">
      <c r="D91"/>
      <c r="E91"/>
    </row>
    <row r="92" spans="4:5" x14ac:dyDescent="0.25">
      <c r="D92"/>
      <c r="E92"/>
    </row>
    <row r="93" spans="4:5" x14ac:dyDescent="0.25">
      <c r="D93"/>
      <c r="E93"/>
    </row>
    <row r="94" spans="4:5" x14ac:dyDescent="0.25">
      <c r="D94"/>
      <c r="E94"/>
    </row>
    <row r="95" spans="4:5" x14ac:dyDescent="0.25">
      <c r="D95"/>
      <c r="E95"/>
    </row>
    <row r="96" spans="4:5" x14ac:dyDescent="0.25">
      <c r="D96"/>
      <c r="E96"/>
    </row>
    <row r="97" spans="4:5" x14ac:dyDescent="0.25">
      <c r="D97"/>
      <c r="E97"/>
    </row>
    <row r="98" spans="4:5" x14ac:dyDescent="0.25">
      <c r="D98"/>
      <c r="E98"/>
    </row>
    <row r="99" spans="4:5" x14ac:dyDescent="0.25">
      <c r="D99"/>
      <c r="E99"/>
    </row>
    <row r="100" spans="4:5" x14ac:dyDescent="0.25">
      <c r="D100"/>
      <c r="E100"/>
    </row>
    <row r="101" spans="4:5" x14ac:dyDescent="0.25">
      <c r="D101"/>
      <c r="E101"/>
    </row>
    <row r="102" spans="4:5" x14ac:dyDescent="0.25">
      <c r="D102"/>
      <c r="E102"/>
    </row>
    <row r="103" spans="4:5" x14ac:dyDescent="0.25">
      <c r="D103"/>
      <c r="E103"/>
    </row>
    <row r="104" spans="4:5" x14ac:dyDescent="0.25">
      <c r="D104"/>
      <c r="E104"/>
    </row>
    <row r="105" spans="4:5" x14ac:dyDescent="0.25">
      <c r="D105"/>
      <c r="E105"/>
    </row>
    <row r="106" spans="4:5" x14ac:dyDescent="0.25">
      <c r="D106"/>
      <c r="E106"/>
    </row>
    <row r="107" spans="4:5" x14ac:dyDescent="0.25">
      <c r="D107"/>
      <c r="E107"/>
    </row>
    <row r="108" spans="4:5" x14ac:dyDescent="0.25">
      <c r="D108"/>
      <c r="E108"/>
    </row>
    <row r="109" spans="4:5" x14ac:dyDescent="0.25">
      <c r="D109"/>
      <c r="E109"/>
    </row>
    <row r="110" spans="4:5" x14ac:dyDescent="0.25">
      <c r="D110"/>
      <c r="E110"/>
    </row>
    <row r="111" spans="4:5" x14ac:dyDescent="0.25">
      <c r="D111"/>
      <c r="E111"/>
    </row>
    <row r="112" spans="4:5" x14ac:dyDescent="0.25">
      <c r="D112"/>
      <c r="E112"/>
    </row>
    <row r="113" spans="4:5" x14ac:dyDescent="0.25">
      <c r="D113"/>
      <c r="E113"/>
    </row>
    <row r="114" spans="4:5" x14ac:dyDescent="0.25">
      <c r="D114"/>
      <c r="E114"/>
    </row>
    <row r="115" spans="4:5" x14ac:dyDescent="0.25">
      <c r="D115"/>
      <c r="E115"/>
    </row>
    <row r="116" spans="4:5" x14ac:dyDescent="0.25">
      <c r="D116"/>
      <c r="E116"/>
    </row>
    <row r="117" spans="4:5" x14ac:dyDescent="0.25">
      <c r="D117"/>
      <c r="E117"/>
    </row>
    <row r="118" spans="4:5" x14ac:dyDescent="0.25">
      <c r="D118"/>
      <c r="E118"/>
    </row>
    <row r="119" spans="4:5" x14ac:dyDescent="0.25">
      <c r="D119"/>
      <c r="E119"/>
    </row>
    <row r="120" spans="4:5" x14ac:dyDescent="0.25">
      <c r="D120"/>
      <c r="E120"/>
    </row>
    <row r="121" spans="4:5" x14ac:dyDescent="0.25">
      <c r="D121"/>
      <c r="E121"/>
    </row>
    <row r="122" spans="4:5" x14ac:dyDescent="0.25">
      <c r="D122"/>
      <c r="E122"/>
    </row>
    <row r="123" spans="4:5" x14ac:dyDescent="0.25">
      <c r="D123"/>
      <c r="E123"/>
    </row>
    <row r="124" spans="4:5" x14ac:dyDescent="0.25">
      <c r="D124"/>
      <c r="E124"/>
    </row>
    <row r="125" spans="4:5" x14ac:dyDescent="0.25">
      <c r="D125"/>
      <c r="E125"/>
    </row>
    <row r="126" spans="4:5" x14ac:dyDescent="0.25">
      <c r="D126"/>
      <c r="E126"/>
    </row>
    <row r="127" spans="4:5" x14ac:dyDescent="0.25">
      <c r="D127"/>
      <c r="E127"/>
    </row>
    <row r="128" spans="4:5" x14ac:dyDescent="0.25">
      <c r="D128"/>
      <c r="E128"/>
    </row>
    <row r="129" spans="4:5" x14ac:dyDescent="0.25">
      <c r="D129"/>
      <c r="E129"/>
    </row>
    <row r="130" spans="4:5" x14ac:dyDescent="0.25">
      <c r="D130"/>
      <c r="E130"/>
    </row>
    <row r="131" spans="4:5" x14ac:dyDescent="0.25">
      <c r="D131"/>
      <c r="E131"/>
    </row>
    <row r="132" spans="4:5" x14ac:dyDescent="0.25">
      <c r="D132"/>
      <c r="E132"/>
    </row>
    <row r="133" spans="4:5" x14ac:dyDescent="0.25">
      <c r="D133"/>
      <c r="E133"/>
    </row>
    <row r="134" spans="4:5" x14ac:dyDescent="0.25">
      <c r="D134"/>
      <c r="E134"/>
    </row>
    <row r="135" spans="4:5" x14ac:dyDescent="0.25">
      <c r="D135"/>
      <c r="E135"/>
    </row>
    <row r="136" spans="4:5" x14ac:dyDescent="0.25">
      <c r="D136"/>
      <c r="E136"/>
    </row>
    <row r="137" spans="4:5" x14ac:dyDescent="0.25">
      <c r="D137"/>
      <c r="E137"/>
    </row>
    <row r="138" spans="4:5" x14ac:dyDescent="0.25">
      <c r="D138"/>
      <c r="E138"/>
    </row>
    <row r="139" spans="4:5" x14ac:dyDescent="0.25">
      <c r="D139"/>
      <c r="E139"/>
    </row>
    <row r="140" spans="4:5" x14ac:dyDescent="0.25">
      <c r="D140"/>
      <c r="E140"/>
    </row>
    <row r="141" spans="4:5" x14ac:dyDescent="0.25">
      <c r="D141"/>
      <c r="E141"/>
    </row>
    <row r="142" spans="4:5" x14ac:dyDescent="0.25">
      <c r="D142"/>
      <c r="E142"/>
    </row>
    <row r="143" spans="4:5" x14ac:dyDescent="0.25">
      <c r="D143"/>
      <c r="E143"/>
    </row>
    <row r="144" spans="4:5" x14ac:dyDescent="0.25">
      <c r="D144"/>
      <c r="E144"/>
    </row>
    <row r="145" spans="4:5" x14ac:dyDescent="0.25">
      <c r="D145"/>
      <c r="E145"/>
    </row>
    <row r="146" spans="4:5" x14ac:dyDescent="0.25">
      <c r="D146"/>
      <c r="E146"/>
    </row>
    <row r="147" spans="4:5" x14ac:dyDescent="0.25">
      <c r="D147"/>
      <c r="E147"/>
    </row>
    <row r="148" spans="4:5" x14ac:dyDescent="0.25">
      <c r="D148"/>
      <c r="E148"/>
    </row>
    <row r="149" spans="4:5" x14ac:dyDescent="0.25">
      <c r="D149"/>
      <c r="E149"/>
    </row>
    <row r="150" spans="4:5" x14ac:dyDescent="0.25">
      <c r="D150"/>
      <c r="E150"/>
    </row>
    <row r="151" spans="4:5" x14ac:dyDescent="0.25">
      <c r="D151"/>
      <c r="E151"/>
    </row>
    <row r="152" spans="4:5" x14ac:dyDescent="0.25">
      <c r="D152"/>
      <c r="E152"/>
    </row>
    <row r="153" spans="4:5" x14ac:dyDescent="0.25">
      <c r="D153"/>
      <c r="E153"/>
    </row>
    <row r="154" spans="4:5" x14ac:dyDescent="0.25">
      <c r="D154"/>
      <c r="E154"/>
    </row>
    <row r="155" spans="4:5" x14ac:dyDescent="0.25">
      <c r="D155"/>
      <c r="E155"/>
    </row>
    <row r="156" spans="4:5" x14ac:dyDescent="0.25">
      <c r="D156"/>
      <c r="E156"/>
    </row>
    <row r="157" spans="4:5" x14ac:dyDescent="0.25">
      <c r="D157"/>
      <c r="E157"/>
    </row>
    <row r="158" spans="4:5" x14ac:dyDescent="0.25">
      <c r="D158"/>
      <c r="E158"/>
    </row>
    <row r="159" spans="4:5" x14ac:dyDescent="0.25">
      <c r="D159"/>
      <c r="E159"/>
    </row>
    <row r="160" spans="4:5" x14ac:dyDescent="0.25">
      <c r="D160"/>
      <c r="E160"/>
    </row>
    <row r="161" spans="4:5" x14ac:dyDescent="0.25">
      <c r="D161"/>
      <c r="E161"/>
    </row>
  </sheetData>
  <mergeCells count="2">
    <mergeCell ref="C5:E5"/>
    <mergeCell ref="C6:E6"/>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&amp;L&amp;"-,Negrito"&amp;12Empresa Berrelhas de Camionagem, Lda
500 095 884
Viseu&amp;R&amp;G</oddHeader>
    <oddFooter>&amp;LViseu, 03 de março de 2025
&amp;RPágina &amp;P de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59999389629810485"/>
    <pageSetUpPr fitToPage="1"/>
  </sheetPr>
  <dimension ref="A1:AU68"/>
  <sheetViews>
    <sheetView topLeftCell="C41" zoomScaleNormal="100" workbookViewId="0">
      <selection activeCell="F47" sqref="F47"/>
    </sheetView>
  </sheetViews>
  <sheetFormatPr defaultColWidth="9.140625" defaultRowHeight="15" x14ac:dyDescent="0.25"/>
  <cols>
    <col min="1" max="1" width="26" hidden="1" customWidth="1"/>
    <col min="2" max="2" width="44" hidden="1" customWidth="1"/>
    <col min="3" max="3" width="37.7109375" bestFit="1" customWidth="1"/>
    <col min="4" max="4" width="13.42578125" bestFit="1" customWidth="1"/>
    <col min="5" max="5" width="15.140625" bestFit="1" customWidth="1"/>
  </cols>
  <sheetData>
    <row r="1" spans="1:47" hidden="1" x14ac:dyDescent="0.25">
      <c r="C1" s="1" t="s">
        <v>0</v>
      </c>
      <c r="D1" s="2"/>
    </row>
    <row r="2" spans="1:47" hidden="1" x14ac:dyDescent="0.25">
      <c r="C2" s="1" t="s">
        <v>1</v>
      </c>
      <c r="D2" s="30"/>
    </row>
    <row r="3" spans="1:47" hidden="1" x14ac:dyDescent="0.25">
      <c r="C3" s="54" t="s">
        <v>2569</v>
      </c>
      <c r="D3" s="55"/>
    </row>
    <row r="4" spans="1:47" x14ac:dyDescent="0.25">
      <c r="C4" s="201"/>
      <c r="D4" s="5"/>
    </row>
    <row r="5" spans="1:47" ht="15" customHeight="1" x14ac:dyDescent="0.25">
      <c r="C5" s="311" t="s">
        <v>3911</v>
      </c>
      <c r="D5" s="311"/>
      <c r="E5" s="311"/>
    </row>
    <row r="6" spans="1:47" ht="15" customHeight="1" x14ac:dyDescent="0.25">
      <c r="B6" t="s">
        <v>4204</v>
      </c>
      <c r="C6" s="312" t="s">
        <v>128</v>
      </c>
      <c r="D6" s="312"/>
      <c r="E6" s="312"/>
    </row>
    <row r="7" spans="1:47" ht="15" customHeight="1" x14ac:dyDescent="0.35">
      <c r="C7" s="274"/>
      <c r="D7" s="5"/>
    </row>
    <row r="8" spans="1:47" ht="15" customHeight="1" x14ac:dyDescent="0.25">
      <c r="A8" s="210" t="s">
        <v>2711</v>
      </c>
      <c r="B8" s="169" t="s">
        <v>3601</v>
      </c>
      <c r="C8" s="217" t="s">
        <v>9</v>
      </c>
      <c r="D8" s="288" t="s">
        <v>10</v>
      </c>
      <c r="E8" s="277" t="s">
        <v>2712</v>
      </c>
    </row>
    <row r="9" spans="1:47" s="143" customFormat="1" ht="15" customHeight="1" x14ac:dyDescent="0.25">
      <c r="A9" s="23">
        <f>VLOOKUP(D:D,'PARAGENS CONCELHO'!$1:$1048576,2,FALSE)</f>
        <v>0</v>
      </c>
      <c r="B9" s="23" t="s">
        <v>3679</v>
      </c>
      <c r="C9" s="280" t="s">
        <v>136</v>
      </c>
      <c r="D9" s="279" t="s">
        <v>14</v>
      </c>
      <c r="E9" s="279" t="s">
        <v>15</v>
      </c>
      <c r="F9"/>
      <c r="G9"/>
      <c r="H9"/>
      <c r="I9"/>
      <c r="J9"/>
      <c r="K9"/>
      <c r="L9"/>
      <c r="M9"/>
      <c r="N9"/>
      <c r="O9"/>
      <c r="P9"/>
      <c r="Q9"/>
      <c r="R9"/>
      <c r="S9"/>
      <c r="T9"/>
      <c r="U9"/>
      <c r="V9"/>
      <c r="W9"/>
      <c r="X9"/>
      <c r="Y9"/>
      <c r="Z9"/>
      <c r="AA9"/>
      <c r="AB9"/>
      <c r="AC9"/>
      <c r="AD9"/>
      <c r="AE9"/>
      <c r="AF9"/>
      <c r="AG9"/>
      <c r="AH9"/>
      <c r="AI9"/>
      <c r="AJ9"/>
      <c r="AK9"/>
      <c r="AL9"/>
      <c r="AM9"/>
      <c r="AN9"/>
      <c r="AO9"/>
      <c r="AP9"/>
      <c r="AQ9"/>
      <c r="AR9"/>
      <c r="AS9"/>
      <c r="AT9"/>
      <c r="AU9"/>
    </row>
    <row r="10" spans="1:47" ht="15" customHeight="1" x14ac:dyDescent="0.25">
      <c r="A10" s="12" t="str">
        <f>VLOOKUP(D:D,'PARAGENS CONCELHO'!$1:$1048576,2,FALSE)</f>
        <v xml:space="preserve"> 40.659058,  -7.914846</v>
      </c>
      <c r="B10" s="12" t="s">
        <v>3680</v>
      </c>
      <c r="C10" s="281" t="s">
        <v>524</v>
      </c>
      <c r="D10" s="292" t="s">
        <v>20</v>
      </c>
      <c r="E10" s="292"/>
    </row>
    <row r="11" spans="1:47" ht="15" customHeight="1" x14ac:dyDescent="0.25">
      <c r="A11" s="12" t="str">
        <f>VLOOKUP(D:D,'PARAGENS CONCELHO'!$1:$1048576,2,FALSE)</f>
        <v xml:space="preserve"> 40.656213,  -7.914239</v>
      </c>
      <c r="B11" s="12" t="s">
        <v>3681</v>
      </c>
      <c r="C11" s="281" t="s">
        <v>275</v>
      </c>
      <c r="D11" s="293" t="s">
        <v>2637</v>
      </c>
      <c r="E11" s="293"/>
    </row>
    <row r="12" spans="1:47" ht="15" customHeight="1" x14ac:dyDescent="0.25">
      <c r="A12" s="12" t="str">
        <f>VLOOKUP(D:D,'PARAGENS CONCELHO'!$1:$1048576,2,FALSE)</f>
        <v xml:space="preserve"> 40.653733,  -7.916013</v>
      </c>
      <c r="B12" s="12" t="s">
        <v>3682</v>
      </c>
      <c r="C12" s="281" t="s">
        <v>735</v>
      </c>
      <c r="D12" s="292" t="s">
        <v>2869</v>
      </c>
      <c r="E12" s="292"/>
    </row>
    <row r="13" spans="1:47" ht="15" customHeight="1" x14ac:dyDescent="0.25">
      <c r="A13" s="12" t="str">
        <f>VLOOKUP(D:D,'PARAGENS CONCELHO'!$1:$1048576,2,FALSE)</f>
        <v xml:space="preserve"> 40.650371,  -7.918719</v>
      </c>
      <c r="B13" s="12" t="s">
        <v>3683</v>
      </c>
      <c r="C13" s="281" t="s">
        <v>741</v>
      </c>
      <c r="D13" s="293" t="s">
        <v>2870</v>
      </c>
      <c r="E13" s="293"/>
    </row>
    <row r="14" spans="1:47" ht="15" customHeight="1" x14ac:dyDescent="0.25">
      <c r="A14" s="12" t="str">
        <f>VLOOKUP(D:D,'PARAGENS CONCELHO'!$1:$1048576,2,FALSE)</f>
        <v xml:space="preserve"> 40.647830,  -7.920763</v>
      </c>
      <c r="B14" s="12" t="s">
        <v>3683</v>
      </c>
      <c r="C14" s="281" t="s">
        <v>747</v>
      </c>
      <c r="D14" s="292" t="s">
        <v>2871</v>
      </c>
      <c r="E14" s="282"/>
    </row>
    <row r="15" spans="1:47" s="143" customFormat="1" ht="15" customHeight="1" x14ac:dyDescent="0.25">
      <c r="A15" s="23" t="str">
        <f>VLOOKUP(D:D,'PARAGENS CONCELHO'!$1:$1048576,2,FALSE)</f>
        <v xml:space="preserve"> 40.642368,  -7.920309</v>
      </c>
      <c r="B15" s="23" t="s">
        <v>3683</v>
      </c>
      <c r="C15" s="280" t="s">
        <v>756</v>
      </c>
      <c r="D15" s="294" t="s">
        <v>2872</v>
      </c>
      <c r="E15" s="295" t="s">
        <v>28</v>
      </c>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row>
    <row r="16" spans="1:47" ht="15" customHeight="1" x14ac:dyDescent="0.25">
      <c r="A16" s="12" t="str">
        <f>VLOOKUP(D:D,'PARAGENS CONCELHO'!$1:$1048576,2,FALSE)</f>
        <v xml:space="preserve"> 40.641674,  -7.917270</v>
      </c>
      <c r="B16" s="12" t="s">
        <v>3684</v>
      </c>
      <c r="C16" s="281" t="s">
        <v>762</v>
      </c>
      <c r="D16" s="292" t="s">
        <v>2873</v>
      </c>
      <c r="E16" s="292"/>
    </row>
    <row r="17" spans="1:47" ht="15" customHeight="1" x14ac:dyDescent="0.25">
      <c r="A17" s="12" t="str">
        <f>VLOOKUP(D:D,'PARAGENS CONCELHO'!$1:$1048576,2,FALSE)</f>
        <v xml:space="preserve"> 40.642529,  -7.916609</v>
      </c>
      <c r="B17" s="12" t="s">
        <v>3684</v>
      </c>
      <c r="C17" s="281" t="s">
        <v>765</v>
      </c>
      <c r="D17" s="293" t="s">
        <v>2874</v>
      </c>
      <c r="E17" s="293"/>
    </row>
    <row r="18" spans="1:47" ht="15" customHeight="1" x14ac:dyDescent="0.25">
      <c r="A18" s="12" t="str">
        <f>VLOOKUP(D:D,'PARAGENS CONCELHO'!$1:$1048576,2,FALSE)</f>
        <v xml:space="preserve"> 40.644985,  -7.915072</v>
      </c>
      <c r="B18" s="12" t="s">
        <v>3684</v>
      </c>
      <c r="C18" s="281" t="s">
        <v>774</v>
      </c>
      <c r="D18" s="292" t="s">
        <v>2875</v>
      </c>
      <c r="E18" s="292"/>
    </row>
    <row r="19" spans="1:47" ht="15" customHeight="1" x14ac:dyDescent="0.25">
      <c r="A19" s="12" t="str">
        <f>VLOOKUP(D:D,'PARAGENS CONCELHO'!$1:$1048576,2,FALSE)</f>
        <v xml:space="preserve"> 40.646349,  -7.914362</v>
      </c>
      <c r="B19" s="12" t="s">
        <v>3684</v>
      </c>
      <c r="C19" s="281" t="s">
        <v>777</v>
      </c>
      <c r="D19" s="292" t="s">
        <v>2876</v>
      </c>
      <c r="E19" s="292"/>
    </row>
    <row r="20" spans="1:47" ht="15" customHeight="1" x14ac:dyDescent="0.25">
      <c r="A20" s="12" t="str">
        <f>VLOOKUP(D:D,'PARAGENS CONCELHO'!$1:$1048576,2,FALSE)</f>
        <v xml:space="preserve"> 40.647166,  -7.912720</v>
      </c>
      <c r="B20" s="12" t="s">
        <v>3684</v>
      </c>
      <c r="C20" s="281" t="s">
        <v>780</v>
      </c>
      <c r="D20" s="293" t="s">
        <v>2877</v>
      </c>
      <c r="E20" s="293"/>
    </row>
    <row r="21" spans="1:47" ht="15" customHeight="1" x14ac:dyDescent="0.25">
      <c r="A21" s="12" t="str">
        <f>VLOOKUP(D:D,'PARAGENS CONCELHO'!$1:$1048576,2,FALSE)</f>
        <v xml:space="preserve"> 40.648002,  -7.911350</v>
      </c>
      <c r="B21" s="12">
        <v>12</v>
      </c>
      <c r="C21" s="281" t="s">
        <v>789</v>
      </c>
      <c r="D21" s="293" t="s">
        <v>2984</v>
      </c>
      <c r="E21" s="293"/>
    </row>
    <row r="22" spans="1:47" ht="15" customHeight="1" x14ac:dyDescent="0.25">
      <c r="A22" s="12" t="str">
        <f>VLOOKUP(D:D,'PARAGENS CONCELHO'!$1:$1048576,2,FALSE)</f>
        <v xml:space="preserve"> 40.648181,  -7.911785</v>
      </c>
      <c r="B22" s="12">
        <v>12</v>
      </c>
      <c r="C22" s="281" t="s">
        <v>786</v>
      </c>
      <c r="D22" s="293" t="s">
        <v>2985</v>
      </c>
      <c r="E22" s="293"/>
    </row>
    <row r="23" spans="1:47" ht="15" customHeight="1" x14ac:dyDescent="0.25">
      <c r="A23" s="12" t="str">
        <f>VLOOKUP(D:D,'PARAGENS CONCELHO'!$1:$1048576,2,FALSE)</f>
        <v xml:space="preserve"> 40.648634,  -7.909149</v>
      </c>
      <c r="B23" s="12" t="s">
        <v>3685</v>
      </c>
      <c r="C23" s="281" t="s">
        <v>1211</v>
      </c>
      <c r="D23" s="293" t="s">
        <v>2644</v>
      </c>
      <c r="E23" s="293"/>
    </row>
    <row r="24" spans="1:47" ht="15" customHeight="1" x14ac:dyDescent="0.25">
      <c r="A24" s="12" t="str">
        <f>VLOOKUP(D:D,'PARAGENS CONCELHO'!$1:$1048576,2,FALSE)</f>
        <v xml:space="preserve"> 40.646330,  -7.907030</v>
      </c>
      <c r="B24" s="12" t="s">
        <v>3686</v>
      </c>
      <c r="C24" s="281" t="s">
        <v>1520</v>
      </c>
      <c r="D24" s="292" t="s">
        <v>2645</v>
      </c>
      <c r="E24" s="292"/>
    </row>
    <row r="25" spans="1:47" ht="15" customHeight="1" x14ac:dyDescent="0.25">
      <c r="A25" s="12" t="str">
        <f>VLOOKUP(D:D,'PARAGENS CONCELHO'!$1:$1048576,2,FALSE)</f>
        <v xml:space="preserve"> 40.642679,  -7.909748</v>
      </c>
      <c r="B25" s="12" t="s">
        <v>3687</v>
      </c>
      <c r="C25" s="281" t="s">
        <v>798</v>
      </c>
      <c r="D25" s="293" t="s">
        <v>2879</v>
      </c>
      <c r="E25" s="293"/>
    </row>
    <row r="26" spans="1:47" ht="15" customHeight="1" x14ac:dyDescent="0.25">
      <c r="A26" s="12" t="str">
        <f>VLOOKUP(D:D,'PARAGENS CONCELHO'!$1:$1048576,2,FALSE)</f>
        <v xml:space="preserve"> 40.637138,  -7.908356</v>
      </c>
      <c r="B26" s="12" t="s">
        <v>3687</v>
      </c>
      <c r="C26" s="281" t="s">
        <v>804</v>
      </c>
      <c r="D26" s="292" t="s">
        <v>2880</v>
      </c>
      <c r="E26" s="292"/>
    </row>
    <row r="27" spans="1:47" ht="15" customHeight="1" x14ac:dyDescent="0.25">
      <c r="A27" s="12" t="str">
        <f>VLOOKUP(D:D,'PARAGENS CONCELHO'!$1:$1048576,2,FALSE)</f>
        <v xml:space="preserve"> 40.632835,  -7.906062</v>
      </c>
      <c r="B27" s="12">
        <v>12</v>
      </c>
      <c r="C27" s="281" t="s">
        <v>813</v>
      </c>
      <c r="D27" s="293" t="s">
        <v>2986</v>
      </c>
      <c r="E27" s="282"/>
    </row>
    <row r="28" spans="1:47" s="143" customFormat="1" ht="15" customHeight="1" x14ac:dyDescent="0.25">
      <c r="A28" s="23" t="str">
        <f>VLOOKUP(D:D,'PARAGENS CONCELHO'!$1:$1048576,2,FALSE)</f>
        <v xml:space="preserve"> 40.623609,  -7.895949</v>
      </c>
      <c r="B28" s="23"/>
      <c r="C28" s="280" t="s">
        <v>2320</v>
      </c>
      <c r="D28" s="294" t="s">
        <v>2318</v>
      </c>
      <c r="E28" s="294" t="s">
        <v>31</v>
      </c>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row>
    <row r="29" spans="1:47" s="143" customFormat="1" ht="15" customHeight="1" x14ac:dyDescent="0.25">
      <c r="A29" s="23" t="str">
        <f>VLOOKUP(D:D,'PARAGENS CONCELHO'!$1:$1048576,2,FALSE)</f>
        <v xml:space="preserve"> 40.625889,  -7.887184</v>
      </c>
      <c r="B29" s="23"/>
      <c r="C29" s="280" t="s">
        <v>1637</v>
      </c>
      <c r="D29" s="294" t="s">
        <v>3011</v>
      </c>
      <c r="E29" s="294" t="s">
        <v>85</v>
      </c>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row>
    <row r="30" spans="1:47" ht="15" customHeight="1" x14ac:dyDescent="0.25">
      <c r="A30" s="12" t="str">
        <f>VLOOKUP(D:D,'PARAGENS CONCELHO'!$1:$1048576,2,FALSE)</f>
        <v xml:space="preserve"> 40.627811,  -7.881050</v>
      </c>
      <c r="B30" s="12"/>
      <c r="C30" s="281" t="s">
        <v>1646</v>
      </c>
      <c r="D30" s="293" t="s">
        <v>3012</v>
      </c>
      <c r="E30" s="292"/>
    </row>
    <row r="31" spans="1:47" ht="15" customHeight="1" x14ac:dyDescent="0.25">
      <c r="A31" s="12" t="str">
        <f>VLOOKUP(D:D,'PARAGENS CONCELHO'!$1:$1048576,2,FALSE)</f>
        <v xml:space="preserve"> 40.628414,  -7.882369</v>
      </c>
      <c r="B31" s="12"/>
      <c r="C31" s="281" t="s">
        <v>3851</v>
      </c>
      <c r="D31" s="293" t="s">
        <v>3013</v>
      </c>
      <c r="E31" s="292"/>
    </row>
    <row r="32" spans="1:47" ht="15" customHeight="1" x14ac:dyDescent="0.25">
      <c r="A32" s="12" t="str">
        <f>VLOOKUP(D:D,'PARAGENS CONCELHO'!$1:$1048576,2,FALSE)</f>
        <v xml:space="preserve"> 40.627909,  -7.884514</v>
      </c>
      <c r="B32" s="12"/>
      <c r="C32" s="281" t="s">
        <v>1649</v>
      </c>
      <c r="D32" s="292" t="s">
        <v>3124</v>
      </c>
      <c r="E32" s="293"/>
    </row>
    <row r="33" spans="1:47" ht="15" customHeight="1" x14ac:dyDescent="0.25">
      <c r="A33" s="12" t="str">
        <f>VLOOKUP(D:D,'PARAGENS CONCELHO'!$1:$1048576,2,FALSE)</f>
        <v xml:space="preserve"> 40.628906,  -7.874197</v>
      </c>
      <c r="B33" s="12"/>
      <c r="C33" s="281" t="s">
        <v>2278</v>
      </c>
      <c r="D33" s="293" t="s">
        <v>2276</v>
      </c>
      <c r="E33" s="292"/>
    </row>
    <row r="34" spans="1:47" ht="15" customHeight="1" x14ac:dyDescent="0.25">
      <c r="A34" s="12" t="str">
        <f>VLOOKUP(D:D,'PARAGENS CONCELHO'!$1:$1048576,2,FALSE)</f>
        <v xml:space="preserve"> 40.628014,  -7.870956</v>
      </c>
      <c r="B34" s="12"/>
      <c r="C34" s="281" t="s">
        <v>2281</v>
      </c>
      <c r="D34" s="293" t="s">
        <v>2279</v>
      </c>
      <c r="E34" s="292"/>
    </row>
    <row r="35" spans="1:47" ht="15" customHeight="1" x14ac:dyDescent="0.25">
      <c r="A35" s="12" t="str">
        <f>VLOOKUP(D:D,'PARAGENS CONCELHO'!$1:$1048576,2,FALSE)</f>
        <v xml:space="preserve"> 40.627567,  -7.876963</v>
      </c>
      <c r="B35" s="12"/>
      <c r="C35" s="281" t="s">
        <v>1661</v>
      </c>
      <c r="D35" s="293" t="s">
        <v>3014</v>
      </c>
      <c r="E35" s="293"/>
    </row>
    <row r="36" spans="1:47" ht="15" customHeight="1" x14ac:dyDescent="0.25">
      <c r="A36" s="12" t="str">
        <f>VLOOKUP(D:D,'PARAGENS CONCELHO'!$1:$1048576,2,FALSE)</f>
        <v xml:space="preserve"> 40.623293,  -7.879494</v>
      </c>
      <c r="B36" s="12"/>
      <c r="C36" s="281" t="s">
        <v>1658</v>
      </c>
      <c r="D36" s="293" t="s">
        <v>3015</v>
      </c>
      <c r="E36" s="292"/>
    </row>
    <row r="37" spans="1:47" s="143" customFormat="1" ht="15" customHeight="1" x14ac:dyDescent="0.25">
      <c r="A37" s="23" t="str">
        <f>VLOOKUP(D:D,'PARAGENS CONCELHO'!$1:$1048576,2,FALSE)</f>
        <v xml:space="preserve"> 40.628318,  -7.870375</v>
      </c>
      <c r="B37" s="23"/>
      <c r="C37" s="280" t="s">
        <v>2284</v>
      </c>
      <c r="D37" s="294" t="s">
        <v>2282</v>
      </c>
      <c r="E37" s="295" t="s">
        <v>15</v>
      </c>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row>
    <row r="38" spans="1:47" ht="15" customHeight="1" x14ac:dyDescent="0.25">
      <c r="A38" s="12" t="str">
        <f>VLOOKUP(D:D,'PARAGENS CONCELHO'!$1:$1048576,2,FALSE)</f>
        <v xml:space="preserve"> 40.629007,  -7.873574</v>
      </c>
      <c r="B38" s="12"/>
      <c r="C38" s="281" t="s">
        <v>1655</v>
      </c>
      <c r="D38" s="293" t="s">
        <v>3018</v>
      </c>
      <c r="E38" s="292"/>
    </row>
    <row r="39" spans="1:47" ht="15" customHeight="1" x14ac:dyDescent="0.25">
      <c r="A39" s="12"/>
      <c r="B39" s="12"/>
      <c r="C39" s="281" t="s">
        <v>3922</v>
      </c>
      <c r="D39" s="293" t="s">
        <v>3923</v>
      </c>
      <c r="E39" s="292"/>
    </row>
    <row r="40" spans="1:47" ht="15" customHeight="1" x14ac:dyDescent="0.25">
      <c r="A40" s="12" t="str">
        <f>VLOOKUP(D:D,'PARAGENS CONCELHO'!$1:$1048576,2,FALSE)</f>
        <v xml:space="preserve"> 40.627909,  -7.884514</v>
      </c>
      <c r="B40" s="12"/>
      <c r="C40" s="281" t="s">
        <v>1649</v>
      </c>
      <c r="D40" s="293" t="s">
        <v>3124</v>
      </c>
      <c r="E40" s="292"/>
    </row>
    <row r="41" spans="1:47" ht="15" customHeight="1" x14ac:dyDescent="0.25">
      <c r="A41" s="12" t="str">
        <f>VLOOKUP(D:D,'PARAGENS CONCELHO'!$1:$1048576,2,FALSE)</f>
        <v xml:space="preserve"> 40.628071,  -7.881586</v>
      </c>
      <c r="B41" s="12"/>
      <c r="C41" s="281" t="s">
        <v>1652</v>
      </c>
      <c r="D41" s="292" t="s">
        <v>3016</v>
      </c>
      <c r="E41" s="292"/>
    </row>
    <row r="42" spans="1:47" ht="15" customHeight="1" x14ac:dyDescent="0.25">
      <c r="A42" s="12" t="str">
        <f>VLOOKUP(D:D,'PARAGENS CONCELHO'!$1:$1048576,2,FALSE)</f>
        <v xml:space="preserve"> 40.627160,  -7.884863</v>
      </c>
      <c r="B42" s="12"/>
      <c r="C42" s="281" t="s">
        <v>1643</v>
      </c>
      <c r="D42" s="292" t="s">
        <v>3019</v>
      </c>
      <c r="E42" s="292"/>
    </row>
    <row r="43" spans="1:47" ht="15" customHeight="1" x14ac:dyDescent="0.25">
      <c r="A43" s="12" t="str">
        <f>VLOOKUP(D:D,'PARAGENS CONCELHO'!$1:$1048576,2,FALSE)</f>
        <v xml:space="preserve"> 40.625586,  -7.888237</v>
      </c>
      <c r="B43" s="12"/>
      <c r="C43" s="281" t="s">
        <v>1640</v>
      </c>
      <c r="D43" s="293" t="s">
        <v>3020</v>
      </c>
      <c r="E43" s="293"/>
    </row>
    <row r="44" spans="1:47" s="143" customFormat="1" ht="15" customHeight="1" x14ac:dyDescent="0.25">
      <c r="A44" s="23" t="str">
        <f>VLOOKUP(D:D,'PARAGENS CONCELHO'!$1:$1048576,2,FALSE)</f>
        <v xml:space="preserve"> 40.623650,  -7.895409</v>
      </c>
      <c r="B44" s="23"/>
      <c r="C44" s="280" t="s">
        <v>1634</v>
      </c>
      <c r="D44" s="295" t="s">
        <v>3021</v>
      </c>
      <c r="E44" s="295" t="s">
        <v>28</v>
      </c>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row>
    <row r="45" spans="1:47" s="143" customFormat="1" ht="15" customHeight="1" x14ac:dyDescent="0.25">
      <c r="A45" s="23" t="str">
        <f>VLOOKUP(D:D,'PARAGENS CONCELHO'!$1:$1048576,2,FALSE)</f>
        <v xml:space="preserve"> 40.632844,  -7.905782</v>
      </c>
      <c r="B45" s="23">
        <v>12</v>
      </c>
      <c r="C45" s="280" t="s">
        <v>810</v>
      </c>
      <c r="D45" s="294" t="s">
        <v>3008</v>
      </c>
      <c r="E45" s="294" t="s">
        <v>31</v>
      </c>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row>
    <row r="46" spans="1:47" ht="15" customHeight="1" x14ac:dyDescent="0.25">
      <c r="A46" s="12" t="str">
        <f>VLOOKUP(D:D,'PARAGENS CONCELHO'!$1:$1048576,2,FALSE)</f>
        <v xml:space="preserve"> 40.637244,  -7.908071</v>
      </c>
      <c r="B46" s="12" t="s">
        <v>3687</v>
      </c>
      <c r="C46" s="281" t="s">
        <v>807</v>
      </c>
      <c r="D46" s="292" t="s">
        <v>2901</v>
      </c>
      <c r="E46" s="293"/>
    </row>
    <row r="47" spans="1:47" ht="15" customHeight="1" x14ac:dyDescent="0.25">
      <c r="A47" s="12" t="str">
        <f>VLOOKUP(D:D,'PARAGENS CONCELHO'!$1:$1048576,2,FALSE)</f>
        <v xml:space="preserve"> 40.642719,  -7.909417</v>
      </c>
      <c r="B47" s="12" t="s">
        <v>3687</v>
      </c>
      <c r="C47" s="281" t="s">
        <v>801</v>
      </c>
      <c r="D47" s="293" t="s">
        <v>2902</v>
      </c>
      <c r="E47" s="292"/>
    </row>
    <row r="48" spans="1:47" ht="15" customHeight="1" x14ac:dyDescent="0.25">
      <c r="A48" s="12" t="str">
        <f>VLOOKUP(D:D,'PARAGENS CONCELHO'!$1:$1048576,2,FALSE)</f>
        <v xml:space="preserve"> 40.646555,  -7.907545</v>
      </c>
      <c r="B48" s="12">
        <v>8</v>
      </c>
      <c r="C48" s="281" t="s">
        <v>1517</v>
      </c>
      <c r="D48" s="292" t="s">
        <v>2661</v>
      </c>
      <c r="E48" s="293"/>
    </row>
    <row r="49" spans="1:47" ht="15" customHeight="1" x14ac:dyDescent="0.25">
      <c r="A49" s="12" t="str">
        <f>VLOOKUP(D:D,'PARAGENS CONCELHO'!$1:$1048576,2,FALSE)</f>
        <v xml:space="preserve"> 40.648672,  -7.908798</v>
      </c>
      <c r="B49" s="12" t="s">
        <v>3688</v>
      </c>
      <c r="C49" s="281" t="s">
        <v>1208</v>
      </c>
      <c r="D49" s="292" t="s">
        <v>2662</v>
      </c>
      <c r="E49" s="292"/>
    </row>
    <row r="50" spans="1:47" ht="15" customHeight="1" x14ac:dyDescent="0.25">
      <c r="A50" s="12" t="str">
        <f>VLOOKUP(D:D,'PARAGENS CONCELHO'!$1:$1048576,2,FALSE)</f>
        <v xml:space="preserve"> 40.648002,  -7.911350</v>
      </c>
      <c r="B50" s="12">
        <v>12</v>
      </c>
      <c r="C50" s="281" t="s">
        <v>789</v>
      </c>
      <c r="D50" s="292" t="s">
        <v>2984</v>
      </c>
      <c r="E50" s="292"/>
    </row>
    <row r="51" spans="1:47" ht="15" customHeight="1" x14ac:dyDescent="0.25">
      <c r="A51" s="12" t="str">
        <f>VLOOKUP(D:D,'PARAGENS CONCELHO'!$1:$1048576,2,FALSE)</f>
        <v xml:space="preserve"> 40.648181,  -7.911785</v>
      </c>
      <c r="B51" s="12">
        <v>12</v>
      </c>
      <c r="C51" s="281" t="s">
        <v>786</v>
      </c>
      <c r="D51" s="292" t="s">
        <v>2985</v>
      </c>
      <c r="E51" s="293"/>
    </row>
    <row r="52" spans="1:47" ht="15" customHeight="1" x14ac:dyDescent="0.25">
      <c r="A52" s="12" t="str">
        <f>VLOOKUP(D:D,'PARAGENS CONCELHO'!$1:$1048576,2,FALSE)</f>
        <v xml:space="preserve"> 40.647255,  -7.912799</v>
      </c>
      <c r="B52" s="12" t="s">
        <v>3689</v>
      </c>
      <c r="C52" s="281" t="s">
        <v>783</v>
      </c>
      <c r="D52" s="292" t="s">
        <v>2904</v>
      </c>
      <c r="E52" s="293"/>
    </row>
    <row r="53" spans="1:47" ht="15" customHeight="1" x14ac:dyDescent="0.25">
      <c r="A53" s="12" t="str">
        <f>VLOOKUP(D:D,'PARAGENS CONCELHO'!$1:$1048576,2,FALSE)</f>
        <v xml:space="preserve"> 40.642732,  -7.916606</v>
      </c>
      <c r="B53" s="12" t="s">
        <v>3690</v>
      </c>
      <c r="C53" s="281" t="s">
        <v>768</v>
      </c>
      <c r="D53" s="292" t="s">
        <v>2905</v>
      </c>
      <c r="E53" s="293"/>
    </row>
    <row r="54" spans="1:47" ht="15" customHeight="1" x14ac:dyDescent="0.25">
      <c r="A54" s="12" t="str">
        <f>VLOOKUP(D:D,'PARAGENS CONCELHO'!$1:$1048576,2,FALSE)</f>
        <v xml:space="preserve"> 40.641720,  -7.917366</v>
      </c>
      <c r="B54" s="12" t="s">
        <v>3690</v>
      </c>
      <c r="C54" s="281" t="s">
        <v>771</v>
      </c>
      <c r="D54" s="292" t="s">
        <v>2906</v>
      </c>
      <c r="E54" s="293"/>
    </row>
    <row r="55" spans="1:47" ht="15" customHeight="1" x14ac:dyDescent="0.25">
      <c r="A55" s="12" t="str">
        <f>VLOOKUP(D:D,'PARAGENS CONCELHO'!$1:$1048576,2,FALSE)</f>
        <v xml:space="preserve"> 40.642870,  -7.920631</v>
      </c>
      <c r="B55" s="12" t="s">
        <v>3691</v>
      </c>
      <c r="C55" s="281" t="s">
        <v>759</v>
      </c>
      <c r="D55" s="292" t="s">
        <v>2907</v>
      </c>
      <c r="E55" s="292"/>
    </row>
    <row r="56" spans="1:47" ht="15" customHeight="1" x14ac:dyDescent="0.25">
      <c r="A56" s="12" t="str">
        <f>VLOOKUP(D:D,'PARAGENS CONCELHO'!$1:$1048576,2,FALSE)</f>
        <v xml:space="preserve"> 40.644778,  -7.923078</v>
      </c>
      <c r="B56" s="12" t="s">
        <v>3691</v>
      </c>
      <c r="C56" s="281" t="s">
        <v>753</v>
      </c>
      <c r="D56" s="292" t="s">
        <v>2908</v>
      </c>
      <c r="E56" s="293"/>
    </row>
    <row r="57" spans="1:47" s="143" customFormat="1" ht="15" customHeight="1" x14ac:dyDescent="0.25">
      <c r="A57" s="23" t="str">
        <f>VLOOKUP(D:D,'PARAGENS CONCELHO'!$1:$1048576,2,FALSE)</f>
        <v xml:space="preserve"> 40.647572,  -7.920597</v>
      </c>
      <c r="B57" s="23" t="s">
        <v>3691</v>
      </c>
      <c r="C57" s="280" t="s">
        <v>750</v>
      </c>
      <c r="D57" s="295" t="s">
        <v>2909</v>
      </c>
      <c r="E57" s="295" t="s">
        <v>85</v>
      </c>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row>
    <row r="58" spans="1:47" ht="15" customHeight="1" x14ac:dyDescent="0.25">
      <c r="A58" s="12" t="str">
        <f>VLOOKUP(D:D,'PARAGENS CONCELHO'!$1:$1048576,2,FALSE)</f>
        <v xml:space="preserve"> 40.650440,  -7.918447</v>
      </c>
      <c r="B58" s="12" t="s">
        <v>3691</v>
      </c>
      <c r="C58" s="281" t="s">
        <v>744</v>
      </c>
      <c r="D58" s="292" t="s">
        <v>2910</v>
      </c>
      <c r="E58" s="293"/>
    </row>
    <row r="59" spans="1:47" ht="15" customHeight="1" x14ac:dyDescent="0.25">
      <c r="A59" s="12" t="str">
        <f>VLOOKUP(D:D,'PARAGENS CONCELHO'!$1:$1048576,2,FALSE)</f>
        <v xml:space="preserve"> 40.653866,  -7.915709</v>
      </c>
      <c r="B59" s="12" t="s">
        <v>3682</v>
      </c>
      <c r="C59" s="281" t="s">
        <v>738</v>
      </c>
      <c r="D59" s="292" t="s">
        <v>2911</v>
      </c>
      <c r="E59" s="292"/>
    </row>
    <row r="60" spans="1:47" ht="15" customHeight="1" x14ac:dyDescent="0.25">
      <c r="A60" s="12" t="str">
        <f>VLOOKUP(D:D,'PARAGENS CONCELHO'!$1:$1048576,2,FALSE)</f>
        <v xml:space="preserve"> 40.656145,  -7.914081</v>
      </c>
      <c r="B60" s="12" t="s">
        <v>3692</v>
      </c>
      <c r="C60" s="281" t="s">
        <v>278</v>
      </c>
      <c r="D60" s="292" t="s">
        <v>21</v>
      </c>
      <c r="E60" s="293"/>
    </row>
    <row r="61" spans="1:47" ht="15" customHeight="1" x14ac:dyDescent="0.25">
      <c r="A61" s="12" t="str">
        <f>VLOOKUP(D:D,'PARAGENS CONCELHO'!$1:$1048576,2,FALSE)</f>
        <v xml:space="preserve"> 40.659281,  -7.914792</v>
      </c>
      <c r="B61" s="12" t="s">
        <v>3680</v>
      </c>
      <c r="C61" s="281" t="s">
        <v>521</v>
      </c>
      <c r="D61" s="292" t="s">
        <v>59</v>
      </c>
      <c r="E61" s="292"/>
    </row>
    <row r="62" spans="1:47" ht="15" customHeight="1" x14ac:dyDescent="0.25">
      <c r="A62" s="12">
        <f>VLOOKUP(D:D,'PARAGENS CONCELHO'!$1:$1048576,2,FALSE)</f>
        <v>0</v>
      </c>
      <c r="B62" s="12" t="s">
        <v>3679</v>
      </c>
      <c r="C62" s="281" t="s">
        <v>136</v>
      </c>
      <c r="D62" s="292" t="s">
        <v>14</v>
      </c>
      <c r="E62" s="292"/>
    </row>
    <row r="63" spans="1:47" x14ac:dyDescent="0.25">
      <c r="A63" s="171"/>
      <c r="B63" s="171"/>
      <c r="C63" s="17"/>
      <c r="D63" s="11"/>
      <c r="E63" s="11"/>
    </row>
    <row r="64" spans="1:47" hidden="1" x14ac:dyDescent="0.25">
      <c r="A64" s="11"/>
      <c r="B64" s="11"/>
      <c r="C64" s="17"/>
      <c r="D64" s="11"/>
      <c r="E64" s="11"/>
    </row>
    <row r="65" spans="1:5" hidden="1" x14ac:dyDescent="0.25">
      <c r="A65" s="11"/>
      <c r="B65" s="11"/>
      <c r="C65" s="17"/>
      <c r="D65" s="11"/>
      <c r="E65" s="11"/>
    </row>
    <row r="66" spans="1:5" hidden="1" x14ac:dyDescent="0.25">
      <c r="A66" s="11"/>
      <c r="B66" s="11"/>
      <c r="C66" s="17"/>
      <c r="D66" s="11"/>
      <c r="E66" s="11"/>
    </row>
    <row r="67" spans="1:5" x14ac:dyDescent="0.25">
      <c r="A67" s="11"/>
      <c r="B67" s="11"/>
      <c r="C67" s="17"/>
      <c r="D67" s="11"/>
      <c r="E67" s="11"/>
    </row>
    <row r="68" spans="1:5" x14ac:dyDescent="0.25">
      <c r="A68" s="11"/>
      <c r="B68" s="11"/>
      <c r="C68" s="17"/>
      <c r="D68" s="11"/>
      <c r="E68" s="11"/>
    </row>
  </sheetData>
  <mergeCells count="2">
    <mergeCell ref="C5:E5"/>
    <mergeCell ref="C6:E6"/>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&amp;L&amp;"-,Negrito"&amp;12Empresa Berrelhas de Camionagem, Lda
500 095 884
Viseu&amp;R&amp;G</oddHeader>
    <oddFooter>&amp;LViseu, 03 de março de 2025
&amp;RPágina &amp;P de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59999389629810485"/>
    <pageSetUpPr fitToPage="1"/>
  </sheetPr>
  <dimension ref="A1:E95"/>
  <sheetViews>
    <sheetView topLeftCell="C83" zoomScaleNormal="100" workbookViewId="0">
      <selection activeCell="F47" sqref="F47"/>
    </sheetView>
  </sheetViews>
  <sheetFormatPr defaultColWidth="9.5703125" defaultRowHeight="15" x14ac:dyDescent="0.25"/>
  <cols>
    <col min="1" max="1" width="29.85546875" hidden="1" customWidth="1"/>
    <col min="2" max="2" width="44" hidden="1" customWidth="1"/>
    <col min="3" max="3" width="44.85546875" customWidth="1"/>
    <col min="4" max="4" width="17.140625" bestFit="1" customWidth="1"/>
    <col min="5" max="5" width="19.7109375" bestFit="1" customWidth="1"/>
  </cols>
  <sheetData>
    <row r="1" spans="1:5" hidden="1" x14ac:dyDescent="0.25">
      <c r="C1" s="83" t="s">
        <v>0</v>
      </c>
      <c r="D1" s="84"/>
    </row>
    <row r="2" spans="1:5" hidden="1" x14ac:dyDescent="0.25">
      <c r="A2" s="85"/>
      <c r="B2" s="85"/>
      <c r="C2" s="83" t="s">
        <v>1</v>
      </c>
      <c r="D2" s="86"/>
    </row>
    <row r="3" spans="1:5" hidden="1" x14ac:dyDescent="0.25">
      <c r="C3" s="87" t="s">
        <v>2569</v>
      </c>
      <c r="D3" s="88"/>
    </row>
    <row r="4" spans="1:5" x14ac:dyDescent="0.25">
      <c r="C4" s="201"/>
      <c r="D4" s="5"/>
    </row>
    <row r="5" spans="1:5" s="89" customFormat="1" ht="15" customHeight="1" x14ac:dyDescent="0.25">
      <c r="C5" s="313" t="s">
        <v>3912</v>
      </c>
      <c r="D5" s="313"/>
      <c r="E5" s="313"/>
    </row>
    <row r="6" spans="1:5" ht="15" customHeight="1" x14ac:dyDescent="0.25">
      <c r="C6" s="313" t="s">
        <v>4242</v>
      </c>
      <c r="D6" s="313"/>
      <c r="E6" s="313"/>
    </row>
    <row r="7" spans="1:5" ht="15" customHeight="1" x14ac:dyDescent="0.25"/>
    <row r="8" spans="1:5" ht="15" customHeight="1" x14ac:dyDescent="0.25">
      <c r="A8" s="211" t="s">
        <v>2711</v>
      </c>
      <c r="B8" s="275" t="s">
        <v>3601</v>
      </c>
      <c r="C8" s="276" t="s">
        <v>9</v>
      </c>
      <c r="D8" s="276" t="s">
        <v>10</v>
      </c>
      <c r="E8" s="277" t="s">
        <v>2712</v>
      </c>
    </row>
    <row r="9" spans="1:5" ht="15" customHeight="1" x14ac:dyDescent="0.25">
      <c r="A9" s="23">
        <f>VLOOKUP(D:D,'PARAGENS CONCELHO'!$1:$1048576,2,FALSE)</f>
        <v>0</v>
      </c>
      <c r="B9" s="29" t="s">
        <v>3693</v>
      </c>
      <c r="C9" s="24" t="s">
        <v>136</v>
      </c>
      <c r="D9" s="278" t="s">
        <v>14</v>
      </c>
      <c r="E9" s="278" t="s">
        <v>15</v>
      </c>
    </row>
    <row r="10" spans="1:5" ht="15" customHeight="1" x14ac:dyDescent="0.25">
      <c r="A10" s="12" t="str">
        <f>VLOOKUP(D:D,'PARAGENS CONCELHO'!$1:$1048576,2,FALSE)</f>
        <v xml:space="preserve"> 40.659058,  -7.914846</v>
      </c>
      <c r="B10" s="17" t="s">
        <v>3694</v>
      </c>
      <c r="C10" s="28" t="s">
        <v>524</v>
      </c>
      <c r="D10" s="28" t="s">
        <v>20</v>
      </c>
      <c r="E10" s="28"/>
    </row>
    <row r="11" spans="1:5" ht="15" customHeight="1" x14ac:dyDescent="0.25">
      <c r="A11" s="12" t="str">
        <f>VLOOKUP(D:D,'PARAGENS CONCELHO'!$1:$1048576,2,FALSE)</f>
        <v xml:space="preserve"> 40.656213,  -7.914239</v>
      </c>
      <c r="B11" s="17" t="s">
        <v>3695</v>
      </c>
      <c r="C11" s="28" t="s">
        <v>275</v>
      </c>
      <c r="D11" s="28" t="s">
        <v>2637</v>
      </c>
      <c r="E11" s="28"/>
    </row>
    <row r="12" spans="1:5" ht="15" customHeight="1" x14ac:dyDescent="0.25">
      <c r="A12" s="12" t="str">
        <f>VLOOKUP(D:D,'PARAGENS CONCELHO'!$1:$1048576,2,FALSE)</f>
        <v xml:space="preserve"> 40.653733,  -7.916013</v>
      </c>
      <c r="B12" s="17" t="s">
        <v>3696</v>
      </c>
      <c r="C12" s="28" t="s">
        <v>735</v>
      </c>
      <c r="D12" s="28" t="s">
        <v>2869</v>
      </c>
      <c r="E12" s="28"/>
    </row>
    <row r="13" spans="1:5" ht="15" customHeight="1" x14ac:dyDescent="0.25">
      <c r="A13" s="12" t="str">
        <f>VLOOKUP(D:D,'PARAGENS CONCELHO'!$1:$1048576,2,FALSE)</f>
        <v xml:space="preserve"> 40.650371,  -7.918719</v>
      </c>
      <c r="B13" s="17" t="s">
        <v>3697</v>
      </c>
      <c r="C13" s="28" t="s">
        <v>741</v>
      </c>
      <c r="D13" s="28" t="s">
        <v>2870</v>
      </c>
      <c r="E13" s="28"/>
    </row>
    <row r="14" spans="1:5" ht="15" customHeight="1" x14ac:dyDescent="0.25">
      <c r="A14" s="12" t="str">
        <f>VLOOKUP(D:D,'PARAGENS CONCELHO'!$1:$1048576,2,FALSE)</f>
        <v xml:space="preserve"> 40.647830,  -7.920763</v>
      </c>
      <c r="B14" s="17" t="s">
        <v>3697</v>
      </c>
      <c r="C14" s="28" t="s">
        <v>747</v>
      </c>
      <c r="D14" s="28" t="s">
        <v>2871</v>
      </c>
      <c r="E14" s="1"/>
    </row>
    <row r="15" spans="1:5" ht="15" customHeight="1" x14ac:dyDescent="0.25">
      <c r="A15" s="23" t="str">
        <f>VLOOKUP(D:D,'PARAGENS CONCELHO'!$1:$1048576,2,FALSE)</f>
        <v xml:space="preserve"> 40.642368,  -7.920309</v>
      </c>
      <c r="B15" s="29" t="s">
        <v>3697</v>
      </c>
      <c r="C15" s="24" t="s">
        <v>756</v>
      </c>
      <c r="D15" s="278" t="s">
        <v>2872</v>
      </c>
      <c r="E15" s="278" t="s">
        <v>28</v>
      </c>
    </row>
    <row r="16" spans="1:5" ht="15" customHeight="1" x14ac:dyDescent="0.25">
      <c r="A16" s="12" t="str">
        <f>VLOOKUP(D:D,'PARAGENS CONCELHO'!$1:$1048576,2,FALSE)</f>
        <v xml:space="preserve"> 40.641674,  -7.917270</v>
      </c>
      <c r="B16" s="17" t="s">
        <v>3698</v>
      </c>
      <c r="C16" s="28" t="s">
        <v>762</v>
      </c>
      <c r="D16" s="28" t="s">
        <v>2873</v>
      </c>
      <c r="E16" s="28"/>
    </row>
    <row r="17" spans="1:5" ht="15" customHeight="1" x14ac:dyDescent="0.25">
      <c r="A17" s="12" t="str">
        <f>VLOOKUP(D:D,'PARAGENS CONCELHO'!$1:$1048576,2,FALSE)</f>
        <v xml:space="preserve"> 40.642529,  -7.916609</v>
      </c>
      <c r="B17" s="17" t="s">
        <v>3698</v>
      </c>
      <c r="C17" s="28" t="s">
        <v>765</v>
      </c>
      <c r="D17" s="28" t="s">
        <v>2874</v>
      </c>
      <c r="E17" s="28"/>
    </row>
    <row r="18" spans="1:5" ht="15" customHeight="1" x14ac:dyDescent="0.25">
      <c r="A18" s="12" t="str">
        <f>VLOOKUP(D:D,'PARAGENS CONCELHO'!$1:$1048576,2,FALSE)</f>
        <v xml:space="preserve"> 40.644985,  -7.915072</v>
      </c>
      <c r="B18" s="17" t="s">
        <v>3698</v>
      </c>
      <c r="C18" s="28" t="s">
        <v>774</v>
      </c>
      <c r="D18" s="28" t="s">
        <v>2875</v>
      </c>
      <c r="E18" s="28"/>
    </row>
    <row r="19" spans="1:5" ht="15" customHeight="1" x14ac:dyDescent="0.25">
      <c r="A19" s="12" t="str">
        <f>VLOOKUP(D:D,'PARAGENS CONCELHO'!$1:$1048576,2,FALSE)</f>
        <v xml:space="preserve"> 40.646349,  -7.914362</v>
      </c>
      <c r="B19" s="17" t="s">
        <v>3698</v>
      </c>
      <c r="C19" s="28" t="s">
        <v>777</v>
      </c>
      <c r="D19" s="28" t="s">
        <v>2876</v>
      </c>
      <c r="E19" s="28"/>
    </row>
    <row r="20" spans="1:5" ht="15" customHeight="1" x14ac:dyDescent="0.25">
      <c r="A20" s="12" t="str">
        <f>VLOOKUP(D:D,'PARAGENS CONCELHO'!$1:$1048576,2,FALSE)</f>
        <v xml:space="preserve"> 40.647166,  -7.912720</v>
      </c>
      <c r="B20" s="17" t="s">
        <v>3698</v>
      </c>
      <c r="C20" s="28" t="s">
        <v>780</v>
      </c>
      <c r="D20" s="28" t="s">
        <v>2877</v>
      </c>
      <c r="E20" s="28"/>
    </row>
    <row r="21" spans="1:5" ht="15" customHeight="1" x14ac:dyDescent="0.25">
      <c r="A21" s="12" t="str">
        <f>VLOOKUP(D:D,'PARAGENS CONCELHO'!$1:$1048576,2,FALSE)</f>
        <v xml:space="preserve"> 40.648002,  -7.911350</v>
      </c>
      <c r="B21" s="17">
        <v>11</v>
      </c>
      <c r="C21" s="28" t="s">
        <v>789</v>
      </c>
      <c r="D21" s="28" t="s">
        <v>2984</v>
      </c>
      <c r="E21" s="28"/>
    </row>
    <row r="22" spans="1:5" ht="15" customHeight="1" x14ac:dyDescent="0.25">
      <c r="A22" s="12" t="str">
        <f>VLOOKUP(D:D,'PARAGENS CONCELHO'!$1:$1048576,2,FALSE)</f>
        <v xml:space="preserve"> 40.648181,  -7.911785</v>
      </c>
      <c r="B22" s="17">
        <v>11</v>
      </c>
      <c r="C22" s="28" t="s">
        <v>786</v>
      </c>
      <c r="D22" s="28" t="s">
        <v>2985</v>
      </c>
      <c r="E22" s="1"/>
    </row>
    <row r="23" spans="1:5" ht="15" customHeight="1" x14ac:dyDescent="0.25">
      <c r="A23" s="12" t="str">
        <f>VLOOKUP(D:D,'PARAGENS CONCELHO'!$1:$1048576,2,FALSE)</f>
        <v xml:space="preserve"> 40.648634,  -7.909149</v>
      </c>
      <c r="B23" s="17" t="s">
        <v>3699</v>
      </c>
      <c r="C23" s="28" t="s">
        <v>1211</v>
      </c>
      <c r="D23" s="28" t="s">
        <v>2644</v>
      </c>
      <c r="E23" s="28"/>
    </row>
    <row r="24" spans="1:5" ht="15" customHeight="1" x14ac:dyDescent="0.25">
      <c r="A24" s="12" t="str">
        <f>VLOOKUP(D:D,'PARAGENS CONCELHO'!$1:$1048576,2,FALSE)</f>
        <v xml:space="preserve"> 40.646330,  -7.907030</v>
      </c>
      <c r="B24" s="17" t="s">
        <v>3182</v>
      </c>
      <c r="C24" s="28" t="s">
        <v>1520</v>
      </c>
      <c r="D24" s="28" t="s">
        <v>2645</v>
      </c>
      <c r="E24" s="28"/>
    </row>
    <row r="25" spans="1:5" ht="15" customHeight="1" x14ac:dyDescent="0.25">
      <c r="A25" s="12" t="str">
        <f>VLOOKUP(D:D,'PARAGENS CONCELHO'!$1:$1048576,2,FALSE)</f>
        <v xml:space="preserve"> 40.642679,  -7.909748</v>
      </c>
      <c r="B25" s="17" t="s">
        <v>3700</v>
      </c>
      <c r="C25" s="28" t="s">
        <v>798</v>
      </c>
      <c r="D25" s="28" t="s">
        <v>2879</v>
      </c>
      <c r="E25" s="28"/>
    </row>
    <row r="26" spans="1:5" ht="15" customHeight="1" x14ac:dyDescent="0.25">
      <c r="A26" s="12" t="str">
        <f>VLOOKUP(D:D,'PARAGENS CONCELHO'!$1:$1048576,2,FALSE)</f>
        <v xml:space="preserve"> 40.637138,  -7.908356</v>
      </c>
      <c r="B26" s="17" t="s">
        <v>3700</v>
      </c>
      <c r="C26" s="28" t="s">
        <v>804</v>
      </c>
      <c r="D26" s="28" t="s">
        <v>2880</v>
      </c>
      <c r="E26" s="28"/>
    </row>
    <row r="27" spans="1:5" ht="15" customHeight="1" x14ac:dyDescent="0.25">
      <c r="A27" s="12" t="str">
        <f>VLOOKUP(D:D,'PARAGENS CONCELHO'!$1:$1048576,2,FALSE)</f>
        <v xml:space="preserve"> 40.632835,  -7.906062</v>
      </c>
      <c r="B27" s="17">
        <v>11</v>
      </c>
      <c r="C27" s="28" t="s">
        <v>813</v>
      </c>
      <c r="D27" s="28" t="s">
        <v>2986</v>
      </c>
      <c r="E27" s="1"/>
    </row>
    <row r="28" spans="1:5" ht="15" customHeight="1" x14ac:dyDescent="0.25">
      <c r="A28" s="12" t="str">
        <f>VLOOKUP(D:D,'PARAGENS CONCELHO'!$1:$1048576,2,FALSE)</f>
        <v xml:space="preserve"> 40.624293,  -7.900968</v>
      </c>
      <c r="B28" s="17"/>
      <c r="C28" s="28" t="s">
        <v>3160</v>
      </c>
      <c r="D28" s="28" t="s">
        <v>3125</v>
      </c>
      <c r="E28" s="1"/>
    </row>
    <row r="29" spans="1:5" ht="15" customHeight="1" x14ac:dyDescent="0.25">
      <c r="A29" s="12" t="str">
        <f>VLOOKUP(D:D,'PARAGENS CONCELHO'!$1:$1048576,2,FALSE)</f>
        <v xml:space="preserve"> 40.622918,  -7.899946</v>
      </c>
      <c r="B29" s="17"/>
      <c r="C29" s="28" t="s">
        <v>3529</v>
      </c>
      <c r="D29" s="28" t="s">
        <v>3517</v>
      </c>
      <c r="E29" s="1"/>
    </row>
    <row r="30" spans="1:5" ht="15" customHeight="1" x14ac:dyDescent="0.25">
      <c r="A30" s="23" t="str">
        <f>VLOOKUP(D:D,'PARAGENS CONCELHO'!$1:$1048576,2,FALSE)</f>
        <v xml:space="preserve"> 40.619935,  -7.899056</v>
      </c>
      <c r="B30" s="29"/>
      <c r="C30" s="24" t="s">
        <v>819</v>
      </c>
      <c r="D30" s="278" t="s">
        <v>2987</v>
      </c>
      <c r="E30" s="278" t="s">
        <v>31</v>
      </c>
    </row>
    <row r="31" spans="1:5" ht="15" customHeight="1" x14ac:dyDescent="0.25">
      <c r="A31" s="23" t="str">
        <f>VLOOKUP(D:D,'PARAGENS CONCELHO'!$1:$1048576,2,FALSE)</f>
        <v xml:space="preserve"> 40.616904,  -7.902041</v>
      </c>
      <c r="B31" s="29"/>
      <c r="C31" s="24" t="s">
        <v>822</v>
      </c>
      <c r="D31" s="278" t="s">
        <v>2988</v>
      </c>
      <c r="E31" s="278" t="s">
        <v>85</v>
      </c>
    </row>
    <row r="32" spans="1:5" ht="15" customHeight="1" x14ac:dyDescent="0.25">
      <c r="A32" s="12" t="str">
        <f>VLOOKUP(D:D,'PARAGENS CONCELHO'!$1:$1048576,2,FALSE)</f>
        <v xml:space="preserve"> 40.614515,  -7.904786</v>
      </c>
      <c r="B32" s="17"/>
      <c r="C32" s="28" t="s">
        <v>828</v>
      </c>
      <c r="D32" s="28" t="s">
        <v>2989</v>
      </c>
      <c r="E32" s="28"/>
    </row>
    <row r="33" spans="1:5" ht="15" customHeight="1" x14ac:dyDescent="0.25">
      <c r="A33" s="12" t="str">
        <f>VLOOKUP(D:D,'PARAGENS CONCELHO'!$1:$1048576,2,FALSE)</f>
        <v xml:space="preserve"> 40.612720,  -7.905709</v>
      </c>
      <c r="B33" s="17"/>
      <c r="C33" s="28" t="s">
        <v>2317</v>
      </c>
      <c r="D33" s="28" t="s">
        <v>2315</v>
      </c>
      <c r="E33" s="28"/>
    </row>
    <row r="34" spans="1:5" ht="15" customHeight="1" x14ac:dyDescent="0.25">
      <c r="A34" s="12" t="str">
        <f>VLOOKUP(D:D,'PARAGENS CONCELHO'!$1:$1048576,2,FALSE)</f>
        <v xml:space="preserve"> 40.607773,  -7.905897</v>
      </c>
      <c r="B34" s="17"/>
      <c r="C34" s="28" t="s">
        <v>2519</v>
      </c>
      <c r="D34" s="28" t="s">
        <v>2517</v>
      </c>
      <c r="E34" s="28"/>
    </row>
    <row r="35" spans="1:5" ht="15" customHeight="1" x14ac:dyDescent="0.25">
      <c r="A35" s="12" t="str">
        <f>VLOOKUP(D:D,'PARAGENS CONCELHO'!$1:$1048576,2,FALSE)</f>
        <v xml:space="preserve"> 40.604175,  -7.906148</v>
      </c>
      <c r="B35" s="17"/>
      <c r="C35" s="28" t="s">
        <v>2522</v>
      </c>
      <c r="D35" s="28" t="s">
        <v>2520</v>
      </c>
      <c r="E35" s="28"/>
    </row>
    <row r="36" spans="1:5" ht="15" customHeight="1" x14ac:dyDescent="0.25">
      <c r="A36" s="12" t="str">
        <f>VLOOKUP(D:D,'PARAGENS CONCELHO'!$1:$1048576,2,FALSE)</f>
        <v xml:space="preserve"> 40.599951,  -7.902620</v>
      </c>
      <c r="B36" s="17"/>
      <c r="C36" s="28" t="s">
        <v>2525</v>
      </c>
      <c r="D36" s="28" t="s">
        <v>2523</v>
      </c>
      <c r="E36" s="28"/>
    </row>
    <row r="37" spans="1:5" ht="15" customHeight="1" x14ac:dyDescent="0.25">
      <c r="A37" s="12" t="str">
        <f>VLOOKUP(D:D,'PARAGENS CONCELHO'!$1:$1048576,2,FALSE)</f>
        <v xml:space="preserve"> 40.597271,  -7.901850</v>
      </c>
      <c r="B37" s="17"/>
      <c r="C37" s="28" t="s">
        <v>2089</v>
      </c>
      <c r="D37" s="28" t="s">
        <v>2990</v>
      </c>
      <c r="E37" s="28"/>
    </row>
    <row r="38" spans="1:5" ht="15" customHeight="1" x14ac:dyDescent="0.25">
      <c r="A38" s="12" t="str">
        <f>VLOOKUP(D:D,'PARAGENS CONCELHO'!$1:$1048576,2,FALSE)</f>
        <v xml:space="preserve"> 40.607947,  -7.905816</v>
      </c>
      <c r="B38" s="17"/>
      <c r="C38" s="28" t="s">
        <v>2086</v>
      </c>
      <c r="D38" s="28" t="s">
        <v>2991</v>
      </c>
      <c r="E38" s="28"/>
    </row>
    <row r="39" spans="1:5" ht="15" customHeight="1" x14ac:dyDescent="0.25">
      <c r="A39" s="12" t="str">
        <f>VLOOKUP(D:D,'PARAGENS CONCELHO'!$1:$1048576,2,FALSE)</f>
        <v xml:space="preserve"> 40.611817,  -7.892597</v>
      </c>
      <c r="B39" s="17"/>
      <c r="C39" s="28" t="s">
        <v>3145</v>
      </c>
      <c r="D39" s="28" t="s">
        <v>3126</v>
      </c>
      <c r="E39" s="28"/>
    </row>
    <row r="40" spans="1:5" ht="15" customHeight="1" x14ac:dyDescent="0.25">
      <c r="A40" s="12" t="str">
        <f>VLOOKUP(D:D,'PARAGENS CONCELHO'!$1:$1048576,2,FALSE)</f>
        <v xml:space="preserve"> 40.614468,  -7.894891</v>
      </c>
      <c r="B40" s="17"/>
      <c r="C40" s="28" t="s">
        <v>882</v>
      </c>
      <c r="D40" s="28" t="s">
        <v>2992</v>
      </c>
      <c r="E40" s="28"/>
    </row>
    <row r="41" spans="1:5" ht="15" customHeight="1" x14ac:dyDescent="0.25">
      <c r="A41" s="12" t="str">
        <f>VLOOKUP(D:D,'PARAGENS CONCELHO'!$1:$1048576,2,FALSE)</f>
        <v xml:space="preserve"> 40.614412,  -7.897303</v>
      </c>
      <c r="B41" s="17"/>
      <c r="C41" s="28" t="s">
        <v>879</v>
      </c>
      <c r="D41" s="28" t="s">
        <v>2993</v>
      </c>
      <c r="E41" s="28"/>
    </row>
    <row r="42" spans="1:5" ht="15" customHeight="1" x14ac:dyDescent="0.25">
      <c r="A42" s="12" t="str">
        <f>VLOOKUP(D:D,'PARAGENS CONCELHO'!$1:$1048576,2,FALSE)</f>
        <v xml:space="preserve"> 40.614046,  -7.900301</v>
      </c>
      <c r="B42" s="17"/>
      <c r="C42" s="28" t="s">
        <v>876</v>
      </c>
      <c r="D42" s="28" t="s">
        <v>2994</v>
      </c>
      <c r="E42" s="28"/>
    </row>
    <row r="43" spans="1:5" ht="15" customHeight="1" x14ac:dyDescent="0.25">
      <c r="A43" s="12" t="str">
        <f>VLOOKUP(D:D,'PARAGENS CONCELHO'!$1:$1048576,2,FALSE)</f>
        <v xml:space="preserve"> 40.611589,  -7.912098</v>
      </c>
      <c r="B43" s="17"/>
      <c r="C43" s="28" t="s">
        <v>837</v>
      </c>
      <c r="D43" s="28" t="s">
        <v>2995</v>
      </c>
      <c r="E43" s="28"/>
    </row>
    <row r="44" spans="1:5" ht="15" customHeight="1" x14ac:dyDescent="0.25">
      <c r="A44" s="12" t="str">
        <f>VLOOKUP(D:D,'PARAGENS CONCELHO'!$1:$1048576,2,FALSE)</f>
        <v xml:space="preserve"> 40.611257,  -7.914607</v>
      </c>
      <c r="B44" s="17"/>
      <c r="C44" s="28" t="s">
        <v>843</v>
      </c>
      <c r="D44" s="28" t="s">
        <v>2996</v>
      </c>
      <c r="E44" s="28"/>
    </row>
    <row r="45" spans="1:5" ht="15" customHeight="1" x14ac:dyDescent="0.25">
      <c r="A45" s="12" t="str">
        <f>VLOOKUP(D:D,'PARAGENS CONCELHO'!$1:$1048576,2,FALSE)</f>
        <v xml:space="preserve"> 40.611318,  -7.919876</v>
      </c>
      <c r="B45" s="17"/>
      <c r="C45" s="28" t="s">
        <v>852</v>
      </c>
      <c r="D45" s="28" t="s">
        <v>2997</v>
      </c>
      <c r="E45" s="28"/>
    </row>
    <row r="46" spans="1:5" ht="15" customHeight="1" x14ac:dyDescent="0.25">
      <c r="A46" s="12" t="str">
        <f>VLOOKUP(D:D,'PARAGENS CONCELHO'!$1:$1048576,2,FALSE)</f>
        <v xml:space="preserve"> 40.605482,  -7.924390</v>
      </c>
      <c r="B46" s="17">
        <v>21</v>
      </c>
      <c r="C46" s="28" t="s">
        <v>858</v>
      </c>
      <c r="D46" s="28" t="s">
        <v>2917</v>
      </c>
      <c r="E46" s="28"/>
    </row>
    <row r="47" spans="1:5" ht="15" customHeight="1" x14ac:dyDescent="0.25">
      <c r="A47" s="12" t="str">
        <f>VLOOKUP(D:D,'PARAGENS CONCELHO'!$1:$1048576,2,FALSE)</f>
        <v xml:space="preserve"> 40.602595,  -7.927953</v>
      </c>
      <c r="B47" s="17">
        <v>21</v>
      </c>
      <c r="C47" s="28" t="s">
        <v>864</v>
      </c>
      <c r="D47" s="28" t="s">
        <v>2918</v>
      </c>
      <c r="E47" s="28"/>
    </row>
    <row r="48" spans="1:5" ht="15" customHeight="1" x14ac:dyDescent="0.25">
      <c r="A48" s="12" t="str">
        <f>VLOOKUP(D:D,'PARAGENS CONCELHO'!$1:$1048576,2,FALSE)</f>
        <v xml:space="preserve"> 40.597424,  -7.916851</v>
      </c>
      <c r="B48" s="17"/>
      <c r="C48" s="28" t="s">
        <v>3156</v>
      </c>
      <c r="D48" s="28" t="s">
        <v>3127</v>
      </c>
      <c r="E48" s="28"/>
    </row>
    <row r="49" spans="1:5" ht="15" customHeight="1" x14ac:dyDescent="0.25">
      <c r="A49" s="12" t="str">
        <f>VLOOKUP(D:D,'PARAGENS CONCELHO'!$1:$1048576,2,FALSE)</f>
        <v xml:space="preserve"> 40.597186,  -7.922101</v>
      </c>
      <c r="B49" s="17"/>
      <c r="C49" s="28" t="s">
        <v>3148</v>
      </c>
      <c r="D49" s="28" t="s">
        <v>3128</v>
      </c>
      <c r="E49" s="28"/>
    </row>
    <row r="50" spans="1:5" ht="15" customHeight="1" x14ac:dyDescent="0.25">
      <c r="A50" s="12" t="str">
        <f>VLOOKUP(D:D,'PARAGENS CONCELHO'!$1:$1048576,2,FALSE)</f>
        <v xml:space="preserve"> 40.596031,  -7.924705</v>
      </c>
      <c r="B50" s="17"/>
      <c r="C50" s="28" t="s">
        <v>873</v>
      </c>
      <c r="D50" s="28" t="s">
        <v>2999</v>
      </c>
      <c r="E50" s="28"/>
    </row>
    <row r="51" spans="1:5" ht="15" customHeight="1" x14ac:dyDescent="0.25">
      <c r="A51" s="12" t="str">
        <f>VLOOKUP(D:D,'PARAGENS CONCELHO'!$1:$1048576,2,FALSE)</f>
        <v xml:space="preserve"> 40.597014,  -7.925373</v>
      </c>
      <c r="B51" s="17"/>
      <c r="C51" s="28" t="s">
        <v>870</v>
      </c>
      <c r="D51" s="28" t="s">
        <v>2998</v>
      </c>
      <c r="E51" s="28"/>
    </row>
    <row r="52" spans="1:5" ht="15" customHeight="1" x14ac:dyDescent="0.25">
      <c r="A52" s="12" t="str">
        <f>VLOOKUP(D:D,'PARAGENS CONCELHO'!$1:$1048576,2,FALSE)</f>
        <v xml:space="preserve"> 40.598297,  -7.925398</v>
      </c>
      <c r="B52" s="17"/>
      <c r="C52" s="28" t="s">
        <v>3158</v>
      </c>
      <c r="D52" s="28" t="s">
        <v>3129</v>
      </c>
      <c r="E52" s="28"/>
    </row>
    <row r="53" spans="1:5" ht="15" customHeight="1" x14ac:dyDescent="0.25">
      <c r="A53" s="23" t="str">
        <f>VLOOKUP(D:D,'PARAGENS CONCELHO'!$1:$1048576,2,FALSE)</f>
        <v xml:space="preserve"> 40.598466,  -7.925948</v>
      </c>
      <c r="B53" s="29"/>
      <c r="C53" s="24" t="s">
        <v>867</v>
      </c>
      <c r="D53" s="278" t="s">
        <v>3000</v>
      </c>
      <c r="E53" s="278" t="s">
        <v>15</v>
      </c>
    </row>
    <row r="54" spans="1:5" ht="15" customHeight="1" x14ac:dyDescent="0.25">
      <c r="A54" s="12" t="str">
        <f>VLOOKUP(D:D,'PARAGENS CONCELHO'!$1:$1048576,2,FALSE)</f>
        <v xml:space="preserve"> 40.602647,  -7.927691</v>
      </c>
      <c r="B54" s="17">
        <v>21</v>
      </c>
      <c r="C54" s="28" t="s">
        <v>861</v>
      </c>
      <c r="D54" s="28" t="s">
        <v>2934</v>
      </c>
      <c r="E54" s="28"/>
    </row>
    <row r="55" spans="1:5" ht="15" customHeight="1" x14ac:dyDescent="0.25">
      <c r="A55" s="12" t="str">
        <f>VLOOKUP(D:D,'PARAGENS CONCELHO'!$1:$1048576,2,FALSE)</f>
        <v xml:space="preserve"> 40.605364,  -7.924321</v>
      </c>
      <c r="B55" s="17">
        <v>21</v>
      </c>
      <c r="C55" s="28" t="s">
        <v>855</v>
      </c>
      <c r="D55" s="28" t="s">
        <v>2935</v>
      </c>
      <c r="E55" s="28"/>
    </row>
    <row r="56" spans="1:5" ht="15" customHeight="1" x14ac:dyDescent="0.25">
      <c r="A56" s="12" t="str">
        <f>VLOOKUP(D:D,'PARAGENS CONCELHO'!$1:$1048576,2,FALSE)</f>
        <v xml:space="preserve"> 40.611223,  -7.919903</v>
      </c>
      <c r="B56" s="17"/>
      <c r="C56" s="28" t="s">
        <v>849</v>
      </c>
      <c r="D56" s="28" t="s">
        <v>3001</v>
      </c>
      <c r="E56" s="28"/>
    </row>
    <row r="57" spans="1:5" ht="15" customHeight="1" x14ac:dyDescent="0.25">
      <c r="A57" s="12" t="str">
        <f>VLOOKUP(D:D,'PARAGENS CONCELHO'!$1:$1048576,2,FALSE)</f>
        <v xml:space="preserve"> 40.611218,  -7.914331</v>
      </c>
      <c r="B57" s="17"/>
      <c r="C57" s="28" t="s">
        <v>846</v>
      </c>
      <c r="D57" s="28" t="s">
        <v>3002</v>
      </c>
      <c r="E57" s="28"/>
    </row>
    <row r="58" spans="1:5" ht="15" customHeight="1" x14ac:dyDescent="0.25">
      <c r="A58" s="12" t="str">
        <f>VLOOKUP(D:D,'PARAGENS CONCELHO'!$1:$1048576,2,FALSE)</f>
        <v xml:space="preserve"> 40.611642,  -7.911338</v>
      </c>
      <c r="B58" s="17"/>
      <c r="C58" s="28" t="s">
        <v>840</v>
      </c>
      <c r="D58" s="28" t="s">
        <v>3003</v>
      </c>
      <c r="E58" s="28"/>
    </row>
    <row r="59" spans="1:5" ht="15" customHeight="1" x14ac:dyDescent="0.25">
      <c r="A59" s="12" t="str">
        <f>VLOOKUP(D:D,'PARAGENS CONCELHO'!$1:$1048576,2,FALSE)</f>
        <v xml:space="preserve"> 40.607773,  -7.905897</v>
      </c>
      <c r="B59" s="17"/>
      <c r="C59" s="28" t="s">
        <v>2519</v>
      </c>
      <c r="D59" s="28" t="s">
        <v>2517</v>
      </c>
      <c r="E59" s="28"/>
    </row>
    <row r="60" spans="1:5" ht="15" customHeight="1" x14ac:dyDescent="0.25">
      <c r="A60" s="12" t="str">
        <f>VLOOKUP(D:D,'PARAGENS CONCELHO'!$1:$1048576,2,FALSE)</f>
        <v xml:space="preserve"> 40.604175,  -7.906148</v>
      </c>
      <c r="B60" s="17"/>
      <c r="C60" s="28" t="s">
        <v>2522</v>
      </c>
      <c r="D60" s="28" t="s">
        <v>2520</v>
      </c>
      <c r="E60" s="28"/>
    </row>
    <row r="61" spans="1:5" ht="15" customHeight="1" x14ac:dyDescent="0.25">
      <c r="A61" s="12" t="str">
        <f>VLOOKUP(D:D,'PARAGENS CONCELHO'!$1:$1048576,2,FALSE)</f>
        <v xml:space="preserve"> 40.599951,  -7.902620</v>
      </c>
      <c r="B61" s="17"/>
      <c r="C61" s="28" t="s">
        <v>2525</v>
      </c>
      <c r="D61" s="28" t="s">
        <v>2523</v>
      </c>
      <c r="E61" s="28"/>
    </row>
    <row r="62" spans="1:5" ht="15" customHeight="1" x14ac:dyDescent="0.25">
      <c r="A62" s="12" t="str">
        <f>VLOOKUP(D:D,'PARAGENS CONCELHO'!$1:$1048576,2,FALSE)</f>
        <v xml:space="preserve"> 40.597271,  -7.901850</v>
      </c>
      <c r="B62" s="17"/>
      <c r="C62" s="28" t="s">
        <v>2089</v>
      </c>
      <c r="D62" s="28" t="s">
        <v>2990</v>
      </c>
      <c r="E62" s="28"/>
    </row>
    <row r="63" spans="1:5" ht="15" customHeight="1" x14ac:dyDescent="0.25">
      <c r="A63" s="12" t="str">
        <f>VLOOKUP(D:D,'PARAGENS CONCELHO'!$1:$1048576,2,FALSE)</f>
        <v xml:space="preserve"> 40.607947,  -7.905816</v>
      </c>
      <c r="B63" s="17"/>
      <c r="C63" s="28" t="s">
        <v>2086</v>
      </c>
      <c r="D63" s="28" t="s">
        <v>2991</v>
      </c>
      <c r="E63" s="28"/>
    </row>
    <row r="64" spans="1:5" ht="15" customHeight="1" x14ac:dyDescent="0.25">
      <c r="A64" s="12" t="str">
        <f>VLOOKUP(D:D,'PARAGENS CONCELHO'!$1:$1048576,2,FALSE)</f>
        <v xml:space="preserve"> 40.611817,  -7.892597</v>
      </c>
      <c r="B64" s="17"/>
      <c r="C64" s="28" t="s">
        <v>3145</v>
      </c>
      <c r="D64" s="28" t="s">
        <v>3126</v>
      </c>
      <c r="E64" s="28"/>
    </row>
    <row r="65" spans="1:5" ht="15" customHeight="1" x14ac:dyDescent="0.25">
      <c r="A65" s="12" t="str">
        <f>VLOOKUP(D:D,'PARAGENS CONCELHO'!$1:$1048576,2,FALSE)</f>
        <v xml:space="preserve"> 40.614468,  -7.894891</v>
      </c>
      <c r="B65" s="17"/>
      <c r="C65" s="28" t="s">
        <v>882</v>
      </c>
      <c r="D65" s="28" t="s">
        <v>2992</v>
      </c>
      <c r="E65" s="28"/>
    </row>
    <row r="66" spans="1:5" ht="15" customHeight="1" x14ac:dyDescent="0.25">
      <c r="A66" s="12" t="str">
        <f>VLOOKUP(D:D,'PARAGENS CONCELHO'!$1:$1048576,2,FALSE)</f>
        <v xml:space="preserve"> 40.614412,  -7.897303</v>
      </c>
      <c r="B66" s="17"/>
      <c r="C66" s="28" t="s">
        <v>879</v>
      </c>
      <c r="D66" s="28" t="s">
        <v>2993</v>
      </c>
      <c r="E66" s="28"/>
    </row>
    <row r="67" spans="1:5" ht="15" customHeight="1" x14ac:dyDescent="0.25">
      <c r="A67" s="12" t="str">
        <f>VLOOKUP(D:D,'PARAGENS CONCELHO'!$1:$1048576,2,FALSE)</f>
        <v xml:space="preserve"> 40.614046,  -7.900301</v>
      </c>
      <c r="B67" s="17"/>
      <c r="C67" s="28" t="s">
        <v>876</v>
      </c>
      <c r="D67" s="28" t="s">
        <v>2994</v>
      </c>
      <c r="E67" s="28"/>
    </row>
    <row r="68" spans="1:5" ht="15" customHeight="1" x14ac:dyDescent="0.25">
      <c r="A68" s="12" t="str">
        <f>VLOOKUP(D:D,'PARAGENS CONCELHO'!$1:$1048576,2,FALSE)</f>
        <v xml:space="preserve"> 40.612528,  -7.905630</v>
      </c>
      <c r="B68" s="17"/>
      <c r="C68" s="28" t="s">
        <v>834</v>
      </c>
      <c r="D68" s="28" t="s">
        <v>3004</v>
      </c>
      <c r="E68" s="28"/>
    </row>
    <row r="69" spans="1:5" ht="15" customHeight="1" x14ac:dyDescent="0.25">
      <c r="A69" s="12" t="str">
        <f>VLOOKUP(D:D,'PARAGENS CONCELHO'!$1:$1048576,2,FALSE)</f>
        <v xml:space="preserve"> 40.614464,  -7.904720</v>
      </c>
      <c r="B69" s="17"/>
      <c r="C69" s="28" t="s">
        <v>831</v>
      </c>
      <c r="D69" s="28" t="s">
        <v>3005</v>
      </c>
      <c r="E69" s="28"/>
    </row>
    <row r="70" spans="1:5" ht="15" customHeight="1" x14ac:dyDescent="0.25">
      <c r="A70" s="12" t="str">
        <f>VLOOKUP(D:D,'PARAGENS CONCELHO'!$1:$1048576,2,FALSE)</f>
        <v xml:space="preserve"> 40.616907,  -7.901925</v>
      </c>
      <c r="B70" s="17"/>
      <c r="C70" s="28" t="s">
        <v>825</v>
      </c>
      <c r="D70" s="28" t="s">
        <v>3006</v>
      </c>
      <c r="E70" s="28"/>
    </row>
    <row r="71" spans="1:5" ht="15" customHeight="1" x14ac:dyDescent="0.25">
      <c r="A71" s="12" t="str">
        <f>VLOOKUP(D:D,'PARAGENS CONCELHO'!$1:$1048576,2,FALSE)</f>
        <v xml:space="preserve"> 40.619472,  -7.899146</v>
      </c>
      <c r="B71" s="17"/>
      <c r="C71" s="28" t="s">
        <v>3530</v>
      </c>
      <c r="D71" s="28" t="s">
        <v>3519</v>
      </c>
      <c r="E71" s="28"/>
    </row>
    <row r="72" spans="1:5" ht="15" customHeight="1" x14ac:dyDescent="0.25">
      <c r="A72" s="23" t="str">
        <f>VLOOKUP(D:D,'PARAGENS CONCELHO'!$1:$1048576,2,FALSE)</f>
        <v xml:space="preserve"> 40.623389,  -7.900288</v>
      </c>
      <c r="B72" s="29"/>
      <c r="C72" s="24" t="s">
        <v>816</v>
      </c>
      <c r="D72" s="278" t="s">
        <v>3007</v>
      </c>
      <c r="E72" s="278" t="s">
        <v>28</v>
      </c>
    </row>
    <row r="73" spans="1:5" ht="15" customHeight="1" x14ac:dyDescent="0.25">
      <c r="A73" s="12" t="str">
        <f>VLOOKUP(D:D,'PARAGENS CONCELHO'!$1:$1048576,2,FALSE)</f>
        <v xml:space="preserve"> 40.626227,  -7.901098</v>
      </c>
      <c r="B73" s="17"/>
      <c r="C73" s="28" t="s">
        <v>3162</v>
      </c>
      <c r="D73" s="28" t="s">
        <v>3130</v>
      </c>
      <c r="E73" s="28"/>
    </row>
    <row r="74" spans="1:5" ht="15" customHeight="1" x14ac:dyDescent="0.25">
      <c r="A74" s="23" t="str">
        <f>VLOOKUP(D:D,'PARAGENS CONCELHO'!$1:$1048576,2,FALSE)</f>
        <v xml:space="preserve"> 40.632844,  -7.905782</v>
      </c>
      <c r="B74" s="29">
        <v>11</v>
      </c>
      <c r="C74" s="24" t="s">
        <v>810</v>
      </c>
      <c r="D74" s="278" t="s">
        <v>3008</v>
      </c>
      <c r="E74" s="278" t="s">
        <v>31</v>
      </c>
    </row>
    <row r="75" spans="1:5" ht="15" customHeight="1" x14ac:dyDescent="0.25">
      <c r="A75" s="12" t="str">
        <f>VLOOKUP(D:D,'PARAGENS CONCELHO'!$1:$1048576,2,FALSE)</f>
        <v xml:space="preserve"> 40.637244,  -7.908071</v>
      </c>
      <c r="B75" s="17" t="s">
        <v>3700</v>
      </c>
      <c r="C75" s="28" t="s">
        <v>807</v>
      </c>
      <c r="D75" s="28" t="s">
        <v>2901</v>
      </c>
      <c r="E75" s="28"/>
    </row>
    <row r="76" spans="1:5" ht="15" customHeight="1" x14ac:dyDescent="0.25">
      <c r="A76" s="12" t="str">
        <f>VLOOKUP(D:D,'PARAGENS CONCELHO'!$1:$1048576,2,FALSE)</f>
        <v xml:space="preserve"> 40.642719,  -7.909417</v>
      </c>
      <c r="B76" s="17" t="s">
        <v>3700</v>
      </c>
      <c r="C76" s="28" t="s">
        <v>801</v>
      </c>
      <c r="D76" s="28" t="s">
        <v>2902</v>
      </c>
      <c r="E76" s="28"/>
    </row>
    <row r="77" spans="1:5" ht="15" customHeight="1" x14ac:dyDescent="0.25">
      <c r="A77" s="12" t="str">
        <f>VLOOKUP(D:D,'PARAGENS CONCELHO'!$1:$1048576,2,FALSE)</f>
        <v xml:space="preserve"> 40.645744,  -7.909010</v>
      </c>
      <c r="B77" s="17" t="s">
        <v>3164</v>
      </c>
      <c r="C77" s="28" t="s">
        <v>272</v>
      </c>
      <c r="D77" s="28" t="s">
        <v>3009</v>
      </c>
      <c r="E77" s="28"/>
    </row>
    <row r="78" spans="1:5" ht="15" customHeight="1" x14ac:dyDescent="0.25">
      <c r="A78" s="12" t="str">
        <f>VLOOKUP(D:D,'PARAGENS CONCELHO'!$1:$1048576,2,FALSE)</f>
        <v xml:space="preserve"> 40.648672,  -7.908798</v>
      </c>
      <c r="B78" s="17" t="s">
        <v>3701</v>
      </c>
      <c r="C78" s="28" t="s">
        <v>1208</v>
      </c>
      <c r="D78" s="28" t="s">
        <v>2662</v>
      </c>
      <c r="E78" s="28"/>
    </row>
    <row r="79" spans="1:5" ht="15" customHeight="1" x14ac:dyDescent="0.25">
      <c r="A79" s="5" t="str">
        <f>VLOOKUP(D:D,'PARAGENS CONCELHO'!$1:$1048576,2,FALSE)</f>
        <v xml:space="preserve"> 40.648002,  -7.911350</v>
      </c>
      <c r="B79" s="173" t="s">
        <v>3588</v>
      </c>
      <c r="C79" s="28" t="s">
        <v>789</v>
      </c>
      <c r="D79" s="28" t="s">
        <v>2984</v>
      </c>
      <c r="E79" s="1"/>
    </row>
    <row r="80" spans="1:5" ht="15" customHeight="1" x14ac:dyDescent="0.25">
      <c r="A80" s="12" t="str">
        <f>VLOOKUP(D:D,'PARAGENS CONCELHO'!$1:$1048576,2,FALSE)</f>
        <v xml:space="preserve"> 40.648181,  -7.911785</v>
      </c>
      <c r="B80" s="17">
        <v>11</v>
      </c>
      <c r="C80" s="28" t="s">
        <v>786</v>
      </c>
      <c r="D80" s="28" t="s">
        <v>2985</v>
      </c>
      <c r="E80" s="28"/>
    </row>
    <row r="81" spans="1:5" ht="15" customHeight="1" x14ac:dyDescent="0.25">
      <c r="A81" s="12" t="str">
        <f>VLOOKUP(D:D,'PARAGENS CONCELHO'!$1:$1048576,2,FALSE)</f>
        <v xml:space="preserve"> 40.647255,  -7.912799</v>
      </c>
      <c r="B81" s="17" t="s">
        <v>3702</v>
      </c>
      <c r="C81" s="28" t="s">
        <v>783</v>
      </c>
      <c r="D81" s="28" t="s">
        <v>2904</v>
      </c>
      <c r="E81" s="28"/>
    </row>
    <row r="82" spans="1:5" ht="15" customHeight="1" x14ac:dyDescent="0.25">
      <c r="A82" s="12" t="str">
        <f>VLOOKUP(D:D,'PARAGENS CONCELHO'!$1:$1048576,2,FALSE)</f>
        <v xml:space="preserve"> 40.642732,  -7.916606</v>
      </c>
      <c r="B82" s="17" t="s">
        <v>3703</v>
      </c>
      <c r="C82" s="28" t="s">
        <v>768</v>
      </c>
      <c r="D82" s="28" t="s">
        <v>2905</v>
      </c>
      <c r="E82" s="28"/>
    </row>
    <row r="83" spans="1:5" ht="15" customHeight="1" x14ac:dyDescent="0.25">
      <c r="A83" s="12" t="str">
        <f>VLOOKUP(D:D,'PARAGENS CONCELHO'!$1:$1048576,2,FALSE)</f>
        <v xml:space="preserve"> 40.641720,  -7.917366</v>
      </c>
      <c r="B83" s="17" t="s">
        <v>3703</v>
      </c>
      <c r="C83" s="28" t="s">
        <v>771</v>
      </c>
      <c r="D83" s="28" t="s">
        <v>2906</v>
      </c>
      <c r="E83" s="28"/>
    </row>
    <row r="84" spans="1:5" ht="15" customHeight="1" x14ac:dyDescent="0.25">
      <c r="A84" s="12" t="str">
        <f>VLOOKUP(D:D,'PARAGENS CONCELHO'!$1:$1048576,2,FALSE)</f>
        <v xml:space="preserve"> 40.642870,  -7.920631</v>
      </c>
      <c r="B84" s="17" t="s">
        <v>3704</v>
      </c>
      <c r="C84" s="28" t="s">
        <v>759</v>
      </c>
      <c r="D84" s="28" t="s">
        <v>2907</v>
      </c>
      <c r="E84" s="28"/>
    </row>
    <row r="85" spans="1:5" ht="15" customHeight="1" x14ac:dyDescent="0.25">
      <c r="A85" s="12" t="str">
        <f>VLOOKUP(D:D,'PARAGENS CONCELHO'!$1:$1048576,2,FALSE)</f>
        <v xml:space="preserve"> 40.644778,  -7.923078</v>
      </c>
      <c r="B85" s="17" t="s">
        <v>3704</v>
      </c>
      <c r="C85" s="28" t="s">
        <v>753</v>
      </c>
      <c r="D85" s="28" t="s">
        <v>2908</v>
      </c>
      <c r="E85" s="28"/>
    </row>
    <row r="86" spans="1:5" ht="15" customHeight="1" x14ac:dyDescent="0.25">
      <c r="A86" s="23" t="str">
        <f>VLOOKUP(D:D,'PARAGENS CONCELHO'!$1:$1048576,2,FALSE)</f>
        <v xml:space="preserve"> 40.647572,  -7.920597</v>
      </c>
      <c r="B86" s="29" t="s">
        <v>3704</v>
      </c>
      <c r="C86" s="24" t="s">
        <v>750</v>
      </c>
      <c r="D86" s="278" t="s">
        <v>2909</v>
      </c>
      <c r="E86" s="278" t="s">
        <v>85</v>
      </c>
    </row>
    <row r="87" spans="1:5" ht="15" customHeight="1" x14ac:dyDescent="0.25">
      <c r="A87" s="12" t="str">
        <f>VLOOKUP(D:D,'PARAGENS CONCELHO'!$1:$1048576,2,FALSE)</f>
        <v xml:space="preserve"> 40.650440,  -7.918447</v>
      </c>
      <c r="B87" s="17" t="s">
        <v>3704</v>
      </c>
      <c r="C87" s="28" t="s">
        <v>744</v>
      </c>
      <c r="D87" s="28" t="s">
        <v>2910</v>
      </c>
      <c r="E87" s="28"/>
    </row>
    <row r="88" spans="1:5" ht="15" customHeight="1" x14ac:dyDescent="0.25">
      <c r="A88" s="12" t="str">
        <f>VLOOKUP(D:D,'PARAGENS CONCELHO'!$1:$1048576,2,FALSE)</f>
        <v xml:space="preserve"> 40.653866,  -7.915709</v>
      </c>
      <c r="B88" s="17" t="s">
        <v>3696</v>
      </c>
      <c r="C88" s="28" t="s">
        <v>738</v>
      </c>
      <c r="D88" s="28" t="s">
        <v>2911</v>
      </c>
      <c r="E88" s="28"/>
    </row>
    <row r="89" spans="1:5" ht="15" customHeight="1" x14ac:dyDescent="0.25">
      <c r="A89" s="12" t="str">
        <f>VLOOKUP(D:D,'PARAGENS CONCELHO'!$1:$1048576,2,FALSE)</f>
        <v xml:space="preserve"> 40.656145,  -7.914081</v>
      </c>
      <c r="B89" s="17" t="s">
        <v>3705</v>
      </c>
      <c r="C89" s="28" t="s">
        <v>278</v>
      </c>
      <c r="D89" s="28" t="s">
        <v>21</v>
      </c>
      <c r="E89" s="28"/>
    </row>
    <row r="90" spans="1:5" ht="15" customHeight="1" x14ac:dyDescent="0.25">
      <c r="A90" s="12" t="str">
        <f>VLOOKUP(D:D,'PARAGENS CONCELHO'!$1:$1048576,2,FALSE)</f>
        <v xml:space="preserve"> 40.659281,  -7.914792</v>
      </c>
      <c r="B90" s="17" t="s">
        <v>3694</v>
      </c>
      <c r="C90" s="28" t="s">
        <v>521</v>
      </c>
      <c r="D90" s="28" t="s">
        <v>59</v>
      </c>
      <c r="E90" s="28"/>
    </row>
    <row r="91" spans="1:5" ht="15" customHeight="1" x14ac:dyDescent="0.25">
      <c r="A91" s="12">
        <f>VLOOKUP(D:D,'PARAGENS CONCELHO'!$1:$1048576,2,FALSE)</f>
        <v>0</v>
      </c>
      <c r="B91" s="17" t="s">
        <v>3693</v>
      </c>
      <c r="C91" s="28" t="s">
        <v>136</v>
      </c>
      <c r="D91" s="28" t="s">
        <v>14</v>
      </c>
      <c r="E91" s="28"/>
    </row>
    <row r="93" spans="1:5" hidden="1" x14ac:dyDescent="0.25"/>
    <row r="94" spans="1:5" hidden="1" x14ac:dyDescent="0.25"/>
    <row r="95" spans="1:5" hidden="1" x14ac:dyDescent="0.25"/>
  </sheetData>
  <mergeCells count="2">
    <mergeCell ref="C5:E5"/>
    <mergeCell ref="C6:E6"/>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&amp;L&amp;"-,Negrito"&amp;12Empresa Berrelhas de Camionagem, Lda
500 095 884
Viseu&amp;R&amp;G</oddHeader>
    <oddFooter>&amp;LViseu, 03 de março de 2025
&amp;RPágina &amp;P de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59999389629810485"/>
    <pageSetUpPr fitToPage="1"/>
  </sheetPr>
  <dimension ref="A1:AH60"/>
  <sheetViews>
    <sheetView topLeftCell="C52" zoomScaleNormal="100" workbookViewId="0">
      <selection activeCell="F47" sqref="F47"/>
    </sheetView>
  </sheetViews>
  <sheetFormatPr defaultColWidth="9.5703125" defaultRowHeight="15" x14ac:dyDescent="0.25"/>
  <cols>
    <col min="1" max="1" width="29.85546875" hidden="1" customWidth="1"/>
    <col min="2" max="2" width="42.85546875" hidden="1" customWidth="1"/>
    <col min="3" max="3" width="37.7109375" bestFit="1" customWidth="1"/>
    <col min="4" max="4" width="13.42578125" bestFit="1" customWidth="1"/>
  </cols>
  <sheetData>
    <row r="1" spans="1:34" hidden="1" x14ac:dyDescent="0.25">
      <c r="C1" s="83" t="s">
        <v>0</v>
      </c>
      <c r="D1" s="84"/>
    </row>
    <row r="2" spans="1:34" hidden="1" x14ac:dyDescent="0.25">
      <c r="A2" s="85"/>
      <c r="B2" s="85"/>
      <c r="C2" s="83" t="s">
        <v>1</v>
      </c>
      <c r="D2" s="86"/>
    </row>
    <row r="3" spans="1:34" hidden="1" x14ac:dyDescent="0.25">
      <c r="C3" s="87" t="s">
        <v>2569</v>
      </c>
      <c r="D3" s="88"/>
    </row>
    <row r="4" spans="1:34" hidden="1" x14ac:dyDescent="0.25">
      <c r="C4" s="201"/>
      <c r="D4" s="5"/>
    </row>
    <row r="5" spans="1:34" x14ac:dyDescent="0.25">
      <c r="C5" s="201"/>
      <c r="D5" s="5"/>
    </row>
    <row r="6" spans="1:34" ht="15.75" x14ac:dyDescent="0.25">
      <c r="C6" s="311" t="s">
        <v>3912</v>
      </c>
      <c r="D6" s="311"/>
    </row>
    <row r="7" spans="1:34" ht="15.75" x14ac:dyDescent="0.25">
      <c r="C7" s="312" t="s">
        <v>4242</v>
      </c>
      <c r="D7" s="312"/>
    </row>
    <row r="9" spans="1:34" ht="15" customHeight="1" x14ac:dyDescent="0.25">
      <c r="A9" s="211" t="s">
        <v>2711</v>
      </c>
      <c r="B9" s="275" t="s">
        <v>3601</v>
      </c>
      <c r="C9" s="298" t="s">
        <v>9</v>
      </c>
      <c r="D9" s="298" t="s">
        <v>10</v>
      </c>
    </row>
    <row r="10" spans="1:34" s="143" customFormat="1" x14ac:dyDescent="0.25">
      <c r="A10" s="12" t="str">
        <f>VLOOKUP(D:D,'[2]PARAGENS CONCELHO'!$1:$1048576,2,FALSE)</f>
        <v xml:space="preserve"> 40.628071,  -7.881586</v>
      </c>
      <c r="B10" s="17"/>
      <c r="C10" s="88" t="s">
        <v>1652</v>
      </c>
      <c r="D10" s="39" t="s">
        <v>3016</v>
      </c>
      <c r="E10"/>
      <c r="F10"/>
      <c r="G10"/>
      <c r="H10"/>
      <c r="I10"/>
      <c r="J10"/>
      <c r="K10"/>
      <c r="L10"/>
      <c r="M10"/>
      <c r="N10"/>
      <c r="O10"/>
      <c r="P10"/>
      <c r="Q10"/>
      <c r="R10"/>
      <c r="S10"/>
      <c r="T10"/>
      <c r="U10"/>
      <c r="V10"/>
      <c r="W10"/>
      <c r="X10"/>
      <c r="Y10"/>
      <c r="Z10"/>
      <c r="AA10"/>
      <c r="AB10"/>
      <c r="AC10"/>
      <c r="AD10"/>
      <c r="AE10"/>
      <c r="AF10"/>
      <c r="AG10"/>
      <c r="AH10"/>
    </row>
    <row r="11" spans="1:34" s="143" customFormat="1" x14ac:dyDescent="0.25">
      <c r="A11" s="12" t="str">
        <f>VLOOKUP(D:D,'[2]PARAGENS CONCELHO'!$1:$1048576,2,FALSE)</f>
        <v xml:space="preserve"> 40.627160,  -7.884863</v>
      </c>
      <c r="B11" s="17"/>
      <c r="C11" s="88" t="s">
        <v>1643</v>
      </c>
      <c r="D11" s="39" t="s">
        <v>3019</v>
      </c>
      <c r="E11"/>
      <c r="F11"/>
      <c r="G11"/>
      <c r="H11"/>
      <c r="I11"/>
      <c r="J11"/>
      <c r="K11"/>
      <c r="L11"/>
      <c r="M11"/>
      <c r="N11"/>
      <c r="O11"/>
      <c r="P11"/>
      <c r="Q11"/>
      <c r="R11"/>
      <c r="S11"/>
      <c r="T11"/>
      <c r="U11"/>
      <c r="V11"/>
      <c r="W11"/>
      <c r="X11"/>
      <c r="Y11"/>
      <c r="Z11"/>
      <c r="AA11"/>
      <c r="AB11"/>
      <c r="AC11"/>
      <c r="AD11"/>
      <c r="AE11"/>
      <c r="AF11"/>
      <c r="AG11"/>
      <c r="AH11"/>
    </row>
    <row r="12" spans="1:34" x14ac:dyDescent="0.25">
      <c r="A12" s="12" t="str">
        <f>VLOOKUP(D:D,'[2]PARAGENS CONCELHO'!$1:$1048576,2,FALSE)</f>
        <v xml:space="preserve"> 40.625586,  -7.888237</v>
      </c>
      <c r="B12" s="17"/>
      <c r="C12" s="88" t="s">
        <v>1640</v>
      </c>
      <c r="D12" s="39" t="s">
        <v>3020</v>
      </c>
    </row>
    <row r="13" spans="1:34" x14ac:dyDescent="0.25">
      <c r="A13" s="12" t="str">
        <f>VLOOKUP(D:D,'[2]PARAGENS CONCELHO'!$1:$1048576,2,FALSE)</f>
        <v xml:space="preserve"> 40.623650,  -7.895409</v>
      </c>
      <c r="B13" s="17"/>
      <c r="C13" s="88" t="s">
        <v>1634</v>
      </c>
      <c r="D13" s="88" t="s">
        <v>3021</v>
      </c>
    </row>
    <row r="14" spans="1:34" x14ac:dyDescent="0.25">
      <c r="A14" s="12" t="str">
        <f>VLOOKUP(D:D,'[2]PARAGENS CONCELHO'!$1:$1048576,2,FALSE)</f>
        <v xml:space="preserve"> 40.612720,  -7.905709</v>
      </c>
      <c r="B14" s="17"/>
      <c r="C14" s="88" t="s">
        <v>2317</v>
      </c>
      <c r="D14" s="88" t="s">
        <v>2315</v>
      </c>
    </row>
    <row r="15" spans="1:34" x14ac:dyDescent="0.25">
      <c r="A15" s="133" t="str">
        <f>VLOOKUP(D:D,'[2]PARAGENS CONCELHO'!$1:$1048576,2,FALSE)</f>
        <v xml:space="preserve"> 40.607773,  -7.905897</v>
      </c>
      <c r="B15" s="134"/>
      <c r="C15" s="88" t="s">
        <v>2519</v>
      </c>
      <c r="D15" s="88" t="s">
        <v>2517</v>
      </c>
    </row>
    <row r="16" spans="1:34" x14ac:dyDescent="0.25">
      <c r="A16" s="133" t="str">
        <f>VLOOKUP(D:D,'[2]PARAGENS CONCELHO'!$1:$1048576,2,FALSE)</f>
        <v xml:space="preserve"> 40.604175,  -7.906148</v>
      </c>
      <c r="B16" s="134"/>
      <c r="C16" s="88" t="s">
        <v>2522</v>
      </c>
      <c r="D16" s="88" t="s">
        <v>2520</v>
      </c>
    </row>
    <row r="17" spans="1:4" x14ac:dyDescent="0.25">
      <c r="A17" s="133" t="str">
        <f>VLOOKUP(D:D,'[2]PARAGENS CONCELHO'!$1:$1048576,2,FALSE)</f>
        <v xml:space="preserve"> 40.599951,  -7.902620</v>
      </c>
      <c r="B17" s="134"/>
      <c r="C17" s="88" t="s">
        <v>2525</v>
      </c>
      <c r="D17" s="88" t="s">
        <v>2523</v>
      </c>
    </row>
    <row r="18" spans="1:4" x14ac:dyDescent="0.25">
      <c r="A18" s="12" t="str">
        <f>VLOOKUP(D:D,'[2]PARAGENS CONCELHO'!$1:$1048576,2,FALSE)</f>
        <v xml:space="preserve"> 40.597271,  -7.901850</v>
      </c>
      <c r="B18" s="17"/>
      <c r="C18" s="88" t="s">
        <v>2089</v>
      </c>
      <c r="D18" s="88" t="s">
        <v>2990</v>
      </c>
    </row>
    <row r="19" spans="1:4" x14ac:dyDescent="0.25">
      <c r="A19" s="12" t="str">
        <f>VLOOKUP(D:D,'[2]PARAGENS CONCELHO'!$1:$1048576,2,FALSE)</f>
        <v xml:space="preserve"> 40.607947,  -7.905816</v>
      </c>
      <c r="B19" s="17"/>
      <c r="C19" s="88" t="s">
        <v>2086</v>
      </c>
      <c r="D19" s="88" t="s">
        <v>2991</v>
      </c>
    </row>
    <row r="20" spans="1:4" x14ac:dyDescent="0.25">
      <c r="A20" s="12" t="str">
        <f>VLOOKUP(D:D,'[2]PARAGENS CONCELHO'!$1:$1048576,2,FALSE)</f>
        <v xml:space="preserve"> 40.611817,  -7.892597</v>
      </c>
      <c r="B20" s="17"/>
      <c r="C20" s="88" t="s">
        <v>3145</v>
      </c>
      <c r="D20" s="88" t="s">
        <v>3126</v>
      </c>
    </row>
    <row r="21" spans="1:4" x14ac:dyDescent="0.25">
      <c r="A21" s="12" t="str">
        <f>VLOOKUP(D:D,'[2]PARAGENS CONCELHO'!$1:$1048576,2,FALSE)</f>
        <v xml:space="preserve"> 40.614468,  -7.894891</v>
      </c>
      <c r="B21" s="17"/>
      <c r="C21" s="88" t="s">
        <v>882</v>
      </c>
      <c r="D21" s="88" t="s">
        <v>2992</v>
      </c>
    </row>
    <row r="22" spans="1:4" x14ac:dyDescent="0.25">
      <c r="A22" s="12" t="str">
        <f>VLOOKUP(D:D,'[2]PARAGENS CONCELHO'!$1:$1048576,2,FALSE)</f>
        <v xml:space="preserve"> 40.614412,  -7.897303</v>
      </c>
      <c r="B22" s="17"/>
      <c r="C22" s="88" t="s">
        <v>879</v>
      </c>
      <c r="D22" s="88" t="s">
        <v>2993</v>
      </c>
    </row>
    <row r="23" spans="1:4" x14ac:dyDescent="0.25">
      <c r="A23" s="12" t="str">
        <f>VLOOKUP(D:D,'[2]PARAGENS CONCELHO'!$1:$1048576,2,FALSE)</f>
        <v xml:space="preserve"> 40.614046,  -7.900301</v>
      </c>
      <c r="B23" s="17"/>
      <c r="C23" s="88" t="s">
        <v>876</v>
      </c>
      <c r="D23" s="88" t="s">
        <v>2994</v>
      </c>
    </row>
    <row r="24" spans="1:4" x14ac:dyDescent="0.25">
      <c r="A24" s="12" t="str">
        <f>VLOOKUP(D:D,'[2]PARAGENS CONCELHO'!$1:$1048576,2,FALSE)</f>
        <v xml:space="preserve"> 40.611589,  -7.912098</v>
      </c>
      <c r="B24" s="17"/>
      <c r="C24" s="88" t="s">
        <v>837</v>
      </c>
      <c r="D24" s="88" t="s">
        <v>2995</v>
      </c>
    </row>
    <row r="25" spans="1:4" x14ac:dyDescent="0.25">
      <c r="A25" s="12" t="str">
        <f>VLOOKUP(D:D,'[2]PARAGENS CONCELHO'!$1:$1048576,2,FALSE)</f>
        <v xml:space="preserve"> 40.611257,  -7.914607</v>
      </c>
      <c r="B25" s="17"/>
      <c r="C25" s="88" t="s">
        <v>843</v>
      </c>
      <c r="D25" s="88" t="s">
        <v>2996</v>
      </c>
    </row>
    <row r="26" spans="1:4" x14ac:dyDescent="0.25">
      <c r="A26" s="12" t="str">
        <f>VLOOKUP(D:D,'[2]PARAGENS CONCELHO'!$1:$1048576,2,FALSE)</f>
        <v xml:space="preserve"> 40.611318,  -7.919876</v>
      </c>
      <c r="B26" s="17"/>
      <c r="C26" s="88" t="s">
        <v>852</v>
      </c>
      <c r="D26" s="88" t="s">
        <v>2997</v>
      </c>
    </row>
    <row r="27" spans="1:4" x14ac:dyDescent="0.25">
      <c r="A27" s="12" t="str">
        <f>VLOOKUP(D:D,'[2]PARAGENS CONCELHO'!$1:$1048576,2,FALSE)</f>
        <v xml:space="preserve"> 40.605482,  -7.924390</v>
      </c>
      <c r="B27" s="17"/>
      <c r="C27" s="88" t="s">
        <v>858</v>
      </c>
      <c r="D27" s="88" t="s">
        <v>2917</v>
      </c>
    </row>
    <row r="28" spans="1:4" x14ac:dyDescent="0.25">
      <c r="A28" s="12" t="str">
        <f>VLOOKUP(D:D,'[2]PARAGENS CONCELHO'!$1:$1048576,2,FALSE)</f>
        <v xml:space="preserve"> 40.602595,  -7.927953</v>
      </c>
      <c r="B28" s="17"/>
      <c r="C28" s="88" t="s">
        <v>864</v>
      </c>
      <c r="D28" s="88" t="s">
        <v>2918</v>
      </c>
    </row>
    <row r="29" spans="1:4" x14ac:dyDescent="0.25">
      <c r="A29" s="12" t="str">
        <f>VLOOKUP(D:D,'[2]PARAGENS CONCELHO'!$1:$1048576,2,FALSE)</f>
        <v xml:space="preserve"> 40.596935,  -7.930202</v>
      </c>
      <c r="B29" s="17"/>
      <c r="C29" s="88" t="s">
        <v>2092</v>
      </c>
      <c r="D29" s="88" t="s">
        <v>2933</v>
      </c>
    </row>
    <row r="30" spans="1:4" x14ac:dyDescent="0.25">
      <c r="A30" s="12" t="str">
        <f>VLOOKUP(D:D,'[2]PARAGENS CONCELHO'!$1:$1048576,2,FALSE)</f>
        <v xml:space="preserve"> 40.590750,  -7.928888</v>
      </c>
      <c r="B30" s="17">
        <v>21</v>
      </c>
      <c r="C30" s="88" t="s">
        <v>2417</v>
      </c>
      <c r="D30" s="88" t="s">
        <v>2415</v>
      </c>
    </row>
    <row r="31" spans="1:4" x14ac:dyDescent="0.25">
      <c r="A31" s="12" t="str">
        <f>VLOOKUP(D:D,'[2]PARAGENS CONCELHO'!$1:$1048576,2,FALSE)</f>
        <v xml:space="preserve"> 40.579161,  -7.941983</v>
      </c>
      <c r="B31" s="17">
        <v>21</v>
      </c>
      <c r="C31" s="88" t="s">
        <v>2098</v>
      </c>
      <c r="D31" s="88" t="s">
        <v>2919</v>
      </c>
    </row>
    <row r="32" spans="1:4" x14ac:dyDescent="0.25">
      <c r="A32" s="12" t="str">
        <f>VLOOKUP(D:D,'[2]PARAGENS CONCELHO'!$1:$1048576,2,FALSE)</f>
        <v xml:space="preserve"> 40.597424,  -7.916851</v>
      </c>
      <c r="B32" s="17"/>
      <c r="C32" s="88" t="s">
        <v>3156</v>
      </c>
      <c r="D32" s="88" t="s">
        <v>3127</v>
      </c>
    </row>
    <row r="33" spans="1:34" x14ac:dyDescent="0.25">
      <c r="A33" s="12"/>
      <c r="C33" s="88" t="s">
        <v>3148</v>
      </c>
      <c r="D33" s="88" t="s">
        <v>3128</v>
      </c>
    </row>
    <row r="34" spans="1:34" s="143" customFormat="1" x14ac:dyDescent="0.25">
      <c r="A34" s="12" t="str">
        <f>VLOOKUP(D:D,'[2]PARAGENS CONCELHO'!$1:$1048576,2,FALSE)</f>
        <v xml:space="preserve"> 40.596031,  -7.924705</v>
      </c>
      <c r="B34" s="17"/>
      <c r="C34" s="88" t="s">
        <v>873</v>
      </c>
      <c r="D34" s="88" t="s">
        <v>2999</v>
      </c>
      <c r="E34"/>
      <c r="F34"/>
      <c r="G34"/>
      <c r="H34"/>
      <c r="I34"/>
      <c r="J34"/>
      <c r="K34"/>
      <c r="L34"/>
      <c r="M34"/>
      <c r="N34"/>
      <c r="O34"/>
      <c r="P34"/>
      <c r="Q34"/>
      <c r="R34"/>
      <c r="S34"/>
      <c r="T34"/>
      <c r="U34"/>
      <c r="V34"/>
      <c r="W34"/>
      <c r="X34"/>
      <c r="Y34"/>
      <c r="Z34"/>
      <c r="AA34"/>
      <c r="AB34"/>
      <c r="AC34"/>
      <c r="AD34"/>
      <c r="AE34"/>
      <c r="AF34"/>
      <c r="AG34"/>
      <c r="AH34"/>
    </row>
    <row r="35" spans="1:34" s="143" customFormat="1" x14ac:dyDescent="0.25">
      <c r="A35" s="12"/>
      <c r="B35"/>
      <c r="C35" s="88" t="s">
        <v>870</v>
      </c>
      <c r="D35" s="88" t="s">
        <v>2998</v>
      </c>
      <c r="E35"/>
      <c r="F35"/>
      <c r="G35"/>
      <c r="H35"/>
      <c r="I35"/>
      <c r="J35"/>
      <c r="K35"/>
      <c r="L35"/>
      <c r="M35"/>
      <c r="N35"/>
      <c r="O35"/>
      <c r="P35"/>
      <c r="Q35"/>
      <c r="R35"/>
      <c r="S35"/>
      <c r="T35"/>
      <c r="U35"/>
      <c r="V35"/>
      <c r="W35"/>
      <c r="X35"/>
      <c r="Y35"/>
      <c r="Z35"/>
      <c r="AA35"/>
      <c r="AB35"/>
      <c r="AC35"/>
      <c r="AD35"/>
      <c r="AE35"/>
      <c r="AF35"/>
      <c r="AG35"/>
      <c r="AH35"/>
    </row>
    <row r="36" spans="1:34" x14ac:dyDescent="0.25">
      <c r="A36" s="12" t="str">
        <f>VLOOKUP(D:D,'[2]PARAGENS CONCELHO'!$1:$1048576,2,FALSE)</f>
        <v xml:space="preserve"> 40.598297,  -7.925398</v>
      </c>
      <c r="B36" s="17"/>
      <c r="C36" s="88" t="s">
        <v>3158</v>
      </c>
      <c r="D36" s="88" t="s">
        <v>3129</v>
      </c>
    </row>
    <row r="37" spans="1:34" x14ac:dyDescent="0.25">
      <c r="A37" s="12" t="str">
        <f>VLOOKUP(D:D,'[2]PARAGENS CONCELHO'!$1:$1048576,2,FALSE)</f>
        <v xml:space="preserve"> 40.598466,  -7.925948</v>
      </c>
      <c r="B37" s="17"/>
      <c r="C37" s="88" t="s">
        <v>867</v>
      </c>
      <c r="D37" s="88" t="s">
        <v>3000</v>
      </c>
    </row>
    <row r="38" spans="1:34" x14ac:dyDescent="0.25">
      <c r="A38" s="12" t="str">
        <f>VLOOKUP(D:D,'[2]PARAGENS CONCELHO'!$1:$1048576,2,FALSE)</f>
        <v xml:space="preserve"> 40.579161,  -7.941983</v>
      </c>
      <c r="B38" s="17"/>
      <c r="C38" s="88" t="s">
        <v>2098</v>
      </c>
      <c r="D38" s="88" t="s">
        <v>2919</v>
      </c>
    </row>
    <row r="39" spans="1:34" x14ac:dyDescent="0.25">
      <c r="A39" s="12" t="str">
        <f>VLOOKUP(D:D,'[2]PARAGENS CONCELHO'!$1:$1048576,2,FALSE)</f>
        <v xml:space="preserve"> 40.590786,  -7.928769</v>
      </c>
      <c r="B39" s="17"/>
      <c r="C39" s="88" t="s">
        <v>2095</v>
      </c>
      <c r="D39" s="88" t="s">
        <v>2932</v>
      </c>
    </row>
    <row r="40" spans="1:34" x14ac:dyDescent="0.25">
      <c r="A40" s="12" t="str">
        <f>VLOOKUP(D:D,'[2]PARAGENS CONCELHO'!$1:$1048576,2,FALSE)</f>
        <v xml:space="preserve"> 40.596935,  -7.930202</v>
      </c>
      <c r="B40" s="17"/>
      <c r="C40" s="88" t="s">
        <v>2092</v>
      </c>
      <c r="D40" s="88" t="s">
        <v>2933</v>
      </c>
    </row>
    <row r="41" spans="1:34" x14ac:dyDescent="0.25">
      <c r="A41" s="12" t="str">
        <f>VLOOKUP(D:D,'[2]PARAGENS CONCELHO'!$1:$1048576,2,FALSE)</f>
        <v xml:space="preserve"> 40.602647,  -7.927691</v>
      </c>
      <c r="B41" s="17"/>
      <c r="C41" s="88" t="s">
        <v>861</v>
      </c>
      <c r="D41" s="88" t="s">
        <v>2934</v>
      </c>
    </row>
    <row r="42" spans="1:34" x14ac:dyDescent="0.25">
      <c r="A42" s="23" t="str">
        <f>VLOOKUP(D:D,'[2]PARAGENS CONCELHO'!$1:$1048576,2,FALSE)</f>
        <v xml:space="preserve"> 40.605364,  -7.924321</v>
      </c>
      <c r="B42" s="29"/>
      <c r="C42" s="88" t="s">
        <v>855</v>
      </c>
      <c r="D42" s="88" t="s">
        <v>2935</v>
      </c>
    </row>
    <row r="43" spans="1:34" x14ac:dyDescent="0.25">
      <c r="A43" s="23" t="str">
        <f>VLOOKUP(D:D,'[2]PARAGENS CONCELHO'!$1:$1048576,2,FALSE)</f>
        <v xml:space="preserve"> 40.611223,  -7.919903</v>
      </c>
      <c r="B43" s="29"/>
      <c r="C43" s="88" t="s">
        <v>849</v>
      </c>
      <c r="D43" s="88" t="s">
        <v>3001</v>
      </c>
    </row>
    <row r="44" spans="1:34" x14ac:dyDescent="0.25">
      <c r="A44" s="23"/>
      <c r="C44" s="88" t="s">
        <v>846</v>
      </c>
      <c r="D44" s="88" t="s">
        <v>3002</v>
      </c>
    </row>
    <row r="45" spans="1:34" x14ac:dyDescent="0.25">
      <c r="A45" s="23" t="str">
        <f>VLOOKUP(D:D,'[2]PARAGENS CONCELHO'!$1:$1048576,2,FALSE)</f>
        <v xml:space="preserve"> 40.611642,  -7.911338</v>
      </c>
      <c r="B45" s="29"/>
      <c r="C45" s="88" t="s">
        <v>840</v>
      </c>
      <c r="D45" s="88" t="s">
        <v>3003</v>
      </c>
    </row>
    <row r="46" spans="1:34" x14ac:dyDescent="0.25">
      <c r="A46" s="23" t="str">
        <f>VLOOKUP(D:D,'[2]PARAGENS CONCELHO'!$1:$1048576,2,FALSE)</f>
        <v xml:space="preserve"> 40.607773,  -7.905897</v>
      </c>
      <c r="B46" s="29"/>
      <c r="C46" s="88" t="s">
        <v>2519</v>
      </c>
      <c r="D46" s="88" t="s">
        <v>2517</v>
      </c>
    </row>
    <row r="47" spans="1:34" x14ac:dyDescent="0.25">
      <c r="A47" s="12" t="str">
        <f>VLOOKUP(D:D,'[2]PARAGENS CONCELHO'!$1:$1048576,2,FALSE)</f>
        <v xml:space="preserve"> 40.604175,  -7.906148</v>
      </c>
      <c r="B47" s="17">
        <v>21</v>
      </c>
      <c r="C47" s="88" t="s">
        <v>2522</v>
      </c>
      <c r="D47" s="88" t="s">
        <v>2520</v>
      </c>
    </row>
    <row r="48" spans="1:34" x14ac:dyDescent="0.25">
      <c r="A48" s="12" t="str">
        <f>VLOOKUP(D:D,'[2]PARAGENS CONCELHO'!$1:$1048576,2,FALSE)</f>
        <v xml:space="preserve"> 40.599951,  -7.902620</v>
      </c>
      <c r="B48" s="17">
        <v>21</v>
      </c>
      <c r="C48" s="88" t="s">
        <v>2525</v>
      </c>
      <c r="D48" s="88" t="s">
        <v>2523</v>
      </c>
    </row>
    <row r="49" spans="1:34" x14ac:dyDescent="0.25">
      <c r="A49" s="12" t="str">
        <f>VLOOKUP(D:D,'[2]PARAGENS CONCELHO'!$1:$1048576,2,FALSE)</f>
        <v xml:space="preserve"> 40.597271,  -7.901850</v>
      </c>
      <c r="B49" s="17"/>
      <c r="C49" s="88" t="s">
        <v>2089</v>
      </c>
      <c r="D49" s="88" t="s">
        <v>2990</v>
      </c>
    </row>
    <row r="50" spans="1:34" x14ac:dyDescent="0.25">
      <c r="A50" s="12" t="str">
        <f>VLOOKUP(D:D,'[2]PARAGENS CONCELHO'!$1:$1048576,2,FALSE)</f>
        <v xml:space="preserve"> 40.607947,  -7.905816</v>
      </c>
      <c r="B50" s="17"/>
      <c r="C50" s="88" t="s">
        <v>2086</v>
      </c>
      <c r="D50" s="88" t="s">
        <v>2991</v>
      </c>
    </row>
    <row r="51" spans="1:34" x14ac:dyDescent="0.25">
      <c r="A51" s="12" t="str">
        <f>VLOOKUP(D:D,'[2]PARAGENS CONCELHO'!$1:$1048576,2,FALSE)</f>
        <v xml:space="preserve"> 40.611817,  -7.892597</v>
      </c>
      <c r="B51" s="17"/>
      <c r="C51" s="88" t="s">
        <v>3145</v>
      </c>
      <c r="D51" s="88" t="s">
        <v>3126</v>
      </c>
    </row>
    <row r="52" spans="1:34" x14ac:dyDescent="0.25">
      <c r="A52" s="12" t="str">
        <f>VLOOKUP(D:D,'[2]PARAGENS CONCELHO'!$1:$1048576,2,FALSE)</f>
        <v xml:space="preserve"> 40.614468,  -7.894891</v>
      </c>
      <c r="B52" s="17"/>
      <c r="C52" s="88" t="s">
        <v>882</v>
      </c>
      <c r="D52" s="88" t="s">
        <v>2992</v>
      </c>
    </row>
    <row r="53" spans="1:34" x14ac:dyDescent="0.25">
      <c r="A53" s="12" t="str">
        <f>VLOOKUP(D:D,'[2]PARAGENS CONCELHO'!$1:$1048576,2,FALSE)</f>
        <v xml:space="preserve"> 40.614412,  -7.897303</v>
      </c>
      <c r="B53" s="17"/>
      <c r="C53" s="88" t="s">
        <v>879</v>
      </c>
      <c r="D53" s="88" t="s">
        <v>2993</v>
      </c>
    </row>
    <row r="54" spans="1:34" x14ac:dyDescent="0.25">
      <c r="A54" s="12" t="str">
        <f>VLOOKUP(D:D,'[2]PARAGENS CONCELHO'!$1:$1048576,2,FALSE)</f>
        <v xml:space="preserve"> 40.614046,  -7.900301</v>
      </c>
      <c r="B54" s="17"/>
      <c r="C54" s="88" t="s">
        <v>876</v>
      </c>
      <c r="D54" s="88" t="s">
        <v>2994</v>
      </c>
    </row>
    <row r="55" spans="1:34" s="143" customFormat="1" x14ac:dyDescent="0.25">
      <c r="A55" s="12" t="str">
        <f>VLOOKUP(D:D,'[2]PARAGENS CONCELHO'!$1:$1048576,2,FALSE)</f>
        <v xml:space="preserve"> 40.612528,  -7.905630</v>
      </c>
      <c r="B55" s="17"/>
      <c r="C55" s="88" t="s">
        <v>834</v>
      </c>
      <c r="D55" s="88" t="s">
        <v>3004</v>
      </c>
      <c r="E55"/>
      <c r="F55"/>
      <c r="G55"/>
      <c r="H55"/>
      <c r="I55"/>
      <c r="J55"/>
      <c r="K55"/>
      <c r="L55"/>
      <c r="M55"/>
      <c r="N55"/>
      <c r="O55"/>
      <c r="P55"/>
      <c r="Q55"/>
      <c r="R55"/>
      <c r="S55"/>
      <c r="T55"/>
      <c r="U55"/>
      <c r="V55"/>
      <c r="W55"/>
      <c r="X55"/>
      <c r="Y55"/>
      <c r="Z55"/>
      <c r="AA55"/>
      <c r="AB55"/>
      <c r="AC55"/>
      <c r="AD55"/>
      <c r="AE55"/>
      <c r="AF55"/>
      <c r="AG55"/>
      <c r="AH55"/>
    </row>
    <row r="56" spans="1:34" x14ac:dyDescent="0.25">
      <c r="A56" s="12" t="str">
        <f>VLOOKUP(D:D,'[2]PARAGENS CONCELHO'!$1:$1048576,2,FALSE)</f>
        <v xml:space="preserve"> 40.614464,  -7.904720</v>
      </c>
      <c r="B56" s="17"/>
      <c r="C56" s="88" t="s">
        <v>831</v>
      </c>
      <c r="D56" s="88" t="s">
        <v>3005</v>
      </c>
    </row>
    <row r="57" spans="1:34" s="143" customFormat="1" x14ac:dyDescent="0.25">
      <c r="A57" s="12" t="str">
        <f>VLOOKUP(D:D,'[2]PARAGENS CONCELHO'!$1:$1048576,2,FALSE)</f>
        <v xml:space="preserve"> 40.616907,  -7.901925</v>
      </c>
      <c r="B57" s="17"/>
      <c r="C57" s="88" t="s">
        <v>825</v>
      </c>
      <c r="D57" s="88" t="s">
        <v>3006</v>
      </c>
      <c r="E57"/>
      <c r="F57"/>
      <c r="G57"/>
      <c r="H57"/>
      <c r="I57"/>
      <c r="J57"/>
      <c r="K57"/>
      <c r="L57"/>
      <c r="M57"/>
      <c r="N57"/>
      <c r="O57"/>
      <c r="P57"/>
      <c r="Q57"/>
      <c r="R57"/>
      <c r="S57"/>
      <c r="T57"/>
      <c r="U57"/>
      <c r="V57"/>
      <c r="W57"/>
      <c r="X57"/>
      <c r="Y57"/>
      <c r="Z57"/>
      <c r="AA57"/>
      <c r="AB57"/>
      <c r="AC57"/>
      <c r="AD57"/>
      <c r="AE57"/>
      <c r="AF57"/>
      <c r="AG57"/>
      <c r="AH57"/>
    </row>
    <row r="58" spans="1:34" x14ac:dyDescent="0.25">
      <c r="A58" s="12" t="str">
        <f>VLOOKUP(D:D,'[2]PARAGENS CONCELHO'!$1:$1048576,2,FALSE)</f>
        <v xml:space="preserve"> 40.623609,  -7.895949</v>
      </c>
      <c r="B58" s="17"/>
      <c r="C58" s="88" t="s">
        <v>2320</v>
      </c>
      <c r="D58" s="88" t="s">
        <v>2318</v>
      </c>
    </row>
    <row r="59" spans="1:34" x14ac:dyDescent="0.25">
      <c r="A59" s="12" t="str">
        <f>VLOOKUP(D:D,'[2]PARAGENS CONCELHO'!$1:$1048576,2,FALSE)</f>
        <v xml:space="preserve"> 40.625889,  -7.887184</v>
      </c>
      <c r="B59" s="17"/>
      <c r="C59" s="88" t="s">
        <v>1637</v>
      </c>
      <c r="D59" s="88" t="s">
        <v>3011</v>
      </c>
    </row>
    <row r="60" spans="1:34" x14ac:dyDescent="0.25">
      <c r="A60" s="12" t="str">
        <f>VLOOKUP(D:D,'[2]PARAGENS CONCELHO'!$1:$1048576,2,FALSE)</f>
        <v xml:space="preserve"> 40.627811,  -7.881050</v>
      </c>
      <c r="B60" s="17"/>
      <c r="C60" s="88" t="s">
        <v>1646</v>
      </c>
      <c r="D60" s="88" t="s">
        <v>3012</v>
      </c>
    </row>
  </sheetData>
  <mergeCells count="2">
    <mergeCell ref="C6:D6"/>
    <mergeCell ref="C7:D7"/>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&amp;L&amp;"-,Negrito"&amp;12Empresa Berrelhas de Camionagem, Lda
500 095 884
Viseu&amp;R&amp;G</oddHeader>
    <oddFooter>&amp;LViseu, 03 de março de 2025
&amp;RPágina &amp;P de &amp;N</oddFooter>
  </headerFooter>
  <legacyDrawingHF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59999389629810485"/>
    <pageSetUpPr fitToPage="1"/>
  </sheetPr>
  <dimension ref="A1:G55"/>
  <sheetViews>
    <sheetView topLeftCell="C4" zoomScaleNormal="100" workbookViewId="0">
      <selection activeCell="F47" sqref="F47"/>
    </sheetView>
  </sheetViews>
  <sheetFormatPr defaultColWidth="9.140625" defaultRowHeight="15" x14ac:dyDescent="0.25"/>
  <cols>
    <col min="1" max="1" width="30.28515625" hidden="1" customWidth="1"/>
    <col min="2" max="2" width="44" hidden="1" customWidth="1"/>
    <col min="3" max="3" width="37.7109375" bestFit="1" customWidth="1"/>
    <col min="4" max="4" width="13.42578125" bestFit="1" customWidth="1"/>
    <col min="5" max="5" width="15.140625" bestFit="1" customWidth="1"/>
    <col min="6" max="6" width="9.140625" customWidth="1"/>
  </cols>
  <sheetData>
    <row r="1" spans="1:5" ht="17.100000000000001" hidden="1" customHeight="1" x14ac:dyDescent="0.25">
      <c r="C1" s="1" t="s">
        <v>0</v>
      </c>
      <c r="D1" s="2"/>
    </row>
    <row r="2" spans="1:5" ht="21.95" hidden="1" customHeight="1" x14ac:dyDescent="0.25">
      <c r="C2" s="1" t="s">
        <v>1</v>
      </c>
      <c r="D2" s="30"/>
    </row>
    <row r="3" spans="1:5" ht="24.6" hidden="1" customHeight="1" x14ac:dyDescent="0.25">
      <c r="C3" s="54" t="s">
        <v>2569</v>
      </c>
      <c r="D3" s="55"/>
    </row>
    <row r="4" spans="1:5" ht="15" customHeight="1" x14ac:dyDescent="0.25">
      <c r="C4" s="201"/>
      <c r="D4" s="5"/>
    </row>
    <row r="5" spans="1:5" ht="15" customHeight="1" x14ac:dyDescent="0.25">
      <c r="C5" s="311" t="s">
        <v>3913</v>
      </c>
      <c r="D5" s="311"/>
      <c r="E5" s="311"/>
    </row>
    <row r="6" spans="1:5" ht="15" customHeight="1" x14ac:dyDescent="0.25">
      <c r="C6" s="312" t="s">
        <v>129</v>
      </c>
      <c r="D6" s="312"/>
      <c r="E6" s="312"/>
    </row>
    <row r="7" spans="1:5" ht="15" customHeight="1" x14ac:dyDescent="0.25"/>
    <row r="8" spans="1:5" ht="15" customHeight="1" x14ac:dyDescent="0.25">
      <c r="A8" s="212" t="s">
        <v>2711</v>
      </c>
      <c r="B8" s="169" t="s">
        <v>3601</v>
      </c>
      <c r="C8" s="217" t="s">
        <v>9</v>
      </c>
      <c r="D8" s="288" t="s">
        <v>10</v>
      </c>
      <c r="E8" s="217" t="s">
        <v>12</v>
      </c>
    </row>
    <row r="9" spans="1:5" ht="15" customHeight="1" x14ac:dyDescent="0.25">
      <c r="A9" s="23" t="str">
        <f>VLOOKUP(D:D,'[3]PARAGENS CONCELHO'!$1:$1048576,2,FALSE)</f>
        <v xml:space="preserve"> 40.661774,  -7.915571</v>
      </c>
      <c r="B9" s="12" t="s">
        <v>3562</v>
      </c>
      <c r="C9" s="280" t="s">
        <v>530</v>
      </c>
      <c r="D9" s="279" t="s">
        <v>2770</v>
      </c>
      <c r="E9" s="296" t="s">
        <v>15</v>
      </c>
    </row>
    <row r="10" spans="1:5" ht="15" customHeight="1" x14ac:dyDescent="0.25">
      <c r="A10" s="12" t="e">
        <f>VLOOKUP(D:D,'[3]PARAGENS CONCELHO'!$1:$1048576,2,FALSE)</f>
        <v>#REF!</v>
      </c>
      <c r="B10" s="12" t="s">
        <v>3706</v>
      </c>
      <c r="C10" s="281" t="s">
        <v>136</v>
      </c>
      <c r="D10" s="39" t="s">
        <v>14</v>
      </c>
      <c r="E10" s="39"/>
    </row>
    <row r="11" spans="1:5" ht="15" customHeight="1" x14ac:dyDescent="0.25">
      <c r="A11" s="12" t="str">
        <f>VLOOKUP(D:D,'[3]PARAGENS CONCELHO'!$1:$1048576,2,FALSE)</f>
        <v xml:space="preserve"> 40.659058,  -7.914846</v>
      </c>
      <c r="B11" s="12" t="s">
        <v>3707</v>
      </c>
      <c r="C11" s="281" t="s">
        <v>524</v>
      </c>
      <c r="D11" s="39" t="s">
        <v>20</v>
      </c>
      <c r="E11" s="39"/>
    </row>
    <row r="12" spans="1:5" ht="15" customHeight="1" x14ac:dyDescent="0.25">
      <c r="A12" s="12" t="str">
        <f>VLOOKUP(D:D,'[3]PARAGENS CONCELHO'!$1:$1048576,2,FALSE)</f>
        <v xml:space="preserve"> 40.656213,  -7.914239</v>
      </c>
      <c r="B12" s="12" t="s">
        <v>3708</v>
      </c>
      <c r="C12" s="281" t="s">
        <v>275</v>
      </c>
      <c r="D12" s="281" t="s">
        <v>2637</v>
      </c>
      <c r="E12" s="281"/>
    </row>
    <row r="13" spans="1:5" ht="15" customHeight="1" x14ac:dyDescent="0.25">
      <c r="A13" s="12" t="str">
        <f>VLOOKUP(D:D,'[3]PARAGENS CONCELHO'!$1:$1048576,2,FALSE)</f>
        <v xml:space="preserve"> 40.653733,  -7.916013</v>
      </c>
      <c r="B13" s="12" t="s">
        <v>3709</v>
      </c>
      <c r="C13" s="281" t="s">
        <v>735</v>
      </c>
      <c r="D13" s="39" t="s">
        <v>2869</v>
      </c>
      <c r="E13" s="39"/>
    </row>
    <row r="14" spans="1:5" ht="15" customHeight="1" x14ac:dyDescent="0.25">
      <c r="A14" s="12" t="str">
        <f>VLOOKUP(D:D,'[3]PARAGENS CONCELHO'!$1:$1048576,2,FALSE)</f>
        <v xml:space="preserve"> 40.650371,  -7.918719</v>
      </c>
      <c r="B14" s="12" t="s">
        <v>3570</v>
      </c>
      <c r="C14" s="281" t="s">
        <v>741</v>
      </c>
      <c r="D14" s="39" t="s">
        <v>2870</v>
      </c>
      <c r="E14" s="39"/>
    </row>
    <row r="15" spans="1:5" ht="15" customHeight="1" x14ac:dyDescent="0.25">
      <c r="A15" s="12" t="str">
        <f>VLOOKUP(D:D,'[3]PARAGENS CONCELHO'!$1:$1048576,2,FALSE)</f>
        <v xml:space="preserve"> 40.647830,  -7.920763</v>
      </c>
      <c r="B15" s="12" t="s">
        <v>3570</v>
      </c>
      <c r="C15" s="281" t="s">
        <v>747</v>
      </c>
      <c r="D15" s="281" t="s">
        <v>2871</v>
      </c>
      <c r="E15" s="282"/>
    </row>
    <row r="16" spans="1:5" ht="15" customHeight="1" x14ac:dyDescent="0.25">
      <c r="A16" s="23" t="str">
        <f>VLOOKUP(D:D,'[3]PARAGENS CONCELHO'!$1:$1048576,2,FALSE)</f>
        <v xml:space="preserve"> 40.642368,  -7.920309</v>
      </c>
      <c r="B16" s="12" t="s">
        <v>3570</v>
      </c>
      <c r="C16" s="280" t="s">
        <v>756</v>
      </c>
      <c r="D16" s="280" t="s">
        <v>2872</v>
      </c>
      <c r="E16" s="279" t="s">
        <v>28</v>
      </c>
    </row>
    <row r="17" spans="1:7" ht="15" customHeight="1" x14ac:dyDescent="0.25">
      <c r="A17" s="12" t="str">
        <f>VLOOKUP(D:D,'[3]PARAGENS CONCELHO'!$1:$1048576,2,FALSE)</f>
        <v xml:space="preserve"> 40.642870,  -7.920631</v>
      </c>
      <c r="B17" s="12" t="s">
        <v>3571</v>
      </c>
      <c r="C17" s="281" t="s">
        <v>759</v>
      </c>
      <c r="D17" s="39" t="s">
        <v>2907</v>
      </c>
      <c r="E17" s="39"/>
    </row>
    <row r="18" spans="1:7" ht="15" customHeight="1" x14ac:dyDescent="0.25">
      <c r="A18" s="12"/>
      <c r="B18" s="12"/>
      <c r="C18" s="281" t="s">
        <v>4214</v>
      </c>
      <c r="D18" s="39" t="s">
        <v>4215</v>
      </c>
      <c r="E18" s="39"/>
    </row>
    <row r="19" spans="1:7" ht="15" customHeight="1" x14ac:dyDescent="0.25">
      <c r="A19" s="12" t="str">
        <f>VLOOKUP(D:D,'[3]PARAGENS CONCELHO'!$1:$1048576,2,FALSE)</f>
        <v xml:space="preserve"> 40.643170,  -7.924132</v>
      </c>
      <c r="B19" s="12">
        <v>19</v>
      </c>
      <c r="C19" s="281" t="s">
        <v>1088</v>
      </c>
      <c r="D19" s="281" t="s">
        <v>3041</v>
      </c>
      <c r="E19" s="281"/>
    </row>
    <row r="20" spans="1:7" ht="15" customHeight="1" x14ac:dyDescent="0.25">
      <c r="A20" s="12" t="str">
        <f>VLOOKUP(D:D,'[3]PARAGENS CONCELHO'!$1:$1048576,2,FALSE)</f>
        <v xml:space="preserve"> 40.641329,  -7.924930</v>
      </c>
      <c r="B20" s="12">
        <v>19</v>
      </c>
      <c r="C20" s="281" t="s">
        <v>1091</v>
      </c>
      <c r="D20" s="39" t="s">
        <v>3042</v>
      </c>
      <c r="E20" s="39"/>
    </row>
    <row r="21" spans="1:7" ht="15" customHeight="1" x14ac:dyDescent="0.25">
      <c r="A21" s="12" t="str">
        <f>VLOOKUP(D:D,'[3]PARAGENS CONCELHO'!$1:$1048576,2,FALSE)</f>
        <v xml:space="preserve"> 40.639737,  -7.926259</v>
      </c>
      <c r="B21" s="12">
        <v>19</v>
      </c>
      <c r="C21" s="281" t="s">
        <v>1094</v>
      </c>
      <c r="D21" s="281" t="s">
        <v>3043</v>
      </c>
      <c r="E21" s="282"/>
    </row>
    <row r="22" spans="1:7" ht="15" customHeight="1" x14ac:dyDescent="0.25">
      <c r="A22" s="12" t="str">
        <f>VLOOKUP(D:D,'[3]PARAGENS CONCELHO'!$1:$1048576,2,FALSE)</f>
        <v xml:space="preserve"> 40.635919,  -7.929521</v>
      </c>
      <c r="B22" s="12">
        <v>19</v>
      </c>
      <c r="C22" s="280" t="s">
        <v>1097</v>
      </c>
      <c r="D22" s="280" t="s">
        <v>3052</v>
      </c>
      <c r="E22" s="279" t="s">
        <v>31</v>
      </c>
      <c r="G22" s="31"/>
    </row>
    <row r="23" spans="1:7" ht="15" customHeight="1" x14ac:dyDescent="0.25">
      <c r="A23" s="12" t="str">
        <f>VLOOKUP(D:D,'[3]PARAGENS CONCELHO'!$1:$1048576,2,FALSE)</f>
        <v xml:space="preserve"> 40.633556,  -7.931207</v>
      </c>
      <c r="B23" s="12">
        <v>19</v>
      </c>
      <c r="C23" s="281" t="s">
        <v>1100</v>
      </c>
      <c r="D23" s="281" t="s">
        <v>3053</v>
      </c>
      <c r="E23" s="281"/>
      <c r="G23" s="31"/>
    </row>
    <row r="24" spans="1:7" ht="15" customHeight="1" x14ac:dyDescent="0.25">
      <c r="A24" s="12" t="str">
        <f>VLOOKUP(D:D,'[3]PARAGENS CONCELHO'!$1:$1048576,2,FALSE)</f>
        <v xml:space="preserve"> 40.628333,  -7.940106</v>
      </c>
      <c r="B24" s="12">
        <v>19</v>
      </c>
      <c r="C24" s="281" t="s">
        <v>2323</v>
      </c>
      <c r="D24" s="39" t="s">
        <v>2321</v>
      </c>
      <c r="E24" s="39"/>
      <c r="G24" s="31"/>
    </row>
    <row r="25" spans="1:7" ht="15" customHeight="1" x14ac:dyDescent="0.25">
      <c r="A25" s="12" t="str">
        <f>VLOOKUP(D:D,'[3]PARAGENS CONCELHO'!$1:$1048576,2,FALSE)</f>
        <v xml:space="preserve"> 40.625437,  -7.943159</v>
      </c>
      <c r="B25" s="12">
        <v>19</v>
      </c>
      <c r="C25" s="281" t="s">
        <v>1103</v>
      </c>
      <c r="D25" s="281" t="s">
        <v>3054</v>
      </c>
      <c r="E25" s="282"/>
    </row>
    <row r="26" spans="1:7" ht="15" customHeight="1" x14ac:dyDescent="0.25">
      <c r="A26" s="23" t="str">
        <f>VLOOKUP(D:D,'[3]PARAGENS CONCELHO'!$1:$1048576,2,FALSE)</f>
        <v xml:space="preserve"> 40.621120,  -7.945294</v>
      </c>
      <c r="B26" s="12"/>
      <c r="C26" s="280" t="s">
        <v>1172</v>
      </c>
      <c r="D26" s="280" t="s">
        <v>3055</v>
      </c>
      <c r="E26" s="279" t="s">
        <v>85</v>
      </c>
    </row>
    <row r="27" spans="1:7" ht="15" customHeight="1" x14ac:dyDescent="0.25">
      <c r="A27" s="12" t="str">
        <f>VLOOKUP(D:D,'[3]PARAGENS CONCELHO'!$1:$1048576,2,FALSE)</f>
        <v xml:space="preserve"> 40.617599,  -7.946255</v>
      </c>
      <c r="B27" s="12"/>
      <c r="C27" s="281" t="s">
        <v>1175</v>
      </c>
      <c r="D27" s="39" t="s">
        <v>3056</v>
      </c>
      <c r="E27" s="39"/>
      <c r="G27" s="31"/>
    </row>
    <row r="28" spans="1:7" ht="15" customHeight="1" x14ac:dyDescent="0.25">
      <c r="A28" s="12" t="str">
        <f>VLOOKUP(D:D,'[3]PARAGENS CONCELHO'!$1:$1048576,2,FALSE)</f>
        <v xml:space="preserve"> 40.613793,  -7.948539</v>
      </c>
      <c r="B28" s="12"/>
      <c r="C28" s="281" t="s">
        <v>1178</v>
      </c>
      <c r="D28" s="39" t="s">
        <v>3057</v>
      </c>
      <c r="E28" s="39"/>
      <c r="G28" s="31"/>
    </row>
    <row r="29" spans="1:7" ht="15" customHeight="1" x14ac:dyDescent="0.25">
      <c r="A29" s="12" t="str">
        <f>VLOOKUP(D:D,'[3]PARAGENS CONCELHO'!$1:$1048576,2,FALSE)</f>
        <v xml:space="preserve"> 40.611397,  -7.951742</v>
      </c>
      <c r="B29" s="12"/>
      <c r="C29" s="281" t="s">
        <v>1181</v>
      </c>
      <c r="D29" s="39" t="s">
        <v>3058</v>
      </c>
      <c r="E29" s="39"/>
      <c r="G29" s="31"/>
    </row>
    <row r="30" spans="1:7" ht="15" customHeight="1" x14ac:dyDescent="0.25">
      <c r="A30" s="12" t="str">
        <f>VLOOKUP(D:D,'[3]PARAGENS CONCELHO'!$1:$1048576,2,FALSE)</f>
        <v xml:space="preserve"> 40.609925,  -7.951906</v>
      </c>
      <c r="B30" s="12"/>
      <c r="C30" s="281" t="s">
        <v>2489</v>
      </c>
      <c r="D30" s="39" t="s">
        <v>2487</v>
      </c>
      <c r="E30" s="39"/>
    </row>
    <row r="31" spans="1:7" ht="15" customHeight="1" x14ac:dyDescent="0.25">
      <c r="A31" s="12" t="str">
        <f>VLOOKUP(D:D,'[3]PARAGENS CONCELHO'!$1:$1048576,2,FALSE)</f>
        <v xml:space="preserve"> 40.609111,  -7.954320</v>
      </c>
      <c r="B31" s="12"/>
      <c r="C31" s="281" t="s">
        <v>1184</v>
      </c>
      <c r="D31" s="39" t="s">
        <v>3059</v>
      </c>
      <c r="E31" s="282"/>
    </row>
    <row r="32" spans="1:7" ht="15" customHeight="1" x14ac:dyDescent="0.25">
      <c r="A32" s="23" t="str">
        <f>VLOOKUP(D:D,'[3]PARAGENS CONCELHO'!$1:$1048576,2,FALSE)</f>
        <v xml:space="preserve"> 40.611462,  -7.951702</v>
      </c>
      <c r="B32" s="12"/>
      <c r="C32" s="280" t="s">
        <v>2290</v>
      </c>
      <c r="D32" s="279" t="s">
        <v>2288</v>
      </c>
      <c r="E32" s="279" t="s">
        <v>15</v>
      </c>
    </row>
    <row r="33" spans="1:7" ht="15" customHeight="1" x14ac:dyDescent="0.25">
      <c r="A33" s="12" t="str">
        <f>VLOOKUP(D:D,'[3]PARAGENS CONCELHO'!$1:$1048576,2,FALSE)</f>
        <v xml:space="preserve"> 40.614035,  -7.947490</v>
      </c>
      <c r="B33" s="12"/>
      <c r="C33" s="281" t="s">
        <v>1187</v>
      </c>
      <c r="D33" s="39" t="s">
        <v>3060</v>
      </c>
      <c r="E33" s="39"/>
      <c r="G33" s="31"/>
    </row>
    <row r="34" spans="1:7" ht="15" customHeight="1" x14ac:dyDescent="0.25">
      <c r="A34" s="12" t="str">
        <f>VLOOKUP(D:D,'[3]PARAGENS CONCELHO'!$1:$1048576,2,FALSE)</f>
        <v xml:space="preserve"> 40.617496,  -7.946172</v>
      </c>
      <c r="B34" s="12"/>
      <c r="C34" s="281" t="s">
        <v>1190</v>
      </c>
      <c r="D34" s="39" t="s">
        <v>3061</v>
      </c>
      <c r="E34" s="39"/>
      <c r="G34" s="31"/>
    </row>
    <row r="35" spans="1:7" ht="15" customHeight="1" x14ac:dyDescent="0.25">
      <c r="A35" s="12" t="str">
        <f>VLOOKUP(D:D,'[3]PARAGENS CONCELHO'!$1:$1048576,2,FALSE)</f>
        <v xml:space="preserve"> 40.621035,  -7.945145</v>
      </c>
      <c r="B35" s="12"/>
      <c r="C35" s="281" t="s">
        <v>1193</v>
      </c>
      <c r="D35" s="39" t="s">
        <v>3062</v>
      </c>
      <c r="E35" s="39"/>
      <c r="G35" s="208"/>
    </row>
    <row r="36" spans="1:7" ht="15" customHeight="1" x14ac:dyDescent="0.25">
      <c r="A36" s="23" t="str">
        <f>VLOOKUP(D:D,'[3]PARAGENS CONCELHO'!$1:$1048576,2,FALSE)</f>
        <v xml:space="preserve"> 40.622802,  -7.944304</v>
      </c>
      <c r="B36" s="12">
        <v>19</v>
      </c>
      <c r="C36" s="280" t="s">
        <v>1196</v>
      </c>
      <c r="D36" s="279" t="s">
        <v>3063</v>
      </c>
      <c r="E36" s="279" t="s">
        <v>28</v>
      </c>
      <c r="F36" s="208"/>
      <c r="G36" s="208"/>
    </row>
    <row r="37" spans="1:7" ht="15" customHeight="1" x14ac:dyDescent="0.25">
      <c r="A37" s="12" t="str">
        <f>VLOOKUP(D:D,'[3]PARAGENS CONCELHO'!$1:$1048576,2,FALSE)</f>
        <v xml:space="preserve"> 40.628143,  -7.940052</v>
      </c>
      <c r="B37" s="12">
        <v>19</v>
      </c>
      <c r="C37" s="281" t="s">
        <v>2287</v>
      </c>
      <c r="D37" s="39" t="s">
        <v>2285</v>
      </c>
      <c r="E37" s="39"/>
      <c r="F37" s="208"/>
    </row>
    <row r="38" spans="1:7" ht="15" customHeight="1" x14ac:dyDescent="0.25">
      <c r="A38" s="12" t="str">
        <f>VLOOKUP(D:D,'[3]PARAGENS CONCELHO'!$1:$1048576,2,FALSE)</f>
        <v xml:space="preserve"> 40.634885,  -7.929637</v>
      </c>
      <c r="B38" s="12">
        <v>19</v>
      </c>
      <c r="C38" s="281" t="s">
        <v>1199</v>
      </c>
      <c r="D38" s="39" t="s">
        <v>3064</v>
      </c>
      <c r="E38" s="39"/>
    </row>
    <row r="39" spans="1:7" ht="15" customHeight="1" x14ac:dyDescent="0.25">
      <c r="A39" s="23" t="str">
        <f>VLOOKUP(D:D,'[3]PARAGENS CONCELHO'!$1:$1048576,2,FALSE)</f>
        <v xml:space="preserve"> 40.638531,  -7.928003</v>
      </c>
      <c r="B39" s="12">
        <v>19</v>
      </c>
      <c r="C39" s="280" t="s">
        <v>1202</v>
      </c>
      <c r="D39" s="279" t="s">
        <v>3065</v>
      </c>
      <c r="E39" s="279" t="s">
        <v>31</v>
      </c>
    </row>
    <row r="40" spans="1:7" ht="15" customHeight="1" x14ac:dyDescent="0.25">
      <c r="A40" s="12" t="str">
        <f>VLOOKUP(D:D,'[3]PARAGENS CONCELHO'!$1:$1048576,2,FALSE)</f>
        <v xml:space="preserve"> 40.642136,  -7.924234</v>
      </c>
      <c r="B40" s="12">
        <v>19</v>
      </c>
      <c r="C40" s="281" t="s">
        <v>1205</v>
      </c>
      <c r="D40" s="39" t="s">
        <v>3066</v>
      </c>
      <c r="E40" s="39"/>
    </row>
    <row r="41" spans="1:7" ht="15" customHeight="1" x14ac:dyDescent="0.25">
      <c r="A41" s="12"/>
      <c r="B41" s="12"/>
      <c r="C41" s="281" t="s">
        <v>4214</v>
      </c>
      <c r="D41" s="39" t="s">
        <v>4215</v>
      </c>
      <c r="E41" s="39"/>
    </row>
    <row r="42" spans="1:7" ht="15" customHeight="1" x14ac:dyDescent="0.25">
      <c r="A42" s="12" t="str">
        <f>VLOOKUP(D:D,'[3]PARAGENS CONCELHO'!$1:$1048576,2,FALSE)</f>
        <v xml:space="preserve"> 40.642368,  -7.920309</v>
      </c>
      <c r="B42" s="12" t="s">
        <v>3570</v>
      </c>
      <c r="C42" s="281" t="s">
        <v>756</v>
      </c>
      <c r="D42" s="39" t="s">
        <v>2872</v>
      </c>
      <c r="E42" s="39"/>
    </row>
    <row r="43" spans="1:7" ht="15" customHeight="1" x14ac:dyDescent="0.25">
      <c r="A43" s="12" t="str">
        <f>VLOOKUP(D:D,'[3]PARAGENS CONCELHO'!$1:$1048576,2,FALSE)</f>
        <v xml:space="preserve"> 40.642870,  -7.920631</v>
      </c>
      <c r="B43" s="12" t="s">
        <v>3571</v>
      </c>
      <c r="C43" s="281" t="s">
        <v>759</v>
      </c>
      <c r="D43" s="39" t="s">
        <v>2907</v>
      </c>
      <c r="E43" s="39"/>
    </row>
    <row r="44" spans="1:7" ht="15" customHeight="1" x14ac:dyDescent="0.25">
      <c r="A44" s="12" t="str">
        <f>VLOOKUP(D:D,'[3]PARAGENS CONCELHO'!$1:$1048576,2,FALSE)</f>
        <v xml:space="preserve"> 40.644778,  -7.923078</v>
      </c>
      <c r="B44" s="12" t="s">
        <v>3571</v>
      </c>
      <c r="C44" s="281" t="s">
        <v>753</v>
      </c>
      <c r="D44" s="39" t="s">
        <v>2908</v>
      </c>
      <c r="E44" s="39"/>
    </row>
    <row r="45" spans="1:7" ht="15" customHeight="1" x14ac:dyDescent="0.25">
      <c r="A45" s="23" t="str">
        <f>VLOOKUP(D:D,'[3]PARAGENS CONCELHO'!$1:$1048576,2,FALSE)</f>
        <v xml:space="preserve"> 40.647572,  -7.920597</v>
      </c>
      <c r="B45" s="12" t="s">
        <v>3571</v>
      </c>
      <c r="C45" s="280" t="s">
        <v>750</v>
      </c>
      <c r="D45" s="279" t="s">
        <v>2909</v>
      </c>
      <c r="E45" s="279" t="s">
        <v>85</v>
      </c>
    </row>
    <row r="46" spans="1:7" ht="15" customHeight="1" x14ac:dyDescent="0.25">
      <c r="A46" s="12" t="str">
        <f>VLOOKUP(D:D,'[3]PARAGENS CONCELHO'!$1:$1048576,2,FALSE)</f>
        <v xml:space="preserve"> 40.650440,  -7.918447</v>
      </c>
      <c r="B46" s="12" t="s">
        <v>3571</v>
      </c>
      <c r="C46" s="281" t="s">
        <v>744</v>
      </c>
      <c r="D46" s="39" t="s">
        <v>2910</v>
      </c>
      <c r="E46" s="39"/>
    </row>
    <row r="47" spans="1:7" ht="15" customHeight="1" x14ac:dyDescent="0.25">
      <c r="A47" s="12" t="str">
        <f>VLOOKUP(D:D,'[3]PARAGENS CONCELHO'!$1:$1048576,2,FALSE)</f>
        <v xml:space="preserve"> 40.653866,  -7.915709</v>
      </c>
      <c r="B47" s="12" t="s">
        <v>3709</v>
      </c>
      <c r="C47" s="281" t="s">
        <v>738</v>
      </c>
      <c r="D47" s="39" t="s">
        <v>2911</v>
      </c>
      <c r="E47" s="39"/>
    </row>
    <row r="48" spans="1:7" ht="15" customHeight="1" x14ac:dyDescent="0.25">
      <c r="A48" s="12" t="str">
        <f>VLOOKUP(D:D,'[3]PARAGENS CONCELHO'!$1:$1048576,2,FALSE)</f>
        <v xml:space="preserve"> 40.656145,  -7.914081</v>
      </c>
      <c r="B48" s="12" t="s">
        <v>3710</v>
      </c>
      <c r="C48" s="281" t="s">
        <v>278</v>
      </c>
      <c r="D48" s="39" t="s">
        <v>21</v>
      </c>
      <c r="E48" s="39"/>
    </row>
    <row r="49" spans="1:5" ht="15" customHeight="1" x14ac:dyDescent="0.25">
      <c r="A49" s="12" t="str">
        <f>VLOOKUP(D:D,'[3]PARAGENS CONCELHO'!$1:$1048576,2,FALSE)</f>
        <v xml:space="preserve"> 40.659281,  -7.914792</v>
      </c>
      <c r="B49" s="12" t="s">
        <v>3707</v>
      </c>
      <c r="C49" s="281" t="s">
        <v>521</v>
      </c>
      <c r="D49" s="39" t="s">
        <v>59</v>
      </c>
      <c r="E49" s="39"/>
    </row>
    <row r="50" spans="1:5" ht="15" customHeight="1" x14ac:dyDescent="0.25">
      <c r="A50" s="12" t="e">
        <f>VLOOKUP(D:D,'[3]PARAGENS CONCELHO'!$1:$1048576,2,FALSE)</f>
        <v>#REF!</v>
      </c>
      <c r="B50" s="12" t="s">
        <v>3706</v>
      </c>
      <c r="C50" s="281" t="s">
        <v>136</v>
      </c>
      <c r="D50" s="39" t="s">
        <v>14</v>
      </c>
      <c r="E50" s="39"/>
    </row>
    <row r="51" spans="1:5" ht="15" customHeight="1" x14ac:dyDescent="0.25">
      <c r="A51" s="12" t="str">
        <f>VLOOKUP(D:D,'[3]PARAGENS CONCELHO'!$1:$1048576,2,FALSE)</f>
        <v xml:space="preserve"> 40.661562,  -7.915328</v>
      </c>
      <c r="B51" s="12" t="s">
        <v>3563</v>
      </c>
      <c r="C51" s="281" t="s">
        <v>527</v>
      </c>
      <c r="D51" s="39" t="s">
        <v>2772</v>
      </c>
      <c r="E51" s="39"/>
    </row>
    <row r="53" spans="1:5" hidden="1" x14ac:dyDescent="0.25"/>
    <row r="54" spans="1:5" hidden="1" x14ac:dyDescent="0.25"/>
    <row r="55" spans="1:5" hidden="1" x14ac:dyDescent="0.25"/>
  </sheetData>
  <mergeCells count="2">
    <mergeCell ref="C5:E5"/>
    <mergeCell ref="C6:E6"/>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&amp;L&amp;"-,Negrito"&amp;12Empresa Berrelhas de Camionagem, Lda
500 095 884
Viseu&amp;R&amp;G</oddHeader>
    <oddFooter>&amp;LViseu, 03 de março de 2025
&amp;RPágina &amp;P de &amp;N</oddFooter>
  </headerFooter>
  <legacy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59999389629810485"/>
    <pageSetUpPr fitToPage="1"/>
  </sheetPr>
  <dimension ref="A1:N89"/>
  <sheetViews>
    <sheetView topLeftCell="C67" zoomScaleNormal="100" workbookViewId="0">
      <selection activeCell="F47" sqref="F47"/>
    </sheetView>
  </sheetViews>
  <sheetFormatPr defaultColWidth="8.85546875" defaultRowHeight="15" x14ac:dyDescent="0.25"/>
  <cols>
    <col min="1" max="1" width="23.28515625" hidden="1" customWidth="1"/>
    <col min="2" max="2" width="45.7109375" hidden="1" customWidth="1"/>
    <col min="3" max="3" width="37.7109375" bestFit="1" customWidth="1"/>
    <col min="4" max="4" width="13.42578125" bestFit="1" customWidth="1"/>
    <col min="5" max="5" width="15.140625" bestFit="1" customWidth="1"/>
  </cols>
  <sheetData>
    <row r="1" spans="1:5" hidden="1" x14ac:dyDescent="0.25">
      <c r="C1" s="1" t="s">
        <v>0</v>
      </c>
      <c r="D1" s="2"/>
    </row>
    <row r="2" spans="1:5" hidden="1" x14ac:dyDescent="0.25">
      <c r="C2" s="1" t="s">
        <v>1</v>
      </c>
      <c r="D2" s="30"/>
    </row>
    <row r="3" spans="1:5" ht="30" hidden="1" x14ac:dyDescent="0.25">
      <c r="C3" s="54" t="s">
        <v>2569</v>
      </c>
      <c r="D3" s="55"/>
    </row>
    <row r="4" spans="1:5" ht="15" customHeight="1" x14ac:dyDescent="0.25"/>
    <row r="5" spans="1:5" ht="15" customHeight="1" x14ac:dyDescent="0.25">
      <c r="C5" s="312" t="s">
        <v>3914</v>
      </c>
      <c r="D5" s="312"/>
      <c r="E5" s="312"/>
    </row>
    <row r="6" spans="1:5" s="89" customFormat="1" ht="15" customHeight="1" x14ac:dyDescent="0.25">
      <c r="C6" s="312" t="s">
        <v>130</v>
      </c>
      <c r="D6" s="312"/>
      <c r="E6" s="312"/>
    </row>
    <row r="7" spans="1:5" s="89" customFormat="1" ht="15" customHeight="1" x14ac:dyDescent="0.25"/>
    <row r="8" spans="1:5" ht="15" customHeight="1" x14ac:dyDescent="0.25">
      <c r="A8" s="212" t="s">
        <v>2711</v>
      </c>
      <c r="B8" s="169" t="s">
        <v>3601</v>
      </c>
      <c r="C8" s="217" t="s">
        <v>9</v>
      </c>
      <c r="D8" s="288" t="s">
        <v>10</v>
      </c>
      <c r="E8" s="291" t="s">
        <v>12</v>
      </c>
    </row>
    <row r="9" spans="1:5" ht="15" customHeight="1" x14ac:dyDescent="0.25">
      <c r="A9" s="23">
        <f>VLOOKUP(D:D,'PARAGENS CONCELHO'!$1:$1048576,2,FALSE)</f>
        <v>0</v>
      </c>
      <c r="B9" s="23" t="s">
        <v>3711</v>
      </c>
      <c r="C9" s="280" t="s">
        <v>136</v>
      </c>
      <c r="D9" s="279" t="s">
        <v>14</v>
      </c>
      <c r="E9" s="279" t="s">
        <v>15</v>
      </c>
    </row>
    <row r="10" spans="1:5" ht="15" customHeight="1" x14ac:dyDescent="0.25">
      <c r="A10" s="12" t="str">
        <f>VLOOKUP(D:D,'PARAGENS CONCELHO'!$1:$1048576,2,FALSE)</f>
        <v xml:space="preserve"> 40.659058,  -7.914846</v>
      </c>
      <c r="B10" s="12" t="s">
        <v>3712</v>
      </c>
      <c r="C10" s="281" t="s">
        <v>524</v>
      </c>
      <c r="D10" s="39" t="s">
        <v>20</v>
      </c>
      <c r="E10" s="39"/>
    </row>
    <row r="11" spans="1:5" ht="15" customHeight="1" x14ac:dyDescent="0.25">
      <c r="A11" s="12" t="str">
        <f>VLOOKUP(D:D,'PARAGENS CONCELHO'!$1:$1048576,2,FALSE)</f>
        <v xml:space="preserve"> 40.657607,  -7.915943</v>
      </c>
      <c r="B11" s="12" t="s">
        <v>3713</v>
      </c>
      <c r="C11" s="281" t="s">
        <v>1901</v>
      </c>
      <c r="D11" s="281" t="s">
        <v>67</v>
      </c>
      <c r="E11" s="281"/>
    </row>
    <row r="12" spans="1:5" ht="15" customHeight="1" x14ac:dyDescent="0.25">
      <c r="A12" s="12" t="str">
        <f>VLOOKUP(D:D,'PARAGENS CONCELHO'!$1:$1048576,2,FALSE)</f>
        <v xml:space="preserve"> 40.659123,  -7.918876</v>
      </c>
      <c r="B12" s="12" t="s">
        <v>3713</v>
      </c>
      <c r="C12" s="281" t="s">
        <v>153</v>
      </c>
      <c r="D12" s="281" t="s">
        <v>68</v>
      </c>
      <c r="E12" s="281"/>
    </row>
    <row r="13" spans="1:5" ht="15" customHeight="1" x14ac:dyDescent="0.25">
      <c r="A13" s="12" t="str">
        <f>VLOOKUP(D:D,'PARAGENS CONCELHO'!$1:$1048576,2,FALSE)</f>
        <v xml:space="preserve"> 40.659434,  -7.920299</v>
      </c>
      <c r="B13" s="12">
        <v>2</v>
      </c>
      <c r="C13" s="281" t="s">
        <v>1892</v>
      </c>
      <c r="D13" s="39" t="s">
        <v>69</v>
      </c>
      <c r="E13" s="39"/>
    </row>
    <row r="14" spans="1:5" ht="15" customHeight="1" x14ac:dyDescent="0.25">
      <c r="A14" s="12" t="str">
        <f>VLOOKUP(D:D,'PARAGENS CONCELHO'!$1:$1048576,2,FALSE)</f>
        <v xml:space="preserve"> 40.659378,  -7.921850</v>
      </c>
      <c r="B14" s="12">
        <v>2</v>
      </c>
      <c r="C14" s="281" t="s">
        <v>1895</v>
      </c>
      <c r="D14" s="281" t="s">
        <v>70</v>
      </c>
      <c r="E14" s="281"/>
    </row>
    <row r="15" spans="1:5" ht="15" customHeight="1" x14ac:dyDescent="0.25">
      <c r="A15" s="12" t="str">
        <f>VLOOKUP(D:D,'PARAGENS CONCELHO'!$1:$1048576,2,FALSE)</f>
        <v xml:space="preserve"> 40.659889,  -7.927625</v>
      </c>
      <c r="B15" s="12">
        <v>4</v>
      </c>
      <c r="C15" s="281" t="s">
        <v>1889</v>
      </c>
      <c r="D15" s="39" t="s">
        <v>2755</v>
      </c>
      <c r="E15" s="281"/>
    </row>
    <row r="16" spans="1:5" ht="15" customHeight="1" x14ac:dyDescent="0.25">
      <c r="A16" s="23" t="str">
        <f>VLOOKUP(D:D,'PARAGENS CONCELHO'!$1:$1048576,2,FALSE)</f>
        <v xml:space="preserve"> 40.660252,  -7.929394</v>
      </c>
      <c r="B16" s="23">
        <v>4</v>
      </c>
      <c r="C16" s="280" t="s">
        <v>1883</v>
      </c>
      <c r="D16" s="280" t="s">
        <v>2756</v>
      </c>
      <c r="E16" s="279" t="s">
        <v>28</v>
      </c>
    </row>
    <row r="17" spans="1:5" ht="15" customHeight="1" x14ac:dyDescent="0.25">
      <c r="A17" s="12" t="str">
        <f>VLOOKUP(D:D,'PARAGENS CONCELHO'!$1:$1048576,2,FALSE)</f>
        <v xml:space="preserve"> 40.656678,  -7.938448</v>
      </c>
      <c r="B17" s="12"/>
      <c r="C17" s="281" t="s">
        <v>1904</v>
      </c>
      <c r="D17" s="39" t="s">
        <v>2822</v>
      </c>
      <c r="E17" s="39"/>
    </row>
    <row r="18" spans="1:5" ht="15" customHeight="1" x14ac:dyDescent="0.25">
      <c r="A18" s="12" t="str">
        <f>VLOOKUP(D:D,'PARAGENS CONCELHO'!$1:$1048576,2,FALSE)</f>
        <v xml:space="preserve"> 40.654011,  -7.945813</v>
      </c>
      <c r="B18" s="12"/>
      <c r="C18" s="281" t="s">
        <v>1907</v>
      </c>
      <c r="D18" s="281" t="s">
        <v>2823</v>
      </c>
      <c r="E18" s="281"/>
    </row>
    <row r="19" spans="1:5" ht="15" customHeight="1" x14ac:dyDescent="0.25">
      <c r="A19" s="12" t="str">
        <f>VLOOKUP(D:D,'PARAGENS CONCELHO'!$1:$1048576,2,FALSE)</f>
        <v xml:space="preserve"> 40.650776,  -7.949131</v>
      </c>
      <c r="B19" s="12"/>
      <c r="C19" s="281" t="s">
        <v>1910</v>
      </c>
      <c r="D19" s="39" t="s">
        <v>2824</v>
      </c>
      <c r="E19" s="282"/>
    </row>
    <row r="20" spans="1:5" ht="15" customHeight="1" x14ac:dyDescent="0.25">
      <c r="A20" s="23" t="str">
        <f>VLOOKUP(D:D,'PARAGENS CONCELHO'!$1:$1048576,2,FALSE)</f>
        <v xml:space="preserve"> 40.650868,  -7.953880</v>
      </c>
      <c r="B20" s="23"/>
      <c r="C20" s="280" t="s">
        <v>1913</v>
      </c>
      <c r="D20" s="280" t="s">
        <v>2825</v>
      </c>
      <c r="E20" s="279" t="s">
        <v>31</v>
      </c>
    </row>
    <row r="21" spans="1:5" ht="15" customHeight="1" x14ac:dyDescent="0.25">
      <c r="A21" s="12" t="str">
        <f>VLOOKUP(D:D,'PARAGENS CONCELHO'!$1:$1048576,2,FALSE)</f>
        <v xml:space="preserve"> 40.654252,  -7.955294</v>
      </c>
      <c r="B21" s="12"/>
      <c r="C21" s="281" t="s">
        <v>2080</v>
      </c>
      <c r="D21" s="281" t="s">
        <v>2826</v>
      </c>
      <c r="E21" s="281"/>
    </row>
    <row r="22" spans="1:5" ht="15" customHeight="1" x14ac:dyDescent="0.25">
      <c r="A22" s="12" t="str">
        <f>VLOOKUP(D:D,'PARAGENS CONCELHO'!$1:$1048576,2,FALSE)</f>
        <v xml:space="preserve"> 40.656743,  -7.957412</v>
      </c>
      <c r="B22" s="12"/>
      <c r="C22" s="281" t="s">
        <v>1916</v>
      </c>
      <c r="D22" s="39" t="s">
        <v>2827</v>
      </c>
      <c r="E22" s="282"/>
    </row>
    <row r="23" spans="1:5" ht="15" customHeight="1" x14ac:dyDescent="0.25">
      <c r="A23" s="23" t="str">
        <f>VLOOKUP(D:D,'PARAGENS CONCELHO'!$1:$1048576,2,FALSE)</f>
        <v xml:space="preserve"> 40.657847,  -7.962422</v>
      </c>
      <c r="B23" s="23"/>
      <c r="C23" s="280" t="s">
        <v>1919</v>
      </c>
      <c r="D23" s="280" t="s">
        <v>2828</v>
      </c>
      <c r="E23" s="279" t="s">
        <v>85</v>
      </c>
    </row>
    <row r="24" spans="1:5" ht="15" customHeight="1" x14ac:dyDescent="0.25">
      <c r="A24" s="12" t="str">
        <f>VLOOKUP(D:D,'PARAGENS CONCELHO'!$1:$1048576,2,FALSE)</f>
        <v xml:space="preserve"> 40.648020,  -7.964041</v>
      </c>
      <c r="B24" s="12"/>
      <c r="C24" s="281" t="s">
        <v>1922</v>
      </c>
      <c r="D24" s="281" t="s">
        <v>2829</v>
      </c>
      <c r="E24" s="281"/>
    </row>
    <row r="25" spans="1:5" ht="15" customHeight="1" x14ac:dyDescent="0.25">
      <c r="A25" s="12" t="str">
        <f>VLOOKUP(D:D,'PARAGENS CONCELHO'!$1:$1048576,2,FALSE)</f>
        <v xml:space="preserve"> 40.645790,  -7.962529</v>
      </c>
      <c r="B25" s="12"/>
      <c r="C25" s="281" t="s">
        <v>1925</v>
      </c>
      <c r="D25" s="281" t="s">
        <v>2830</v>
      </c>
      <c r="E25" s="281"/>
    </row>
    <row r="26" spans="1:5" ht="15" customHeight="1" x14ac:dyDescent="0.25">
      <c r="A26" s="12" t="str">
        <f>VLOOKUP(D:D,'PARAGENS CONCELHO'!$1:$1048576,2,FALSE)</f>
        <v xml:space="preserve"> 40.644209,  -7.965966</v>
      </c>
      <c r="B26" s="12"/>
      <c r="C26" s="281" t="s">
        <v>2134</v>
      </c>
      <c r="D26" s="39" t="s">
        <v>2831</v>
      </c>
      <c r="E26" s="39"/>
    </row>
    <row r="27" spans="1:5" ht="15" customHeight="1" x14ac:dyDescent="0.25">
      <c r="A27" s="12" t="str">
        <f>VLOOKUP(D:D,'PARAGENS CONCELHO'!$1:$1048576,2,FALSE)</f>
        <v xml:space="preserve"> 40.651370,  -7.971231</v>
      </c>
      <c r="B27" s="12"/>
      <c r="C27" s="281" t="s">
        <v>2378</v>
      </c>
      <c r="D27" s="281" t="s">
        <v>2376</v>
      </c>
      <c r="E27" s="281"/>
    </row>
    <row r="28" spans="1:5" ht="15" customHeight="1" x14ac:dyDescent="0.25">
      <c r="A28" s="12" t="str">
        <f>VLOOKUP(D:D,'PARAGENS CONCELHO'!$1:$1048576,2,FALSE)</f>
        <v xml:space="preserve"> 40.653073,  -7.972537</v>
      </c>
      <c r="B28" s="12"/>
      <c r="C28" s="281" t="s">
        <v>2381</v>
      </c>
      <c r="D28" s="39" t="s">
        <v>2379</v>
      </c>
      <c r="E28" s="282"/>
    </row>
    <row r="29" spans="1:5" ht="15" customHeight="1" x14ac:dyDescent="0.25">
      <c r="A29" s="23" t="str">
        <f>VLOOKUP(D:D,'PARAGENS CONCELHO'!$1:$1048576,2,FALSE)</f>
        <v xml:space="preserve"> 40.657398,  -7.974532</v>
      </c>
      <c r="B29" s="23"/>
      <c r="C29" s="280" t="s">
        <v>2384</v>
      </c>
      <c r="D29" s="280" t="s">
        <v>2382</v>
      </c>
      <c r="E29" s="279" t="s">
        <v>2709</v>
      </c>
    </row>
    <row r="30" spans="1:5" ht="15" customHeight="1" x14ac:dyDescent="0.25">
      <c r="A30" s="12" t="str">
        <f>VLOOKUP(D:D,'PARAGENS CONCELHO'!$1:$1048576,2,FALSE)</f>
        <v xml:space="preserve"> 40.658552,  -7.976892</v>
      </c>
      <c r="B30" s="12"/>
      <c r="C30" s="281" t="s">
        <v>2050</v>
      </c>
      <c r="D30" s="281" t="s">
        <v>2832</v>
      </c>
      <c r="E30" s="281"/>
    </row>
    <row r="31" spans="1:5" ht="15" customHeight="1" x14ac:dyDescent="0.25">
      <c r="A31" s="12" t="str">
        <f>VLOOKUP(D:D,'PARAGENS CONCELHO'!$1:$1048576,2,FALSE)</f>
        <v xml:space="preserve"> 40.660697,  -7.978372</v>
      </c>
      <c r="B31" s="12"/>
      <c r="C31" s="281" t="s">
        <v>2000</v>
      </c>
      <c r="D31" s="281" t="s">
        <v>2833</v>
      </c>
      <c r="E31" s="281"/>
    </row>
    <row r="32" spans="1:5" ht="15" customHeight="1" x14ac:dyDescent="0.25">
      <c r="A32" s="12" t="str">
        <f>VLOOKUP(D:D,'PARAGENS CONCELHO'!$1:$1048576,2,FALSE)</f>
        <v xml:space="preserve"> 40.664143,  -7.978218</v>
      </c>
      <c r="B32" s="12"/>
      <c r="C32" s="281" t="s">
        <v>1994</v>
      </c>
      <c r="D32" s="39" t="s">
        <v>2834</v>
      </c>
      <c r="E32" s="39"/>
    </row>
    <row r="33" spans="1:5" ht="15" customHeight="1" x14ac:dyDescent="0.25">
      <c r="A33" s="12" t="str">
        <f>VLOOKUP(D:D,'PARAGENS CONCELHO'!$1:$1048576,2,FALSE)</f>
        <v xml:space="preserve"> 40.667329,  -7.981714</v>
      </c>
      <c r="B33" s="12"/>
      <c r="C33" s="281" t="s">
        <v>1988</v>
      </c>
      <c r="D33" s="281" t="s">
        <v>2835</v>
      </c>
      <c r="E33" s="281"/>
    </row>
    <row r="34" spans="1:5" ht="15" customHeight="1" x14ac:dyDescent="0.25">
      <c r="A34" s="12" t="str">
        <f>VLOOKUP(D:D,'PARAGENS CONCELHO'!$1:$1048576,2,FALSE)</f>
        <v xml:space="preserve"> 40.668791,  -7.984870</v>
      </c>
      <c r="B34" s="12"/>
      <c r="C34" s="281" t="s">
        <v>1985</v>
      </c>
      <c r="D34" s="39" t="s">
        <v>2836</v>
      </c>
      <c r="E34" s="39"/>
    </row>
    <row r="35" spans="1:5" ht="15" customHeight="1" x14ac:dyDescent="0.25">
      <c r="A35" s="12" t="str">
        <f>VLOOKUP(D:D,'PARAGENS CONCELHO'!$1:$1048576,2,FALSE)</f>
        <v xml:space="preserve"> 40.668641,  -7.987690</v>
      </c>
      <c r="B35" s="12"/>
      <c r="C35" s="281" t="s">
        <v>1976</v>
      </c>
      <c r="D35" s="281" t="s">
        <v>2837</v>
      </c>
      <c r="E35" s="281"/>
    </row>
    <row r="36" spans="1:5" ht="15" customHeight="1" x14ac:dyDescent="0.25">
      <c r="A36" s="12" t="str">
        <f>VLOOKUP(D:D,'PARAGENS CONCELHO'!$1:$1048576,2,FALSE)</f>
        <v xml:space="preserve"> 40.671387,  -7.989456</v>
      </c>
      <c r="B36" s="12"/>
      <c r="C36" s="281" t="s">
        <v>2366</v>
      </c>
      <c r="D36" s="39" t="s">
        <v>2364</v>
      </c>
      <c r="E36" s="39"/>
    </row>
    <row r="37" spans="1:5" ht="15" customHeight="1" x14ac:dyDescent="0.25">
      <c r="A37" s="12" t="str">
        <f>VLOOKUP(D:D,'PARAGENS CONCELHO'!$1:$1048576,2,FALSE)</f>
        <v xml:space="preserve"> 40.678068,  -7.988908</v>
      </c>
      <c r="B37" s="12"/>
      <c r="C37" s="281" t="s">
        <v>2369</v>
      </c>
      <c r="D37" s="281" t="s">
        <v>2367</v>
      </c>
      <c r="E37" s="281"/>
    </row>
    <row r="38" spans="1:5" ht="15" customHeight="1" x14ac:dyDescent="0.25">
      <c r="A38" s="12" t="str">
        <f>VLOOKUP(D:D,'PARAGENS CONCELHO'!$1:$1048576,2,FALSE)</f>
        <v xml:space="preserve"> 40.680398,  -7.989213</v>
      </c>
      <c r="B38" s="12"/>
      <c r="C38" s="281" t="s">
        <v>2372</v>
      </c>
      <c r="D38" s="39" t="s">
        <v>2370</v>
      </c>
      <c r="E38" s="39"/>
    </row>
    <row r="39" spans="1:5" ht="15" customHeight="1" x14ac:dyDescent="0.25">
      <c r="A39" s="12" t="str">
        <f>VLOOKUP(D:D,'PARAGENS CONCELHO'!$1:$1048576,2,FALSE)</f>
        <v xml:space="preserve"> 40.681838,  -7.991211</v>
      </c>
      <c r="B39" s="12"/>
      <c r="C39" s="281" t="s">
        <v>2375</v>
      </c>
      <c r="D39" s="39" t="s">
        <v>2373</v>
      </c>
      <c r="E39" s="39"/>
    </row>
    <row r="40" spans="1:5" ht="15" customHeight="1" x14ac:dyDescent="0.25">
      <c r="A40" s="12" t="str">
        <f>VLOOKUP(D:D,'PARAGENS CONCELHO'!$1:$1048576,2,FALSE)</f>
        <v xml:space="preserve"> 40.681184,  -7.997454</v>
      </c>
      <c r="B40" s="12"/>
      <c r="C40" s="281" t="s">
        <v>1955</v>
      </c>
      <c r="D40" s="39" t="s">
        <v>2838</v>
      </c>
      <c r="E40" s="39"/>
    </row>
    <row r="41" spans="1:5" ht="15" customHeight="1" x14ac:dyDescent="0.25">
      <c r="A41" s="12"/>
      <c r="B41" s="12"/>
      <c r="C41" s="281" t="s">
        <v>3881</v>
      </c>
      <c r="D41" s="39" t="s">
        <v>3924</v>
      </c>
      <c r="E41" s="39"/>
    </row>
    <row r="42" spans="1:5" ht="15" customHeight="1" x14ac:dyDescent="0.25">
      <c r="A42" s="12" t="str">
        <f>VLOOKUP(D:D,'PARAGENS CONCELHO'!$1:$1048576,2,FALSE)</f>
        <v xml:space="preserve"> 40.678095,  -7.998171</v>
      </c>
      <c r="B42" s="12"/>
      <c r="C42" s="281" t="s">
        <v>1952</v>
      </c>
      <c r="D42" s="281" t="s">
        <v>2839</v>
      </c>
      <c r="E42" s="281"/>
    </row>
    <row r="43" spans="1:5" ht="15" customHeight="1" x14ac:dyDescent="0.25">
      <c r="A43" s="12" t="str">
        <f>VLOOKUP(D:D,'PARAGENS CONCELHO'!$1:$1048576,2,FALSE)</f>
        <v xml:space="preserve"> 40.676336,  -7.998530</v>
      </c>
      <c r="B43" s="12"/>
      <c r="C43" s="281" t="s">
        <v>2351</v>
      </c>
      <c r="D43" s="39" t="s">
        <v>2349</v>
      </c>
      <c r="E43" s="39"/>
    </row>
    <row r="44" spans="1:5" ht="15" customHeight="1" x14ac:dyDescent="0.25">
      <c r="A44" s="12" t="str">
        <f>VLOOKUP(D:D,'PARAGENS CONCELHO'!$1:$1048576,2,FALSE)</f>
        <v xml:space="preserve"> 40.674823,  -7.999411</v>
      </c>
      <c r="B44" s="12"/>
      <c r="C44" s="281" t="s">
        <v>2345</v>
      </c>
      <c r="D44" s="39" t="s">
        <v>2343</v>
      </c>
      <c r="E44" s="39"/>
    </row>
    <row r="45" spans="1:5" ht="15" customHeight="1" x14ac:dyDescent="0.25">
      <c r="A45" s="23" t="str">
        <f>VLOOKUP(D:D,'PARAGENS CONCELHO'!$1:$1048576,2,FALSE)</f>
        <v xml:space="preserve"> 40.671155,  -8.001637</v>
      </c>
      <c r="B45" s="23"/>
      <c r="C45" s="280" t="s">
        <v>1949</v>
      </c>
      <c r="D45" s="279" t="s">
        <v>2840</v>
      </c>
      <c r="E45" s="279" t="s">
        <v>15</v>
      </c>
    </row>
    <row r="46" spans="1:5" ht="15" customHeight="1" x14ac:dyDescent="0.25">
      <c r="A46" s="12" t="str">
        <f>VLOOKUP(D:D,'PARAGENS CONCELHO'!$1:$1048576,2,FALSE)</f>
        <v xml:space="preserve"> 40.668388,  -7.994735</v>
      </c>
      <c r="B46" s="12"/>
      <c r="C46" s="281" t="s">
        <v>1940</v>
      </c>
      <c r="D46" s="39" t="s">
        <v>2841</v>
      </c>
      <c r="E46" s="39"/>
    </row>
    <row r="47" spans="1:5" ht="15" customHeight="1" x14ac:dyDescent="0.25">
      <c r="A47" s="12" t="str">
        <f>VLOOKUP(D:D,'PARAGENS CONCELHO'!$1:$1048576,2,FALSE)</f>
        <v xml:space="preserve"> 40.668420,  -7.988373</v>
      </c>
      <c r="B47" s="12"/>
      <c r="C47" s="281" t="s">
        <v>1979</v>
      </c>
      <c r="D47" s="39" t="s">
        <v>2842</v>
      </c>
      <c r="E47" s="39"/>
    </row>
    <row r="48" spans="1:5" ht="15" customHeight="1" x14ac:dyDescent="0.25">
      <c r="A48" s="12" t="str">
        <f>VLOOKUP(D:D,'PARAGENS CONCELHO'!$1:$1048576,2,FALSE)</f>
        <v xml:space="preserve"> 40.668556,  -7.994955</v>
      </c>
      <c r="B48" s="12"/>
      <c r="C48" s="281" t="s">
        <v>1937</v>
      </c>
      <c r="D48" s="39" t="s">
        <v>2843</v>
      </c>
      <c r="E48" s="39"/>
    </row>
    <row r="49" spans="1:14" ht="15" customHeight="1" x14ac:dyDescent="0.25">
      <c r="A49" s="12" t="str">
        <f>VLOOKUP(D:D,'PARAGENS CONCELHO'!$1:$1048576,2,FALSE)</f>
        <v xml:space="preserve"> 40.670160,  -7.999621</v>
      </c>
      <c r="B49" s="12"/>
      <c r="C49" s="281" t="s">
        <v>1943</v>
      </c>
      <c r="D49" s="39" t="s">
        <v>2844</v>
      </c>
      <c r="E49" s="39"/>
    </row>
    <row r="50" spans="1:14" ht="15" customHeight="1" x14ac:dyDescent="0.25">
      <c r="A50" s="12" t="str">
        <f>VLOOKUP(D:D,'PARAGENS CONCELHO'!$1:$1048576,2,FALSE)</f>
        <v xml:space="preserve"> 40.670983,  -8.001533</v>
      </c>
      <c r="B50" s="12"/>
      <c r="C50" s="281" t="s">
        <v>1946</v>
      </c>
      <c r="D50" s="39" t="s">
        <v>2845</v>
      </c>
      <c r="E50" s="39"/>
    </row>
    <row r="51" spans="1:14" ht="15" customHeight="1" x14ac:dyDescent="0.25">
      <c r="A51" s="12" t="str">
        <f>VLOOKUP(D:D,'PARAGENS CONCELHO'!$1:$1048576,2,FALSE)</f>
        <v xml:space="preserve"> 40.674893,  -7.999271</v>
      </c>
      <c r="B51" s="12"/>
      <c r="C51" s="281" t="s">
        <v>2348</v>
      </c>
      <c r="D51" s="39" t="s">
        <v>2346</v>
      </c>
      <c r="E51" s="39"/>
    </row>
    <row r="52" spans="1:14" ht="15" customHeight="1" x14ac:dyDescent="0.25">
      <c r="A52" s="12" t="str">
        <f>VLOOKUP(D:D,'PARAGENS CONCELHO'!$1:$1048576,2,FALSE)</f>
        <v xml:space="preserve"> 40.676201,  -7.998409</v>
      </c>
      <c r="B52" s="12"/>
      <c r="C52" s="281" t="s">
        <v>2354</v>
      </c>
      <c r="D52" s="39" t="s">
        <v>2352</v>
      </c>
      <c r="E52" s="39"/>
    </row>
    <row r="53" spans="1:14" ht="15" customHeight="1" x14ac:dyDescent="0.25">
      <c r="A53" s="12" t="str">
        <f>VLOOKUP(D:D,'PARAGENS CONCELHO'!$1:$1048576,2,FALSE)</f>
        <v xml:space="preserve"> 40.678389,  -7.998030</v>
      </c>
      <c r="B53" s="12"/>
      <c r="C53" s="281" t="s">
        <v>2357</v>
      </c>
      <c r="D53" s="39" t="s">
        <v>2355</v>
      </c>
      <c r="E53" s="39"/>
    </row>
    <row r="54" spans="1:14" ht="15" customHeight="1" x14ac:dyDescent="0.25">
      <c r="A54" s="12"/>
      <c r="B54" s="12"/>
      <c r="C54" s="281" t="s">
        <v>3881</v>
      </c>
      <c r="D54" s="39" t="s">
        <v>3924</v>
      </c>
      <c r="E54" s="39"/>
    </row>
    <row r="55" spans="1:14" ht="15" customHeight="1" x14ac:dyDescent="0.25">
      <c r="A55" s="12" t="str">
        <f>VLOOKUP(D:D,'PARAGENS CONCELHO'!$1:$1048576,2,FALSE)</f>
        <v xml:space="preserve"> 40.681183,  -7.997149</v>
      </c>
      <c r="B55" s="12"/>
      <c r="C55" s="281" t="s">
        <v>1958</v>
      </c>
      <c r="D55" s="39" t="s">
        <v>2846</v>
      </c>
      <c r="E55" s="39"/>
    </row>
    <row r="56" spans="1:14" ht="15" customHeight="1" x14ac:dyDescent="0.25">
      <c r="A56" s="12" t="str">
        <f>VLOOKUP(D:D,'PARAGENS CONCELHO'!$1:$1048576,2,FALSE)</f>
        <v xml:space="preserve"> 40.681644,  -7.993070</v>
      </c>
      <c r="B56" s="12"/>
      <c r="C56" s="281" t="s">
        <v>1961</v>
      </c>
      <c r="D56" s="39" t="s">
        <v>2847</v>
      </c>
      <c r="E56" s="39"/>
    </row>
    <row r="57" spans="1:14" ht="15" customHeight="1" x14ac:dyDescent="0.25">
      <c r="A57" s="12" t="str">
        <f>VLOOKUP(D:D,'PARAGENS CONCELHO'!$1:$1048576,2,FALSE)</f>
        <v xml:space="preserve"> 40.681819,  -7.991375</v>
      </c>
      <c r="B57" s="12"/>
      <c r="C57" s="281" t="s">
        <v>1964</v>
      </c>
      <c r="D57" s="39" t="s">
        <v>2848</v>
      </c>
      <c r="E57" s="282"/>
    </row>
    <row r="58" spans="1:14" ht="15" customHeight="1" x14ac:dyDescent="0.25">
      <c r="A58" s="12" t="str">
        <f>VLOOKUP(D:D,'PARAGENS CONCELHO'!$1:$1048576,2,FALSE)</f>
        <v xml:space="preserve"> 40.680385,  -7.989391</v>
      </c>
      <c r="B58" s="12"/>
      <c r="C58" s="281" t="s">
        <v>1967</v>
      </c>
      <c r="D58" s="39" t="s">
        <v>2849</v>
      </c>
      <c r="E58" s="282"/>
    </row>
    <row r="59" spans="1:14" ht="15" customHeight="1" x14ac:dyDescent="0.25">
      <c r="A59" s="12" t="str">
        <f>VLOOKUP(D:D,'PARAGENS CONCELHO'!$1:$1048576,2,FALSE)</f>
        <v xml:space="preserve"> 40.678143,  -7.989000</v>
      </c>
      <c r="B59" s="12"/>
      <c r="C59" s="281" t="s">
        <v>1970</v>
      </c>
      <c r="D59" s="39" t="s">
        <v>2850</v>
      </c>
      <c r="E59" s="282"/>
    </row>
    <row r="60" spans="1:14" ht="15" customHeight="1" x14ac:dyDescent="0.25">
      <c r="A60" s="12" t="str">
        <f>VLOOKUP(D:D,'PARAGENS CONCELHO'!$1:$1048576,2,FALSE)</f>
        <v xml:space="preserve"> 40.671319,  -7.989574</v>
      </c>
      <c r="B60" s="12"/>
      <c r="C60" s="281" t="s">
        <v>1973</v>
      </c>
      <c r="D60" s="39" t="s">
        <v>2851</v>
      </c>
      <c r="E60" s="282"/>
    </row>
    <row r="61" spans="1:14" ht="15" customHeight="1" x14ac:dyDescent="0.25">
      <c r="A61" s="12" t="str">
        <f>VLOOKUP(D:D,'PARAGENS CONCELHO'!$1:$1048576,2,FALSE)</f>
        <v xml:space="preserve"> 40.668727,  -7.984907</v>
      </c>
      <c r="B61" s="12"/>
      <c r="C61" s="281" t="s">
        <v>1982</v>
      </c>
      <c r="D61" s="39" t="s">
        <v>2852</v>
      </c>
      <c r="E61" s="282"/>
    </row>
    <row r="62" spans="1:14" ht="15" customHeight="1" x14ac:dyDescent="0.25">
      <c r="A62" s="12" t="str">
        <f>VLOOKUP(D:D,'PARAGENS CONCELHO'!$1:$1048576,2,FALSE)</f>
        <v xml:space="preserve"> 40.667263,  -7.981772</v>
      </c>
      <c r="B62" s="12"/>
      <c r="C62" s="281" t="s">
        <v>1991</v>
      </c>
      <c r="D62" s="39" t="s">
        <v>2853</v>
      </c>
      <c r="E62" s="282"/>
    </row>
    <row r="63" spans="1:14" ht="15" customHeight="1" x14ac:dyDescent="0.25">
      <c r="A63" s="12" t="str">
        <f>VLOOKUP(D:D,'PARAGENS CONCELHO'!$1:$1048576,2,FALSE)</f>
        <v xml:space="preserve"> 40.664077,  -7.978293</v>
      </c>
      <c r="B63" s="12"/>
      <c r="C63" s="281" t="s">
        <v>1997</v>
      </c>
      <c r="D63" s="39" t="s">
        <v>2854</v>
      </c>
      <c r="E63" s="282"/>
    </row>
    <row r="64" spans="1:14" ht="15" customHeight="1" x14ac:dyDescent="0.25">
      <c r="A64" s="12" t="str">
        <f>VLOOKUP(D:D,'PARAGENS CONCELHO'!$1:$1048576,2,FALSE)</f>
        <v xml:space="preserve"> 40.660697,  -7.978372</v>
      </c>
      <c r="B64" s="12"/>
      <c r="C64" s="281" t="s">
        <v>2000</v>
      </c>
      <c r="D64" s="39" t="s">
        <v>2833</v>
      </c>
      <c r="E64" s="282"/>
      <c r="F64" s="44"/>
      <c r="G64" s="44"/>
      <c r="H64" s="44"/>
      <c r="I64" s="44"/>
      <c r="J64" s="44"/>
      <c r="K64" s="44"/>
      <c r="L64" s="44"/>
      <c r="M64" s="44"/>
      <c r="N64" s="44"/>
    </row>
    <row r="65" spans="1:5" ht="15" customHeight="1" x14ac:dyDescent="0.25">
      <c r="A65" s="12" t="str">
        <f>VLOOKUP(D:D,'PARAGENS CONCELHO'!$1:$1048576,2,FALSE)</f>
        <v xml:space="preserve"> 40.658652,  -7.977114</v>
      </c>
      <c r="B65" s="12"/>
      <c r="C65" s="281" t="s">
        <v>2053</v>
      </c>
      <c r="D65" s="39" t="s">
        <v>2855</v>
      </c>
      <c r="E65" s="282"/>
    </row>
    <row r="66" spans="1:5" ht="15" customHeight="1" x14ac:dyDescent="0.25">
      <c r="A66" s="12" t="str">
        <f>VLOOKUP(D:D,'PARAGENS CONCELHO'!$1:$1048576,2,FALSE)</f>
        <v xml:space="preserve"> 40.657388,  -7.974625</v>
      </c>
      <c r="B66" s="12"/>
      <c r="C66" s="281" t="s">
        <v>2003</v>
      </c>
      <c r="D66" s="39" t="s">
        <v>2856</v>
      </c>
      <c r="E66" s="39"/>
    </row>
    <row r="67" spans="1:5" ht="15" customHeight="1" x14ac:dyDescent="0.25">
      <c r="A67" s="12" t="str">
        <f>VLOOKUP(D:D,'PARAGENS CONCELHO'!$1:$1048576,2,FALSE)</f>
        <v xml:space="preserve"> 40.656021,  -7.973248</v>
      </c>
      <c r="B67" s="12"/>
      <c r="C67" s="281" t="s">
        <v>2027</v>
      </c>
      <c r="D67" s="39" t="s">
        <v>2857</v>
      </c>
      <c r="E67" s="39"/>
    </row>
    <row r="68" spans="1:5" ht="15" customHeight="1" x14ac:dyDescent="0.25">
      <c r="A68" s="23" t="str">
        <f>VLOOKUP(D:D,'PARAGENS CONCELHO'!$1:$1048576,2,FALSE)</f>
        <v xml:space="preserve"> 40.652923,  -7.972623</v>
      </c>
      <c r="B68" s="23"/>
      <c r="C68" s="280" t="s">
        <v>1934</v>
      </c>
      <c r="D68" s="279" t="s">
        <v>2858</v>
      </c>
      <c r="E68" s="279" t="s">
        <v>28</v>
      </c>
    </row>
    <row r="69" spans="1:5" ht="15" customHeight="1" x14ac:dyDescent="0.25">
      <c r="A69" s="12" t="str">
        <f>VLOOKUP(D:D,'PARAGENS CONCELHO'!$1:$1048576,2,FALSE)</f>
        <v xml:space="preserve"> 40.650007,  -7.970730</v>
      </c>
      <c r="B69" s="12"/>
      <c r="C69" s="281" t="s">
        <v>1931</v>
      </c>
      <c r="D69" s="39" t="s">
        <v>2859</v>
      </c>
      <c r="E69" s="39"/>
    </row>
    <row r="70" spans="1:5" ht="15" customHeight="1" x14ac:dyDescent="0.25">
      <c r="A70" s="12" t="str">
        <f>VLOOKUP(D:D,'PARAGENS CONCELHO'!$1:$1048576,2,FALSE)</f>
        <v xml:space="preserve"> 40.645484,  -7.967048</v>
      </c>
      <c r="B70" s="12"/>
      <c r="C70" s="281" t="s">
        <v>2360</v>
      </c>
      <c r="D70" s="39" t="s">
        <v>2358</v>
      </c>
      <c r="E70" s="39"/>
    </row>
    <row r="71" spans="1:5" ht="15" customHeight="1" x14ac:dyDescent="0.25">
      <c r="A71" s="12" t="str">
        <f>VLOOKUP(D:D,'PARAGENS CONCELHO'!$1:$1048576,2,FALSE)</f>
        <v xml:space="preserve"> 40.644225,  -7.966052</v>
      </c>
      <c r="B71" s="12"/>
      <c r="C71" s="281" t="s">
        <v>1928</v>
      </c>
      <c r="D71" s="39" t="s">
        <v>2860</v>
      </c>
      <c r="E71" s="39"/>
    </row>
    <row r="72" spans="1:5" ht="15" customHeight="1" x14ac:dyDescent="0.25">
      <c r="A72" s="12" t="str">
        <f>VLOOKUP(D:D,'PARAGENS CONCELHO'!$1:$1048576,2,FALSE)</f>
        <v xml:space="preserve"> 40.645604,  -7.962600</v>
      </c>
      <c r="B72" s="12"/>
      <c r="C72" s="281" t="s">
        <v>2363</v>
      </c>
      <c r="D72" s="39" t="s">
        <v>2361</v>
      </c>
      <c r="E72" s="39"/>
    </row>
    <row r="73" spans="1:5" ht="15" customHeight="1" x14ac:dyDescent="0.25">
      <c r="A73" s="12" t="str">
        <f>VLOOKUP(D:D,'PARAGENS CONCELHO'!$1:$1048576,2,FALSE)</f>
        <v xml:space="preserve"> 40.647871,  -7.963936</v>
      </c>
      <c r="B73" s="12"/>
      <c r="C73" s="281" t="s">
        <v>2009</v>
      </c>
      <c r="D73" s="39" t="s">
        <v>2861</v>
      </c>
      <c r="E73" s="39"/>
    </row>
    <row r="74" spans="1:5" ht="15" customHeight="1" x14ac:dyDescent="0.25">
      <c r="A74" s="12" t="str">
        <f>VLOOKUP(D:D,'PARAGENS CONCELHO'!$1:$1048576,2,FALSE)</f>
        <v xml:space="preserve"> 40.657653,  -7.962567</v>
      </c>
      <c r="B74" s="12"/>
      <c r="C74" s="281" t="s">
        <v>2006</v>
      </c>
      <c r="D74" s="39" t="s">
        <v>2862</v>
      </c>
      <c r="E74" s="39"/>
    </row>
    <row r="75" spans="1:5" ht="15" customHeight="1" x14ac:dyDescent="0.25">
      <c r="A75" s="23" t="str">
        <f>VLOOKUP(D:D,'PARAGENS CONCELHO'!$1:$1048576,2,FALSE)</f>
        <v xml:space="preserve"> 40.656688,  -7.957808</v>
      </c>
      <c r="B75" s="23"/>
      <c r="C75" s="280" t="s">
        <v>2012</v>
      </c>
      <c r="D75" s="279" t="s">
        <v>2863</v>
      </c>
      <c r="E75" s="279" t="s">
        <v>31</v>
      </c>
    </row>
    <row r="76" spans="1:5" ht="15" customHeight="1" x14ac:dyDescent="0.25">
      <c r="A76" s="12" t="str">
        <f>VLOOKUP(D:D,'PARAGENS CONCELHO'!$1:$1048576,2,FALSE)</f>
        <v xml:space="preserve"> 40.650724,  -7.953920</v>
      </c>
      <c r="B76" s="12"/>
      <c r="C76" s="281" t="s">
        <v>2015</v>
      </c>
      <c r="D76" s="39" t="s">
        <v>2864</v>
      </c>
      <c r="E76" s="39"/>
    </row>
    <row r="77" spans="1:5" ht="15" customHeight="1" x14ac:dyDescent="0.25">
      <c r="A77" s="23" t="str">
        <f>VLOOKUP(D:D,'PARAGENS CONCELHO'!$1:$1048576,2,FALSE)</f>
        <v xml:space="preserve"> 40.650676,  -7.949034</v>
      </c>
      <c r="B77" s="23"/>
      <c r="C77" s="280" t="s">
        <v>2018</v>
      </c>
      <c r="D77" s="279" t="s">
        <v>2865</v>
      </c>
      <c r="E77" s="279" t="s">
        <v>85</v>
      </c>
    </row>
    <row r="78" spans="1:5" ht="15" customHeight="1" x14ac:dyDescent="0.25">
      <c r="A78" s="12" t="str">
        <f>VLOOKUP(D:D,'PARAGENS CONCELHO'!$1:$1048576,2,FALSE)</f>
        <v xml:space="preserve"> 40.653966,  -7.945683</v>
      </c>
      <c r="B78" s="12"/>
      <c r="C78" s="281" t="s">
        <v>2021</v>
      </c>
      <c r="D78" s="39" t="s">
        <v>2866</v>
      </c>
      <c r="E78" s="39"/>
    </row>
    <row r="79" spans="1:5" ht="15" customHeight="1" x14ac:dyDescent="0.25">
      <c r="A79" s="12" t="str">
        <f>VLOOKUP(D:D,'PARAGENS CONCELHO'!$1:$1048576,2,FALSE)</f>
        <v xml:space="preserve"> 40.656809,  -7.937901</v>
      </c>
      <c r="B79" s="12"/>
      <c r="C79" s="281" t="s">
        <v>2024</v>
      </c>
      <c r="D79" s="39" t="s">
        <v>2867</v>
      </c>
      <c r="E79" s="39"/>
    </row>
    <row r="80" spans="1:5" ht="15" customHeight="1" x14ac:dyDescent="0.25">
      <c r="A80" s="23" t="str">
        <f>VLOOKUP(D:D,'PARAGENS CONCELHO'!$1:$1048576,2,FALSE)</f>
        <v xml:space="preserve"> 40.659749,  -7.927490</v>
      </c>
      <c r="B80" s="23">
        <v>4</v>
      </c>
      <c r="C80" s="280" t="s">
        <v>1886</v>
      </c>
      <c r="D80" s="279" t="s">
        <v>2775</v>
      </c>
      <c r="E80" s="279" t="s">
        <v>2709</v>
      </c>
    </row>
    <row r="81" spans="1:5" ht="15" customHeight="1" x14ac:dyDescent="0.25">
      <c r="A81" s="12" t="str">
        <f>VLOOKUP(D:D,'PARAGENS CONCELHO'!$1:$1048576,2,FALSE)</f>
        <v xml:space="preserve"> 40.659259,  -7.921607</v>
      </c>
      <c r="B81" s="12" t="s">
        <v>3714</v>
      </c>
      <c r="C81" s="281" t="s">
        <v>2306</v>
      </c>
      <c r="D81" s="39" t="s">
        <v>115</v>
      </c>
      <c r="E81" s="39"/>
    </row>
    <row r="82" spans="1:5" ht="15" customHeight="1" x14ac:dyDescent="0.25">
      <c r="A82" s="12" t="str">
        <f>VLOOKUP(D:D,'PARAGENS CONCELHO'!$1:$1048576,2,FALSE)</f>
        <v xml:space="preserve"> 40.658080,  -7.917039</v>
      </c>
      <c r="B82" s="12" t="s">
        <v>3715</v>
      </c>
      <c r="C82" s="281" t="s">
        <v>1898</v>
      </c>
      <c r="D82" s="39" t="s">
        <v>116</v>
      </c>
      <c r="E82" s="39"/>
    </row>
    <row r="83" spans="1:5" ht="15" customHeight="1" x14ac:dyDescent="0.25">
      <c r="A83" s="12" t="str">
        <f>VLOOKUP(D:D,'PARAGENS CONCELHO'!$1:$1048576,2,FALSE)</f>
        <v xml:space="preserve"> 40.657201,  -7.915340</v>
      </c>
      <c r="B83" s="12" t="s">
        <v>3715</v>
      </c>
      <c r="C83" s="281" t="s">
        <v>3349</v>
      </c>
      <c r="D83" s="39" t="s">
        <v>3348</v>
      </c>
      <c r="E83" s="39"/>
    </row>
    <row r="84" spans="1:5" ht="15" customHeight="1" x14ac:dyDescent="0.25">
      <c r="A84" s="12" t="str">
        <f>VLOOKUP(D:D,'PARAGENS CONCELHO'!$1:$1048576,2,FALSE)</f>
        <v xml:space="preserve"> 40.659281,  -7.914792</v>
      </c>
      <c r="B84" s="12" t="s">
        <v>3712</v>
      </c>
      <c r="C84" s="281" t="s">
        <v>521</v>
      </c>
      <c r="D84" s="39" t="s">
        <v>59</v>
      </c>
      <c r="E84" s="39"/>
    </row>
    <row r="85" spans="1:5" ht="15" customHeight="1" x14ac:dyDescent="0.25">
      <c r="A85" s="12">
        <f>VLOOKUP(D:D,'PARAGENS CONCELHO'!$1:$1048576,2,FALSE)</f>
        <v>0</v>
      </c>
      <c r="B85" s="12" t="s">
        <v>3711</v>
      </c>
      <c r="C85" s="281" t="s">
        <v>136</v>
      </c>
      <c r="D85" s="39" t="s">
        <v>14</v>
      </c>
      <c r="E85" s="39"/>
    </row>
    <row r="87" spans="1:5" ht="15" hidden="1" customHeight="1" x14ac:dyDescent="0.25"/>
    <row r="88" spans="1:5" ht="15.75" hidden="1" customHeight="1" x14ac:dyDescent="0.25"/>
    <row r="89" spans="1:5" ht="15.75" hidden="1" customHeight="1" x14ac:dyDescent="0.25"/>
  </sheetData>
  <mergeCells count="2">
    <mergeCell ref="C6:E6"/>
    <mergeCell ref="C5:E5"/>
  </mergeCells>
  <phoneticPr fontId="42" type="noConversion"/>
  <printOptions horizontalCentered="1"/>
  <pageMargins left="0.70866141732283472" right="0.70866141732283472" top="0.74803149606299213" bottom="0.74803149606299213" header="0.31496062992125984" footer="0.31496062992125984"/>
  <pageSetup paperSize="9" fitToHeight="0" orientation="portrait" r:id="rId1"/>
  <headerFooter>
    <oddHeader>&amp;L&amp;"-,Negrito"&amp;12Empresa Berrelhas de Camionagem, Lda
500 095 884
Viseu&amp;R&amp;G</oddHeader>
    <oddFooter>&amp;LViseu, 03 de março de 2025
&amp;RPágina &amp;P de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59999389629810485"/>
    <pageSetUpPr fitToPage="1"/>
  </sheetPr>
  <dimension ref="A1:F115"/>
  <sheetViews>
    <sheetView topLeftCell="C94" zoomScaleNormal="100" workbookViewId="0">
      <selection activeCell="G10" sqref="G10"/>
    </sheetView>
  </sheetViews>
  <sheetFormatPr defaultColWidth="9.140625" defaultRowHeight="15" x14ac:dyDescent="0.25"/>
  <cols>
    <col min="1" max="1" width="45.42578125" hidden="1" customWidth="1"/>
    <col min="2" max="2" width="44" hidden="1" customWidth="1"/>
    <col min="3" max="3" width="37.7109375" bestFit="1" customWidth="1"/>
    <col min="4" max="4" width="13.42578125" customWidth="1"/>
    <col min="5" max="5" width="15.140625" bestFit="1" customWidth="1"/>
  </cols>
  <sheetData>
    <row r="1" spans="1:6" hidden="1" x14ac:dyDescent="0.25">
      <c r="C1" s="1" t="s">
        <v>0</v>
      </c>
      <c r="D1" s="2"/>
    </row>
    <row r="2" spans="1:6" hidden="1" x14ac:dyDescent="0.25">
      <c r="C2" s="1" t="s">
        <v>1</v>
      </c>
      <c r="D2" s="30"/>
    </row>
    <row r="3" spans="1:6" ht="30" hidden="1" x14ac:dyDescent="0.25">
      <c r="C3" s="54" t="s">
        <v>2569</v>
      </c>
      <c r="D3" s="55"/>
    </row>
    <row r="4" spans="1:6" ht="15" customHeight="1" x14ac:dyDescent="0.25">
      <c r="C4" s="201"/>
      <c r="D4" s="5"/>
    </row>
    <row r="5" spans="1:6" ht="15" customHeight="1" x14ac:dyDescent="0.25">
      <c r="B5" t="s">
        <v>4203</v>
      </c>
      <c r="C5" s="311" t="s">
        <v>3915</v>
      </c>
      <c r="D5" s="311"/>
      <c r="E5" s="311"/>
    </row>
    <row r="6" spans="1:6" ht="15" customHeight="1" x14ac:dyDescent="0.35">
      <c r="A6" s="5"/>
      <c r="B6" s="5"/>
      <c r="C6" s="312" t="s">
        <v>4245</v>
      </c>
      <c r="D6" s="312"/>
      <c r="E6" s="312"/>
      <c r="F6" s="274"/>
    </row>
    <row r="7" spans="1:6" ht="15" customHeight="1" x14ac:dyDescent="0.25"/>
    <row r="8" spans="1:6" ht="15" customHeight="1" x14ac:dyDescent="0.25">
      <c r="A8" s="120" t="s">
        <v>2711</v>
      </c>
      <c r="B8" s="169" t="s">
        <v>3601</v>
      </c>
      <c r="C8" s="217" t="s">
        <v>9</v>
      </c>
      <c r="D8" s="217" t="s">
        <v>10</v>
      </c>
      <c r="E8" s="291" t="s">
        <v>2712</v>
      </c>
    </row>
    <row r="9" spans="1:6" ht="15" customHeight="1" x14ac:dyDescent="0.25">
      <c r="A9" s="23">
        <f>VLOOKUP(D:D,'PARAGENS CONCELHO'!$1:$1048576,2,FALSE)</f>
        <v>0</v>
      </c>
      <c r="B9" s="23" t="s">
        <v>3716</v>
      </c>
      <c r="C9" s="280" t="s">
        <v>138</v>
      </c>
      <c r="D9" s="279" t="s">
        <v>2938</v>
      </c>
      <c r="E9" s="279" t="s">
        <v>15</v>
      </c>
    </row>
    <row r="10" spans="1:6" ht="15" customHeight="1" x14ac:dyDescent="0.25">
      <c r="A10" s="12" t="str">
        <f>VLOOKUP(D:D,'PARAGENS CONCELHO'!$1:$1048576,2,FALSE)</f>
        <v xml:space="preserve"> 40.651525,  -7.910241</v>
      </c>
      <c r="B10" s="12" t="s">
        <v>3717</v>
      </c>
      <c r="C10" s="281" t="s">
        <v>1220</v>
      </c>
      <c r="D10" s="39" t="s">
        <v>2664</v>
      </c>
      <c r="E10" s="39"/>
    </row>
    <row r="11" spans="1:6" ht="15" customHeight="1" x14ac:dyDescent="0.25">
      <c r="A11" s="12" t="str">
        <f>VLOOKUP(D:D,'PARAGENS CONCELHO'!$1:$1048576,2,FALSE)</f>
        <v xml:space="preserve"> 40.653876,  -7.914252</v>
      </c>
      <c r="B11" s="12" t="s">
        <v>3717</v>
      </c>
      <c r="C11" s="281" t="s">
        <v>1223</v>
      </c>
      <c r="D11" s="281" t="s">
        <v>2666</v>
      </c>
      <c r="E11" s="281"/>
    </row>
    <row r="12" spans="1:6" ht="15" customHeight="1" x14ac:dyDescent="0.25">
      <c r="A12" s="12" t="str">
        <f>VLOOKUP(D:D,'PARAGENS CONCELHO'!$1:$1048576,2,FALSE)</f>
        <v xml:space="preserve"> 40.656145,  -7.914081</v>
      </c>
      <c r="B12" s="12" t="s">
        <v>3718</v>
      </c>
      <c r="C12" s="281" t="s">
        <v>278</v>
      </c>
      <c r="D12" s="39" t="s">
        <v>21</v>
      </c>
      <c r="E12" s="39"/>
    </row>
    <row r="13" spans="1:6" ht="15" customHeight="1" x14ac:dyDescent="0.25">
      <c r="A13" s="12" t="str">
        <f>VLOOKUP(D:D,'PARAGENS CONCELHO'!$1:$1048576,2,FALSE)</f>
        <v xml:space="preserve"> 40.659281,  -7.914792</v>
      </c>
      <c r="B13" s="12" t="s">
        <v>3719</v>
      </c>
      <c r="C13" s="281" t="s">
        <v>521</v>
      </c>
      <c r="D13" s="281" t="s">
        <v>59</v>
      </c>
      <c r="E13" s="281"/>
    </row>
    <row r="14" spans="1:6" ht="15" customHeight="1" x14ac:dyDescent="0.25">
      <c r="A14" s="12" t="str">
        <f>VLOOKUP(D:D,'PARAGENS CONCELHO'!$1:$1048576,2,FALSE)</f>
        <v xml:space="preserve"> 40.661562,  -7.915328</v>
      </c>
      <c r="B14" s="12" t="s">
        <v>3720</v>
      </c>
      <c r="C14" s="281" t="s">
        <v>527</v>
      </c>
      <c r="D14" s="39" t="s">
        <v>2772</v>
      </c>
      <c r="E14" s="39"/>
    </row>
    <row r="15" spans="1:6" ht="15" customHeight="1" x14ac:dyDescent="0.25">
      <c r="A15" s="23" t="str">
        <f>VLOOKUP(D:D,'PARAGENS CONCELHO'!$1:$1048576,2,FALSE)</f>
        <v xml:space="preserve"> 40.664151,  -7.915741</v>
      </c>
      <c r="B15" s="23" t="s">
        <v>3721</v>
      </c>
      <c r="C15" s="280" t="s">
        <v>536</v>
      </c>
      <c r="D15" s="280" t="s">
        <v>2773</v>
      </c>
      <c r="E15" s="280" t="s">
        <v>28</v>
      </c>
    </row>
    <row r="16" spans="1:6" ht="15" customHeight="1" x14ac:dyDescent="0.25">
      <c r="A16" s="12" t="str">
        <f>VLOOKUP(D:D,'PARAGENS CONCELHO'!$1:$1048576,2,FALSE)</f>
        <v xml:space="preserve"> 40.664846,  -7.913745</v>
      </c>
      <c r="B16" s="12" t="s">
        <v>3722</v>
      </c>
      <c r="C16" s="281" t="s">
        <v>2044</v>
      </c>
      <c r="D16" s="39" t="s">
        <v>2774</v>
      </c>
      <c r="E16" s="39"/>
    </row>
    <row r="17" spans="1:5" ht="15" customHeight="1" x14ac:dyDescent="0.25">
      <c r="A17" s="12" t="str">
        <f>VLOOKUP(D:D,'PARAGENS CONCELHO'!$1:$1048576,2,FALSE)</f>
        <v xml:space="preserve"> 40.666018,  -7.913206</v>
      </c>
      <c r="B17" s="12" t="s">
        <v>3723</v>
      </c>
      <c r="C17" s="281" t="s">
        <v>311</v>
      </c>
      <c r="D17" s="281" t="s">
        <v>2572</v>
      </c>
      <c r="E17" s="281"/>
    </row>
    <row r="18" spans="1:5" ht="15" customHeight="1" x14ac:dyDescent="0.25">
      <c r="A18" s="12" t="str">
        <f>VLOOKUP(D:D,'PARAGENS CONCELHO'!$1:$1048576,2,FALSE)</f>
        <v xml:space="preserve"> 40.672645,  -7.914911</v>
      </c>
      <c r="B18" s="12" t="s">
        <v>3724</v>
      </c>
      <c r="C18" s="281" t="s">
        <v>434</v>
      </c>
      <c r="D18" s="39" t="s">
        <v>2606</v>
      </c>
      <c r="E18" s="39"/>
    </row>
    <row r="19" spans="1:5" ht="15" customHeight="1" x14ac:dyDescent="0.25">
      <c r="A19" s="12" t="str">
        <f>VLOOKUP(D:D,'PARAGENS CONCELHO'!$1:$1048576,2,FALSE)</f>
        <v xml:space="preserve"> 40.673754,  -7.913658</v>
      </c>
      <c r="B19" s="12" t="s">
        <v>3724</v>
      </c>
      <c r="C19" s="281" t="s">
        <v>2314</v>
      </c>
      <c r="D19" s="281" t="s">
        <v>2312</v>
      </c>
      <c r="E19" s="281"/>
    </row>
    <row r="20" spans="1:5" ht="15" customHeight="1" x14ac:dyDescent="0.25">
      <c r="A20" s="12" t="str">
        <f>VLOOKUP(D:D,'PARAGENS CONCELHO'!$1:$1048576,2,FALSE)</f>
        <v xml:space="preserve"> 40.675783,  -7.915438</v>
      </c>
      <c r="B20" s="12" t="s">
        <v>3724</v>
      </c>
      <c r="C20" s="281" t="s">
        <v>440</v>
      </c>
      <c r="D20" s="39" t="s">
        <v>2607</v>
      </c>
      <c r="E20" s="39"/>
    </row>
    <row r="21" spans="1:5" ht="15" customHeight="1" x14ac:dyDescent="0.25">
      <c r="A21" s="12" t="str">
        <f>VLOOKUP(D:D,'PARAGENS CONCELHO'!$1:$1048576,2,FALSE)</f>
        <v xml:space="preserve"> 40.677924,  -7.916418</v>
      </c>
      <c r="B21" s="12" t="s">
        <v>3724</v>
      </c>
      <c r="C21" s="281" t="s">
        <v>446</v>
      </c>
      <c r="D21" s="281" t="s">
        <v>2608</v>
      </c>
      <c r="E21" s="281"/>
    </row>
    <row r="22" spans="1:5" ht="15" customHeight="1" x14ac:dyDescent="0.25">
      <c r="A22" s="12" t="str">
        <f>VLOOKUP(D:D,'PARAGENS CONCELHO'!$1:$1048576,2,FALSE)</f>
        <v xml:space="preserve"> 40.679424,  -7.914817</v>
      </c>
      <c r="B22" s="12" t="s">
        <v>3724</v>
      </c>
      <c r="C22" s="281" t="s">
        <v>1034</v>
      </c>
      <c r="D22" s="39" t="s">
        <v>2748</v>
      </c>
      <c r="E22" s="39"/>
    </row>
    <row r="23" spans="1:5" ht="15" customHeight="1" x14ac:dyDescent="0.25">
      <c r="A23" s="12" t="str">
        <f>VLOOKUP(D:D,'PARAGENS CONCELHO'!$1:$1048576,2,FALSE)</f>
        <v xml:space="preserve"> 40.682436,  -7.918777</v>
      </c>
      <c r="B23" s="12" t="s">
        <v>3725</v>
      </c>
      <c r="C23" s="281" t="s">
        <v>353</v>
      </c>
      <c r="D23" s="39" t="s">
        <v>2597</v>
      </c>
      <c r="E23" s="39"/>
    </row>
    <row r="24" spans="1:5" ht="15" customHeight="1" x14ac:dyDescent="0.25">
      <c r="A24" s="12" t="str">
        <f>VLOOKUP(D:D,'PARAGENS CONCELHO'!$1:$1048576,2,FALSE)</f>
        <v xml:space="preserve"> 40.679807,  -7.920631</v>
      </c>
      <c r="B24" s="12" t="s">
        <v>3725</v>
      </c>
      <c r="C24" s="281" t="s">
        <v>344</v>
      </c>
      <c r="D24" s="39" t="s">
        <v>2598</v>
      </c>
      <c r="E24" s="39"/>
    </row>
    <row r="25" spans="1:5" ht="15" customHeight="1" x14ac:dyDescent="0.25">
      <c r="A25" s="12" t="str">
        <f>VLOOKUP(D:D,'PARAGENS CONCELHO'!$1:$1048576,2,FALSE)</f>
        <v xml:space="preserve"> 40.678140,  -7.923127</v>
      </c>
      <c r="B25" s="12" t="s">
        <v>3725</v>
      </c>
      <c r="C25" s="281" t="s">
        <v>602</v>
      </c>
      <c r="D25" s="39" t="s">
        <v>2599</v>
      </c>
      <c r="E25" s="39"/>
    </row>
    <row r="26" spans="1:5" ht="15" customHeight="1" x14ac:dyDescent="0.25">
      <c r="A26" s="12" t="str">
        <f>VLOOKUP(D:D,'PARAGENS CONCELHO'!$1:$1048576,2,FALSE)</f>
        <v xml:space="preserve"> 40.668229,  -7.915667</v>
      </c>
      <c r="B26" s="12" t="s">
        <v>3726</v>
      </c>
      <c r="C26" s="281" t="s">
        <v>317</v>
      </c>
      <c r="D26" s="39" t="s">
        <v>2573</v>
      </c>
      <c r="E26" s="39"/>
    </row>
    <row r="27" spans="1:5" ht="15" customHeight="1" x14ac:dyDescent="0.25">
      <c r="A27" s="12" t="str">
        <f>VLOOKUP(D:D,'PARAGENS CONCELHO'!$1:$1048576,2,FALSE)</f>
        <v xml:space="preserve"> 40.670403,  -7.917955</v>
      </c>
      <c r="B27" s="12" t="s">
        <v>3726</v>
      </c>
      <c r="C27" s="281" t="s">
        <v>326</v>
      </c>
      <c r="D27" s="281" t="s">
        <v>2575</v>
      </c>
      <c r="E27" s="281"/>
    </row>
    <row r="28" spans="1:5" ht="15" customHeight="1" x14ac:dyDescent="0.25">
      <c r="A28" s="12" t="str">
        <f>VLOOKUP(D:D,'PARAGENS CONCELHO'!$1:$1048576,2,FALSE)</f>
        <v xml:space="preserve"> 40.672560,  -7.920169</v>
      </c>
      <c r="B28" s="12" t="s">
        <v>3727</v>
      </c>
      <c r="C28" s="281" t="s">
        <v>329</v>
      </c>
      <c r="D28" s="39" t="s">
        <v>2576</v>
      </c>
      <c r="E28" s="39"/>
    </row>
    <row r="29" spans="1:5" ht="15" customHeight="1" x14ac:dyDescent="0.25">
      <c r="A29" s="12" t="str">
        <f>VLOOKUP(D:D,'PARAGENS CONCELHO'!$1:$1048576,2,FALSE)</f>
        <v xml:space="preserve"> 40.674666,  -7.922428</v>
      </c>
      <c r="B29" s="12" t="s">
        <v>3727</v>
      </c>
      <c r="C29" s="281" t="s">
        <v>338</v>
      </c>
      <c r="D29" s="281" t="s">
        <v>2577</v>
      </c>
      <c r="E29" s="281"/>
    </row>
    <row r="30" spans="1:5" ht="15" customHeight="1" x14ac:dyDescent="0.25">
      <c r="A30" s="12" t="str">
        <f>VLOOKUP(D:D,'PARAGENS CONCELHO'!$1:$1048576,2,FALSE)</f>
        <v xml:space="preserve"> 40.677605,  -7.925474</v>
      </c>
      <c r="B30" s="12" t="s">
        <v>3728</v>
      </c>
      <c r="C30" s="281" t="s">
        <v>539</v>
      </c>
      <c r="D30" s="39" t="s">
        <v>2939</v>
      </c>
      <c r="E30" s="39"/>
    </row>
    <row r="31" spans="1:5" ht="15" customHeight="1" x14ac:dyDescent="0.25">
      <c r="A31" s="12" t="str">
        <f>VLOOKUP(D:D,'PARAGENS CONCELHO'!$1:$1048576,2,FALSE)</f>
        <v xml:space="preserve"> 40.682762,  -7.926903</v>
      </c>
      <c r="B31" s="12" t="s">
        <v>3728</v>
      </c>
      <c r="C31" s="281" t="s">
        <v>545</v>
      </c>
      <c r="D31" s="281" t="s">
        <v>2940</v>
      </c>
      <c r="E31" s="39"/>
    </row>
    <row r="32" spans="1:5" ht="15" customHeight="1" x14ac:dyDescent="0.25">
      <c r="A32" s="23" t="str">
        <f>VLOOKUP(D:D,'PARAGENS CONCELHO'!$1:$1048576,2,FALSE)</f>
        <v xml:space="preserve"> 40.686047,  -7.928208</v>
      </c>
      <c r="B32" s="23" t="s">
        <v>3729</v>
      </c>
      <c r="C32" s="280" t="s">
        <v>2396</v>
      </c>
      <c r="D32" s="279" t="s">
        <v>2394</v>
      </c>
      <c r="E32" s="280" t="s">
        <v>31</v>
      </c>
    </row>
    <row r="33" spans="1:5" ht="15" customHeight="1" x14ac:dyDescent="0.25">
      <c r="A33" s="12" t="str">
        <f>VLOOKUP(D:D,'PARAGENS CONCELHO'!$1:$1048576,2,FALSE)</f>
        <v xml:space="preserve"> 40.687876,  -7.931707</v>
      </c>
      <c r="B33" s="12" t="s">
        <v>3729</v>
      </c>
      <c r="C33" s="281" t="s">
        <v>2387</v>
      </c>
      <c r="D33" s="39" t="s">
        <v>2385</v>
      </c>
      <c r="E33" s="39"/>
    </row>
    <row r="34" spans="1:5" ht="15" customHeight="1" x14ac:dyDescent="0.25">
      <c r="A34" s="12" t="str">
        <f>VLOOKUP(D:D,'PARAGENS CONCELHO'!$1:$1048576,2,FALSE)</f>
        <v xml:space="preserve"> 40.689443,  -7.932131</v>
      </c>
      <c r="B34" s="12" t="s">
        <v>3730</v>
      </c>
      <c r="C34" s="281" t="s">
        <v>2390</v>
      </c>
      <c r="D34" s="281" t="s">
        <v>2388</v>
      </c>
      <c r="E34" s="281"/>
    </row>
    <row r="35" spans="1:5" ht="15" customHeight="1" x14ac:dyDescent="0.25">
      <c r="A35" s="12" t="str">
        <f>VLOOKUP(D:D,'PARAGENS CONCELHO'!$1:$1048576,2,FALSE)</f>
        <v xml:space="preserve"> 40.691535,  -7.933540</v>
      </c>
      <c r="B35" s="12" t="s">
        <v>3168</v>
      </c>
      <c r="C35" s="281" t="s">
        <v>2462</v>
      </c>
      <c r="D35" s="281" t="s">
        <v>2460</v>
      </c>
      <c r="E35" s="281"/>
    </row>
    <row r="36" spans="1:5" ht="15" customHeight="1" x14ac:dyDescent="0.25">
      <c r="A36" s="12" t="str">
        <f>VLOOKUP(D:D,'PARAGENS CONCELHO'!$1:$1048576,2,FALSE)</f>
        <v xml:space="preserve"> 40.694160,  -7.932310</v>
      </c>
      <c r="B36" s="12" t="s">
        <v>3731</v>
      </c>
      <c r="C36" s="281" t="s">
        <v>2393</v>
      </c>
      <c r="D36" s="39" t="s">
        <v>2391</v>
      </c>
      <c r="E36" s="39"/>
    </row>
    <row r="37" spans="1:5" ht="15" customHeight="1" x14ac:dyDescent="0.25">
      <c r="A37" s="12" t="str">
        <f>VLOOKUP(D:D,'PARAGENS CONCELHO'!$1:$1048576,2,FALSE)</f>
        <v xml:space="preserve"> 40.697939,  -7.932242</v>
      </c>
      <c r="B37" s="12" t="s">
        <v>3728</v>
      </c>
      <c r="C37" s="281" t="s">
        <v>563</v>
      </c>
      <c r="D37" s="281" t="s">
        <v>2943</v>
      </c>
      <c r="E37" s="281"/>
    </row>
    <row r="38" spans="1:5" ht="15" customHeight="1" x14ac:dyDescent="0.25">
      <c r="A38" s="12" t="str">
        <f>VLOOKUP(D:D,'PARAGENS CONCELHO'!$1:$1048576,2,FALSE)</f>
        <v xml:space="preserve"> 40.698893,  -7.933908</v>
      </c>
      <c r="B38" s="12" t="s">
        <v>3178</v>
      </c>
      <c r="C38" s="281" t="s">
        <v>885</v>
      </c>
      <c r="D38" s="39" t="s">
        <v>3022</v>
      </c>
      <c r="E38" s="39"/>
    </row>
    <row r="39" spans="1:5" ht="15" customHeight="1" x14ac:dyDescent="0.25">
      <c r="A39" s="12" t="str">
        <f>VLOOKUP(D:D,'PARAGENS CONCELHO'!$1:$1048576,2,FALSE)</f>
        <v xml:space="preserve"> 40.698038,  -7.938733</v>
      </c>
      <c r="B39" s="12" t="s">
        <v>3178</v>
      </c>
      <c r="C39" s="281" t="s">
        <v>1028</v>
      </c>
      <c r="D39" s="39" t="s">
        <v>3023</v>
      </c>
      <c r="E39" s="39"/>
    </row>
    <row r="40" spans="1:5" ht="15" customHeight="1" x14ac:dyDescent="0.25">
      <c r="A40" s="23" t="str">
        <f>VLOOKUP(D:D,'PARAGENS CONCELHO'!$1:$1048576,2,FALSE)</f>
        <v xml:space="preserve"> 40.697508,  -7.942003</v>
      </c>
      <c r="B40" s="23" t="s">
        <v>3178</v>
      </c>
      <c r="C40" s="280" t="s">
        <v>2402</v>
      </c>
      <c r="D40" s="279" t="s">
        <v>2400</v>
      </c>
      <c r="E40" s="280" t="s">
        <v>85</v>
      </c>
    </row>
    <row r="41" spans="1:5" ht="15" customHeight="1" x14ac:dyDescent="0.25">
      <c r="A41" s="12" t="str">
        <f>VLOOKUP(D:D,'PARAGENS CONCELHO'!$1:$1048576,2,FALSE)</f>
        <v xml:space="preserve"> 40.699392,  -7.945235</v>
      </c>
      <c r="B41" s="12" t="s">
        <v>3178</v>
      </c>
      <c r="C41" s="281" t="s">
        <v>3869</v>
      </c>
      <c r="D41" s="39" t="s">
        <v>3864</v>
      </c>
      <c r="E41" s="281"/>
    </row>
    <row r="42" spans="1:5" ht="15" customHeight="1" x14ac:dyDescent="0.25">
      <c r="A42" s="12" t="str">
        <f>VLOOKUP(D:D,'PARAGENS CONCELHO'!$1:$1048576,2,FALSE)</f>
        <v xml:space="preserve"> 40.703062,  -7.948036</v>
      </c>
      <c r="B42" s="12" t="s">
        <v>3178</v>
      </c>
      <c r="C42" s="281" t="s">
        <v>888</v>
      </c>
      <c r="D42" s="39" t="s">
        <v>3024</v>
      </c>
      <c r="E42" s="39"/>
    </row>
    <row r="43" spans="1:5" ht="15" customHeight="1" x14ac:dyDescent="0.25">
      <c r="A43" s="12" t="str">
        <f>VLOOKUP(D:D,'PARAGENS CONCELHO'!$1:$1048576,2,FALSE)</f>
        <v xml:space="preserve"> 40.711052,  -7.953671</v>
      </c>
      <c r="B43" s="12" t="s">
        <v>3178</v>
      </c>
      <c r="C43" s="281" t="s">
        <v>891</v>
      </c>
      <c r="D43" s="39" t="s">
        <v>3025</v>
      </c>
      <c r="E43" s="39"/>
    </row>
    <row r="44" spans="1:5" ht="15" customHeight="1" x14ac:dyDescent="0.25">
      <c r="A44" s="12" t="str">
        <f>VLOOKUP(D:D,'PARAGENS CONCELHO'!$1:$1048576,2,FALSE)</f>
        <v>40.714230,-7.961065</v>
      </c>
      <c r="B44" s="12" t="s">
        <v>3178</v>
      </c>
      <c r="C44" s="281" t="s">
        <v>894</v>
      </c>
      <c r="D44" s="39" t="s">
        <v>3026</v>
      </c>
      <c r="E44" s="39"/>
    </row>
    <row r="45" spans="1:5" ht="15" customHeight="1" x14ac:dyDescent="0.25">
      <c r="A45" s="12" t="str">
        <f>VLOOKUP(D:D,'PARAGENS CONCELHO'!$1:$1048576,2,FALSE)</f>
        <v xml:space="preserve"> 40.715167,  -7.965143</v>
      </c>
      <c r="B45" s="12">
        <v>20</v>
      </c>
      <c r="C45" s="281" t="s">
        <v>897</v>
      </c>
      <c r="D45" s="39" t="s">
        <v>3027</v>
      </c>
      <c r="E45" s="39"/>
    </row>
    <row r="46" spans="1:5" ht="15" customHeight="1" x14ac:dyDescent="0.25">
      <c r="A46" s="12" t="str">
        <f>VLOOKUP(D:D,'PARAGENS CONCELHO'!$1:$1048576,2,FALSE)</f>
        <v xml:space="preserve"> 40.714573,  -7.971346</v>
      </c>
      <c r="B46" s="12"/>
      <c r="C46" s="281" t="s">
        <v>3527</v>
      </c>
      <c r="D46" s="39" t="s">
        <v>3514</v>
      </c>
      <c r="E46" s="39"/>
    </row>
    <row r="47" spans="1:5" ht="15" customHeight="1" x14ac:dyDescent="0.25">
      <c r="A47" s="12" t="str">
        <f>VLOOKUP(D:D,'PARAGENS CONCELHO'!$1:$1048576,2,FALSE)</f>
        <v xml:space="preserve"> 40.713006,  -7.974204</v>
      </c>
      <c r="B47" s="12"/>
      <c r="C47" s="281" t="s">
        <v>1379</v>
      </c>
      <c r="D47" s="39" t="s">
        <v>3097</v>
      </c>
      <c r="E47" s="39"/>
    </row>
    <row r="48" spans="1:5" ht="15" customHeight="1" x14ac:dyDescent="0.25">
      <c r="A48" s="12" t="str">
        <f>VLOOKUP(D:D,'PARAGENS CONCELHO'!$1:$1048576,2,FALSE)</f>
        <v xml:space="preserve"> 40.712087,  -7.975359</v>
      </c>
      <c r="B48" s="12"/>
      <c r="C48" s="281" t="s">
        <v>1382</v>
      </c>
      <c r="D48" s="39" t="s">
        <v>3098</v>
      </c>
      <c r="E48" s="39"/>
    </row>
    <row r="49" spans="1:5" ht="15" customHeight="1" x14ac:dyDescent="0.25">
      <c r="A49" s="12" t="str">
        <f>VLOOKUP(D:D,'PARAGENS CONCELHO'!$1:$1048576,2,FALSE)</f>
        <v xml:space="preserve"> 40.710043,  -7.976708</v>
      </c>
      <c r="B49" s="12"/>
      <c r="C49" s="281" t="s">
        <v>1388</v>
      </c>
      <c r="D49" s="39" t="s">
        <v>3099</v>
      </c>
      <c r="E49" s="39"/>
    </row>
    <row r="50" spans="1:5" ht="15" customHeight="1" x14ac:dyDescent="0.25">
      <c r="A50" s="23" t="str">
        <f>VLOOKUP(D:D,'PARAGENS CONCELHO'!$1:$1048576,2,FALSE)</f>
        <v>40.708660,-7.977087</v>
      </c>
      <c r="B50" s="23"/>
      <c r="C50" s="280" t="s">
        <v>1397</v>
      </c>
      <c r="D50" s="279" t="s">
        <v>3100</v>
      </c>
      <c r="E50" s="284" t="s">
        <v>15</v>
      </c>
    </row>
    <row r="51" spans="1:5" ht="15" customHeight="1" x14ac:dyDescent="0.25">
      <c r="A51" s="12" t="str">
        <f>VLOOKUP(D:D,'PARAGENS CONCELHO'!$1:$1048576,2,FALSE)</f>
        <v xml:space="preserve"> 40.705957,  -7.977540</v>
      </c>
      <c r="B51" s="12"/>
      <c r="C51" s="281" t="s">
        <v>2158</v>
      </c>
      <c r="D51" s="39" t="s">
        <v>3101</v>
      </c>
      <c r="E51" s="39"/>
    </row>
    <row r="52" spans="1:5" ht="15" customHeight="1" x14ac:dyDescent="0.25">
      <c r="A52" s="12" t="str">
        <f>VLOOKUP(D:D,'PARAGENS CONCELHO'!$1:$1048576,2,FALSE)</f>
        <v xml:space="preserve"> 40.700238,  -7.981206</v>
      </c>
      <c r="B52" s="12"/>
      <c r="C52" s="281" t="s">
        <v>2056</v>
      </c>
      <c r="D52" s="39" t="s">
        <v>3102</v>
      </c>
      <c r="E52" s="39"/>
    </row>
    <row r="53" spans="1:5" ht="15" customHeight="1" x14ac:dyDescent="0.25">
      <c r="A53" s="12" t="str">
        <f>VLOOKUP(D:D,'PARAGENS CONCELHO'!$1:$1048576,2,FALSE)</f>
        <v>40.707260,-7.977227</v>
      </c>
      <c r="B53" s="12"/>
      <c r="C53" s="281" t="s">
        <v>1400</v>
      </c>
      <c r="D53" s="39" t="s">
        <v>3103</v>
      </c>
      <c r="E53" s="39"/>
    </row>
    <row r="54" spans="1:5" ht="15" customHeight="1" x14ac:dyDescent="0.25">
      <c r="A54" s="12" t="str">
        <f>VLOOKUP(D:D,'PARAGENS CONCELHO'!$1:$1048576,2,FALSE)</f>
        <v>40.708648,-7.976990</v>
      </c>
      <c r="B54" s="12"/>
      <c r="C54" s="281" t="s">
        <v>1394</v>
      </c>
      <c r="D54" s="39" t="s">
        <v>3104</v>
      </c>
      <c r="E54" s="39"/>
    </row>
    <row r="55" spans="1:5" ht="15" customHeight="1" x14ac:dyDescent="0.25">
      <c r="A55" s="12" t="str">
        <f>VLOOKUP(D:D,'PARAGENS CONCELHO'!$1:$1048576,2,FALSE)</f>
        <v xml:space="preserve"> 40.710120,  -7.976567</v>
      </c>
      <c r="B55" s="12"/>
      <c r="C55" s="281" t="s">
        <v>1391</v>
      </c>
      <c r="D55" s="39" t="s">
        <v>3105</v>
      </c>
      <c r="E55" s="39"/>
    </row>
    <row r="56" spans="1:5" ht="15" customHeight="1" x14ac:dyDescent="0.25">
      <c r="A56" s="12" t="str">
        <f>VLOOKUP(D:D,'PARAGENS CONCELHO'!$1:$1048576,2,FALSE)</f>
        <v xml:space="preserve"> 40.711938,  -7.975440</v>
      </c>
      <c r="B56" s="12"/>
      <c r="C56" s="281" t="s">
        <v>1385</v>
      </c>
      <c r="D56" s="39" t="s">
        <v>3106</v>
      </c>
      <c r="E56" s="39"/>
    </row>
    <row r="57" spans="1:5" ht="15" customHeight="1" x14ac:dyDescent="0.25">
      <c r="A57" s="12" t="str">
        <f>VLOOKUP(D:D,'PARAGENS CONCELHO'!$1:$1048576,2,FALSE)</f>
        <v>40.713024,-7.974077</v>
      </c>
      <c r="B57" s="12"/>
      <c r="C57" s="281" t="s">
        <v>1412</v>
      </c>
      <c r="D57" s="39" t="s">
        <v>3107</v>
      </c>
      <c r="E57" s="39"/>
    </row>
    <row r="58" spans="1:5" ht="15" customHeight="1" x14ac:dyDescent="0.25">
      <c r="A58" s="12" t="str">
        <f>VLOOKUP(D:D,'PARAGENS CONCELHO'!$1:$1048576,2,FALSE)</f>
        <v xml:space="preserve"> 40.714811,  -7.970347</v>
      </c>
      <c r="B58" s="12"/>
      <c r="C58" s="281" t="s">
        <v>1007</v>
      </c>
      <c r="D58" s="39" t="s">
        <v>3108</v>
      </c>
      <c r="E58" s="39"/>
    </row>
    <row r="59" spans="1:5" ht="15" customHeight="1" x14ac:dyDescent="0.25">
      <c r="A59" s="12" t="str">
        <f>VLOOKUP(D:D,'PARAGENS CONCELHO'!$1:$1048576,2,FALSE)</f>
        <v xml:space="preserve"> 40.714979,  -7.964567</v>
      </c>
      <c r="B59" s="12" t="s">
        <v>3178</v>
      </c>
      <c r="C59" s="281" t="s">
        <v>1010</v>
      </c>
      <c r="D59" s="39" t="s">
        <v>3031</v>
      </c>
      <c r="E59" s="39"/>
    </row>
    <row r="60" spans="1:5" ht="15" customHeight="1" x14ac:dyDescent="0.25">
      <c r="A60" s="12" t="str">
        <f>VLOOKUP(D:D,'PARAGENS CONCELHO'!$1:$1048576,2,FALSE)</f>
        <v xml:space="preserve"> 40.713668,  -7.960481</v>
      </c>
      <c r="B60" s="12" t="s">
        <v>3178</v>
      </c>
      <c r="C60" s="281" t="s">
        <v>1013</v>
      </c>
      <c r="D60" s="39" t="s">
        <v>3032</v>
      </c>
      <c r="E60" s="39"/>
    </row>
    <row r="61" spans="1:5" ht="15" customHeight="1" x14ac:dyDescent="0.25">
      <c r="A61" s="12" t="str">
        <f>VLOOKUP(D:D,'PARAGENS CONCELHO'!$1:$1048576,2,FALSE)</f>
        <v xml:space="preserve"> 40.710815,  -7.953581</v>
      </c>
      <c r="B61" s="12" t="s">
        <v>3178</v>
      </c>
      <c r="C61" s="281" t="s">
        <v>1016</v>
      </c>
      <c r="D61" s="39" t="s">
        <v>3033</v>
      </c>
      <c r="E61" s="39"/>
    </row>
    <row r="62" spans="1:5" ht="15" customHeight="1" x14ac:dyDescent="0.25">
      <c r="A62" s="12" t="str">
        <f>VLOOKUP(D:D,'PARAGENS CONCELHO'!$1:$1048576,2,FALSE)</f>
        <v xml:space="preserve"> 40.702935,  -7.948120</v>
      </c>
      <c r="B62" s="12" t="s">
        <v>3178</v>
      </c>
      <c r="C62" s="281" t="s">
        <v>1019</v>
      </c>
      <c r="D62" s="39" t="s">
        <v>3034</v>
      </c>
      <c r="E62" s="39"/>
    </row>
    <row r="63" spans="1:5" ht="15" customHeight="1" x14ac:dyDescent="0.25">
      <c r="A63" s="12" t="str">
        <f>VLOOKUP(D:D,'PARAGENS CONCELHO'!$1:$1048576,2,FALSE)</f>
        <v xml:space="preserve"> 40.704410,  -7.974974</v>
      </c>
      <c r="B63" s="12"/>
      <c r="C63" s="281" t="s">
        <v>1403</v>
      </c>
      <c r="D63" s="39" t="s">
        <v>3109</v>
      </c>
      <c r="E63" s="39"/>
    </row>
    <row r="64" spans="1:5" ht="15" customHeight="1" x14ac:dyDescent="0.25">
      <c r="A64" s="12" t="str">
        <f>VLOOKUP(D:D,'PARAGENS CONCELHO'!$1:$1048576,2,FALSE)</f>
        <v xml:space="preserve"> 40.702278,  -7.968482</v>
      </c>
      <c r="B64" s="12"/>
      <c r="C64" s="281" t="s">
        <v>2077</v>
      </c>
      <c r="D64" s="39" t="s">
        <v>3110</v>
      </c>
      <c r="E64" s="39"/>
    </row>
    <row r="65" spans="1:5" ht="15" customHeight="1" x14ac:dyDescent="0.25">
      <c r="A65" s="12" t="str">
        <f>VLOOKUP(D:D,'PARAGENS CONCELHO'!$1:$1048576,2,FALSE)</f>
        <v>40.701292,-7.965339</v>
      </c>
      <c r="B65" s="12"/>
      <c r="C65" s="281" t="s">
        <v>1406</v>
      </c>
      <c r="D65" s="39" t="s">
        <v>3111</v>
      </c>
      <c r="E65" s="39"/>
    </row>
    <row r="66" spans="1:5" ht="15" customHeight="1" x14ac:dyDescent="0.25">
      <c r="A66" s="12" t="str">
        <f>VLOOKUP(D:D,'PARAGENS CONCELHO'!$1:$1048576,2,FALSE)</f>
        <v>40.699719,-7.962277</v>
      </c>
      <c r="B66" s="12"/>
      <c r="C66" s="281" t="s">
        <v>1409</v>
      </c>
      <c r="D66" s="39" t="s">
        <v>3112</v>
      </c>
      <c r="E66" s="39"/>
    </row>
    <row r="67" spans="1:5" ht="15" customHeight="1" x14ac:dyDescent="0.25">
      <c r="A67" s="12" t="str">
        <f>VLOOKUP(D:D,'PARAGENS CONCELHO'!$1:$1048576,2,FALSE)</f>
        <v xml:space="preserve"> 40.699280,  -7.945310</v>
      </c>
      <c r="B67" s="12" t="s">
        <v>3178</v>
      </c>
      <c r="C67" s="281" t="s">
        <v>1022</v>
      </c>
      <c r="D67" s="39" t="s">
        <v>3035</v>
      </c>
      <c r="E67" s="39"/>
    </row>
    <row r="68" spans="1:5" ht="15" customHeight="1" x14ac:dyDescent="0.25">
      <c r="A68" s="12" t="str">
        <f>VLOOKUP(D:D,'PARAGENS CONCELHO'!$1:$1048576,2,FALSE)</f>
        <v xml:space="preserve"> 40.697428,  -7.942043</v>
      </c>
      <c r="B68" s="12" t="s">
        <v>3178</v>
      </c>
      <c r="C68" s="281" t="s">
        <v>1025</v>
      </c>
      <c r="D68" s="39" t="s">
        <v>3036</v>
      </c>
      <c r="E68" s="39"/>
    </row>
    <row r="69" spans="1:5" ht="15" customHeight="1" x14ac:dyDescent="0.25">
      <c r="A69" s="23" t="str">
        <f>VLOOKUP(D:D,'PARAGENS CONCELHO'!$1:$1048576,2,FALSE)</f>
        <v xml:space="preserve"> 40.698090,  -7.938489</v>
      </c>
      <c r="B69" s="23" t="s">
        <v>3178</v>
      </c>
      <c r="C69" s="280" t="s">
        <v>1031</v>
      </c>
      <c r="D69" s="279" t="s">
        <v>3037</v>
      </c>
      <c r="E69" s="284" t="s">
        <v>28</v>
      </c>
    </row>
    <row r="70" spans="1:5" ht="15" customHeight="1" x14ac:dyDescent="0.25">
      <c r="A70" s="12" t="str">
        <f>VLOOKUP(D:D,'PARAGENS CONCELHO'!$1:$1048576,2,FALSE)</f>
        <v xml:space="preserve"> 40.698779,  -7.934147</v>
      </c>
      <c r="B70" s="12" t="s">
        <v>3178</v>
      </c>
      <c r="C70" s="281" t="s">
        <v>3870</v>
      </c>
      <c r="D70" s="39" t="s">
        <v>3865</v>
      </c>
      <c r="E70" s="36"/>
    </row>
    <row r="71" spans="1:5" ht="15" customHeight="1" x14ac:dyDescent="0.25">
      <c r="A71" s="12" t="str">
        <f>VLOOKUP(D:D,'PARAGENS CONCELHO'!$1:$1048576,2,FALSE)</f>
        <v xml:space="preserve"> 40.699934,  -7.930136</v>
      </c>
      <c r="B71" s="12" t="s">
        <v>3729</v>
      </c>
      <c r="C71" s="281" t="s">
        <v>569</v>
      </c>
      <c r="D71" s="39" t="s">
        <v>2944</v>
      </c>
      <c r="E71" s="36"/>
    </row>
    <row r="72" spans="1:5" ht="15" customHeight="1" x14ac:dyDescent="0.25">
      <c r="A72" s="12" t="str">
        <f>VLOOKUP(D:D,'PARAGENS CONCELHO'!$1:$1048576,2,FALSE)</f>
        <v xml:space="preserve"> 40.701560,  -7.929964</v>
      </c>
      <c r="B72" s="12" t="s">
        <v>3730</v>
      </c>
      <c r="C72" s="281" t="s">
        <v>575</v>
      </c>
      <c r="D72" s="39" t="s">
        <v>2945</v>
      </c>
      <c r="E72" s="36"/>
    </row>
    <row r="73" spans="1:5" ht="15" customHeight="1" x14ac:dyDescent="0.25">
      <c r="A73" s="12" t="str">
        <f>VLOOKUP(D:D,'PARAGENS CONCELHO'!$1:$1048576,2,FALSE)</f>
        <v xml:space="preserve"> 40.702749,  -7.926415</v>
      </c>
      <c r="B73" s="12" t="s">
        <v>3168</v>
      </c>
      <c r="C73" s="281" t="s">
        <v>578</v>
      </c>
      <c r="D73" s="39" t="s">
        <v>2946</v>
      </c>
      <c r="E73" s="36"/>
    </row>
    <row r="74" spans="1:5" ht="15" customHeight="1" x14ac:dyDescent="0.25">
      <c r="A74" s="12" t="str">
        <f>VLOOKUP(D:D,'PARAGENS CONCELHO'!$1:$1048576,2,FALSE)</f>
        <v xml:space="preserve"> 40.703703,  -7.922622</v>
      </c>
      <c r="B74" s="12" t="s">
        <v>3168</v>
      </c>
      <c r="C74" s="281" t="s">
        <v>590</v>
      </c>
      <c r="D74" s="39" t="s">
        <v>2947</v>
      </c>
      <c r="E74" s="36"/>
    </row>
    <row r="75" spans="1:5" ht="15" customHeight="1" x14ac:dyDescent="0.25">
      <c r="A75" s="12" t="str">
        <f>VLOOKUP(D:D,'PARAGENS CONCELHO'!$1:$1048576,2,FALSE)</f>
        <v xml:space="preserve"> 40.705806,  -7.919286</v>
      </c>
      <c r="B75" s="12" t="s">
        <v>3168</v>
      </c>
      <c r="C75" s="281" t="s">
        <v>593</v>
      </c>
      <c r="D75" s="39" t="s">
        <v>2948</v>
      </c>
      <c r="E75" s="36"/>
    </row>
    <row r="76" spans="1:5" ht="15" customHeight="1" x14ac:dyDescent="0.25">
      <c r="A76" s="12" t="str">
        <f>VLOOKUP(D:D,'PARAGENS CONCELHO'!$1:$1048576,2,FALSE)</f>
        <v xml:space="preserve"> 40.707307,  -7.915725</v>
      </c>
      <c r="B76" s="12" t="s">
        <v>3168</v>
      </c>
      <c r="C76" s="281" t="s">
        <v>599</v>
      </c>
      <c r="D76" s="39" t="s">
        <v>2967</v>
      </c>
      <c r="E76" s="36"/>
    </row>
    <row r="77" spans="1:5" ht="15" customHeight="1" x14ac:dyDescent="0.25">
      <c r="A77" s="12" t="str">
        <f>VLOOKUP(D:D,'PARAGENS CONCELHO'!$1:$1048576,2,FALSE)</f>
        <v xml:space="preserve"> 40.706069,  -7.918940</v>
      </c>
      <c r="B77" s="12" t="s">
        <v>3168</v>
      </c>
      <c r="C77" s="281" t="s">
        <v>596</v>
      </c>
      <c r="D77" s="39" t="s">
        <v>2968</v>
      </c>
      <c r="E77" s="36"/>
    </row>
    <row r="78" spans="1:5" ht="15" customHeight="1" x14ac:dyDescent="0.25">
      <c r="A78" s="12" t="str">
        <f>VLOOKUP(D:D,'PARAGENS CONCELHO'!$1:$1048576,2,FALSE)</f>
        <v xml:space="preserve"> 40.703679,  -7.922884</v>
      </c>
      <c r="B78" s="12" t="s">
        <v>3168</v>
      </c>
      <c r="C78" s="281" t="s">
        <v>587</v>
      </c>
      <c r="D78" s="39" t="s">
        <v>2969</v>
      </c>
      <c r="E78" s="36"/>
    </row>
    <row r="79" spans="1:5" ht="15" customHeight="1" x14ac:dyDescent="0.25">
      <c r="A79" s="12" t="str">
        <f>VLOOKUP(D:D,'PARAGENS CONCELHO'!$1:$1048576,2,FALSE)</f>
        <v xml:space="preserve"> 40.703076,  -7.923790</v>
      </c>
      <c r="B79" s="12" t="s">
        <v>3168</v>
      </c>
      <c r="C79" s="281" t="s">
        <v>584</v>
      </c>
      <c r="D79" s="39" t="s">
        <v>2970</v>
      </c>
      <c r="E79" s="36"/>
    </row>
    <row r="80" spans="1:5" ht="15" customHeight="1" x14ac:dyDescent="0.25">
      <c r="A80" s="12" t="str">
        <f>VLOOKUP(D:D,'PARAGENS CONCELHO'!$1:$1048576,2,FALSE)</f>
        <v xml:space="preserve"> 40.702806,  -7.926807</v>
      </c>
      <c r="B80" s="12" t="s">
        <v>3168</v>
      </c>
      <c r="C80" s="281" t="s">
        <v>581</v>
      </c>
      <c r="D80" s="39" t="s">
        <v>2971</v>
      </c>
      <c r="E80" s="36"/>
    </row>
    <row r="81" spans="1:5" ht="15" customHeight="1" x14ac:dyDescent="0.25">
      <c r="A81" s="12" t="str">
        <f>VLOOKUP(D:D,'PARAGENS CONCELHO'!$1:$1048576,2,FALSE)</f>
        <v xml:space="preserve"> 40.701716,  -7.930096</v>
      </c>
      <c r="B81" s="12" t="s">
        <v>3168</v>
      </c>
      <c r="C81" s="281" t="s">
        <v>572</v>
      </c>
      <c r="D81" s="39" t="s">
        <v>2972</v>
      </c>
      <c r="E81" s="36"/>
    </row>
    <row r="82" spans="1:5" ht="15" customHeight="1" x14ac:dyDescent="0.25">
      <c r="A82" s="12" t="str">
        <f>VLOOKUP(D:D,'PARAGENS CONCELHO'!$1:$1048576,2,FALSE)</f>
        <v xml:space="preserve"> 40.700016,  -7.931077</v>
      </c>
      <c r="B82" s="12" t="s">
        <v>3168</v>
      </c>
      <c r="C82" s="281" t="s">
        <v>566</v>
      </c>
      <c r="D82" s="39" t="s">
        <v>2973</v>
      </c>
      <c r="E82" s="36"/>
    </row>
    <row r="83" spans="1:5" ht="15" customHeight="1" x14ac:dyDescent="0.25">
      <c r="A83" s="12" t="str">
        <f>VLOOKUP(D:D,'PARAGENS CONCELHO'!$1:$1048576,2,FALSE)</f>
        <v xml:space="preserve"> 40.697545,  -7.932534</v>
      </c>
      <c r="B83" s="12" t="s">
        <v>3728</v>
      </c>
      <c r="C83" s="281" t="s">
        <v>560</v>
      </c>
      <c r="D83" s="39" t="s">
        <v>2974</v>
      </c>
      <c r="E83" s="39"/>
    </row>
    <row r="84" spans="1:5" ht="15" customHeight="1" x14ac:dyDescent="0.25">
      <c r="A84" s="12" t="str">
        <f>VLOOKUP(D:D,'PARAGENS CONCELHO'!$1:$1048576,2,FALSE)</f>
        <v xml:space="preserve"> 40.694112,  -7.932446</v>
      </c>
      <c r="B84" s="12" t="s">
        <v>3729</v>
      </c>
      <c r="C84" s="281" t="s">
        <v>2128</v>
      </c>
      <c r="D84" s="39" t="s">
        <v>2977</v>
      </c>
      <c r="E84" s="39"/>
    </row>
    <row r="85" spans="1:5" ht="15" customHeight="1" x14ac:dyDescent="0.25">
      <c r="A85" s="12" t="str">
        <f>VLOOKUP(D:D,'PARAGENS CONCELHO'!$1:$1048576,2,FALSE)</f>
        <v xml:space="preserve"> 40.691490,  -7.933671</v>
      </c>
      <c r="B85" s="12" t="s">
        <v>3729</v>
      </c>
      <c r="C85" s="281" t="s">
        <v>2459</v>
      </c>
      <c r="D85" s="39" t="s">
        <v>2457</v>
      </c>
      <c r="E85" s="39"/>
    </row>
    <row r="86" spans="1:5" ht="15" customHeight="1" x14ac:dyDescent="0.25">
      <c r="A86" s="12" t="str">
        <f>VLOOKUP(D:D,'PARAGENS CONCELHO'!$1:$1048576,2,FALSE)</f>
        <v xml:space="preserve"> 40.689207,  -7.932252</v>
      </c>
      <c r="B86" s="12" t="s">
        <v>3729</v>
      </c>
      <c r="C86" s="281" t="s">
        <v>2125</v>
      </c>
      <c r="D86" s="39" t="s">
        <v>2978</v>
      </c>
      <c r="E86" s="39"/>
    </row>
    <row r="87" spans="1:5" ht="15" customHeight="1" x14ac:dyDescent="0.25">
      <c r="A87" s="12" t="str">
        <f>VLOOKUP(D:D,'PARAGENS CONCELHO'!$1:$1048576,2,FALSE)</f>
        <v xml:space="preserve"> 40.687830,  -7.931764</v>
      </c>
      <c r="B87" s="12" t="s">
        <v>3729</v>
      </c>
      <c r="C87" s="281" t="s">
        <v>2122</v>
      </c>
      <c r="D87" s="39" t="s">
        <v>2979</v>
      </c>
      <c r="E87" s="39"/>
    </row>
    <row r="88" spans="1:5" ht="15" customHeight="1" x14ac:dyDescent="0.25">
      <c r="A88" s="12" t="str">
        <f>VLOOKUP(D:D,'PARAGENS CONCELHO'!$1:$1048576,2,FALSE)</f>
        <v xml:space="preserve"> 40.685006,  -7.927302</v>
      </c>
      <c r="B88" s="12" t="s">
        <v>3728</v>
      </c>
      <c r="C88" s="281" t="s">
        <v>2194</v>
      </c>
      <c r="D88" s="39" t="s">
        <v>2980</v>
      </c>
      <c r="E88" s="39"/>
    </row>
    <row r="89" spans="1:5" ht="15" customHeight="1" x14ac:dyDescent="0.25">
      <c r="A89" s="23" t="str">
        <f>VLOOKUP(D:D,'PARAGENS CONCELHO'!$1:$1048576,2,FALSE)</f>
        <v xml:space="preserve"> 40.682839,  -7.927217</v>
      </c>
      <c r="B89" s="23" t="s">
        <v>3728</v>
      </c>
      <c r="C89" s="280" t="s">
        <v>548</v>
      </c>
      <c r="D89" s="279" t="s">
        <v>2981</v>
      </c>
      <c r="E89" s="284" t="s">
        <v>31</v>
      </c>
    </row>
    <row r="90" spans="1:5" ht="15" customHeight="1" x14ac:dyDescent="0.25">
      <c r="A90" s="12" t="str">
        <f>VLOOKUP(D:D,'PARAGENS CONCELHO'!$1:$1048576,2,FALSE)</f>
        <v xml:space="preserve"> 40.677638,  -7.925835</v>
      </c>
      <c r="B90" s="12" t="s">
        <v>3728</v>
      </c>
      <c r="C90" s="281" t="s">
        <v>542</v>
      </c>
      <c r="D90" s="39" t="s">
        <v>2982</v>
      </c>
      <c r="E90" s="39"/>
    </row>
    <row r="91" spans="1:5" ht="15" customHeight="1" x14ac:dyDescent="0.25">
      <c r="A91" s="12" t="str">
        <f>VLOOKUP(D:D,'PARAGENS CONCELHO'!$1:$1048576,2,FALSE)</f>
        <v xml:space="preserve"> 40.678020,  -7.921627</v>
      </c>
      <c r="B91" s="12" t="s">
        <v>3725</v>
      </c>
      <c r="C91" s="281" t="s">
        <v>341</v>
      </c>
      <c r="D91" s="39" t="s">
        <v>2578</v>
      </c>
      <c r="E91" s="39"/>
    </row>
    <row r="92" spans="1:5" ht="15" customHeight="1" x14ac:dyDescent="0.25">
      <c r="A92" s="12" t="str">
        <f>VLOOKUP(D:D,'PARAGENS CONCELHO'!$1:$1048576,2,FALSE)</f>
        <v xml:space="preserve"> 40.680050,  -7.920085</v>
      </c>
      <c r="B92" s="12" t="s">
        <v>3725</v>
      </c>
      <c r="C92" s="281" t="s">
        <v>347</v>
      </c>
      <c r="D92" s="39" t="s">
        <v>2579</v>
      </c>
      <c r="E92" s="39"/>
    </row>
    <row r="93" spans="1:5" ht="15" customHeight="1" x14ac:dyDescent="0.25">
      <c r="A93" s="12" t="str">
        <f>VLOOKUP(D:D,'PARAGENS CONCELHO'!$1:$1048576,2,FALSE)</f>
        <v xml:space="preserve"> 40.682148,  -7.918799</v>
      </c>
      <c r="B93" s="12" t="s">
        <v>3725</v>
      </c>
      <c r="C93" s="281" t="s">
        <v>350</v>
      </c>
      <c r="D93" s="39" t="s">
        <v>2580</v>
      </c>
      <c r="E93" s="39"/>
    </row>
    <row r="94" spans="1:5" ht="15" customHeight="1" x14ac:dyDescent="0.25">
      <c r="A94" s="12" t="str">
        <f>VLOOKUP(D:D,'PARAGENS CONCELHO'!$1:$1048576,2,FALSE)</f>
        <v xml:space="preserve"> 40.679211,  -7.914750</v>
      </c>
      <c r="B94" s="12" t="s">
        <v>3724</v>
      </c>
      <c r="C94" s="281" t="s">
        <v>457</v>
      </c>
      <c r="D94" s="39" t="s">
        <v>2610</v>
      </c>
      <c r="E94" s="39"/>
    </row>
    <row r="95" spans="1:5" ht="15" customHeight="1" x14ac:dyDescent="0.25">
      <c r="A95" s="12" t="str">
        <f>VLOOKUP(D:D,'PARAGENS CONCELHO'!$1:$1048576,2,FALSE)</f>
        <v xml:space="preserve"> 40.677548,  -7.916197</v>
      </c>
      <c r="B95" s="12" t="s">
        <v>3724</v>
      </c>
      <c r="C95" s="281" t="s">
        <v>449</v>
      </c>
      <c r="D95" s="39" t="s">
        <v>2634</v>
      </c>
      <c r="E95" s="39"/>
    </row>
    <row r="96" spans="1:5" ht="15" customHeight="1" x14ac:dyDescent="0.25">
      <c r="A96" s="12" t="str">
        <f>VLOOKUP(D:D,'PARAGENS CONCELHO'!$1:$1048576,2,FALSE)</f>
        <v xml:space="preserve"> 40.675713,  -7.915626</v>
      </c>
      <c r="B96" s="12" t="s">
        <v>3724</v>
      </c>
      <c r="C96" s="281" t="s">
        <v>443</v>
      </c>
      <c r="D96" s="39" t="s">
        <v>2635</v>
      </c>
      <c r="E96" s="39"/>
    </row>
    <row r="97" spans="1:5" ht="15" customHeight="1" x14ac:dyDescent="0.25">
      <c r="A97" s="12" t="str">
        <f>VLOOKUP(D:D,'PARAGENS CONCELHO'!$1:$1048576,2,FALSE)</f>
        <v xml:space="preserve"> 40.672509,  -7.915101</v>
      </c>
      <c r="B97" s="12" t="s">
        <v>3732</v>
      </c>
      <c r="C97" s="281" t="s">
        <v>437</v>
      </c>
      <c r="D97" s="39" t="s">
        <v>2636</v>
      </c>
      <c r="E97" s="39"/>
    </row>
    <row r="98" spans="1:5" ht="15" customHeight="1" x14ac:dyDescent="0.25">
      <c r="A98" s="12" t="str">
        <f>VLOOKUP(D:D,'PARAGENS CONCELHO'!$1:$1048576,2,FALSE)</f>
        <v xml:space="preserve"> 40.674470,  -7.922646</v>
      </c>
      <c r="B98" s="12" t="s">
        <v>3727</v>
      </c>
      <c r="C98" s="281" t="s">
        <v>335</v>
      </c>
      <c r="D98" s="39" t="s">
        <v>2600</v>
      </c>
      <c r="E98" s="39"/>
    </row>
    <row r="99" spans="1:5" ht="15" customHeight="1" x14ac:dyDescent="0.25">
      <c r="A99" s="12" t="str">
        <f>VLOOKUP(D:D,'PARAGENS CONCELHO'!$1:$1048576,2,FALSE)</f>
        <v xml:space="preserve"> 40.672628,  -7.920566</v>
      </c>
      <c r="B99" s="12" t="s">
        <v>3727</v>
      </c>
      <c r="C99" s="281" t="s">
        <v>332</v>
      </c>
      <c r="D99" s="39" t="s">
        <v>2601</v>
      </c>
      <c r="E99" s="39"/>
    </row>
    <row r="100" spans="1:5" ht="15" customHeight="1" x14ac:dyDescent="0.25">
      <c r="A100" s="12" t="str">
        <f>VLOOKUP(D:D,'PARAGENS CONCELHO'!$1:$1048576,2,FALSE)</f>
        <v xml:space="preserve"> 40.670291,  -7.918028</v>
      </c>
      <c r="B100" s="12" t="s">
        <v>3727</v>
      </c>
      <c r="C100" s="281" t="s">
        <v>323</v>
      </c>
      <c r="D100" s="39" t="s">
        <v>2602</v>
      </c>
      <c r="E100" s="39"/>
    </row>
    <row r="101" spans="1:5" ht="15" customHeight="1" x14ac:dyDescent="0.25">
      <c r="A101" s="12" t="str">
        <f>VLOOKUP(D:D,'PARAGENS CONCELHO'!$1:$1048576,2,FALSE)</f>
        <v xml:space="preserve"> 40.668452,  -7.916073</v>
      </c>
      <c r="B101" s="12" t="s">
        <v>3727</v>
      </c>
      <c r="C101" s="281" t="s">
        <v>320</v>
      </c>
      <c r="D101" s="39" t="s">
        <v>2603</v>
      </c>
      <c r="E101" s="39"/>
    </row>
    <row r="102" spans="1:5" ht="15" customHeight="1" x14ac:dyDescent="0.25">
      <c r="A102" s="12" t="str">
        <f>VLOOKUP(D:D,'PARAGENS CONCELHO'!$1:$1048576,2,FALSE)</f>
        <v xml:space="preserve"> 40.665889,  -7.913368</v>
      </c>
      <c r="B102" s="12" t="s">
        <v>3733</v>
      </c>
      <c r="C102" s="281" t="s">
        <v>314</v>
      </c>
      <c r="D102" s="39" t="s">
        <v>2604</v>
      </c>
      <c r="E102" s="39"/>
    </row>
    <row r="103" spans="1:5" ht="15" customHeight="1" x14ac:dyDescent="0.25">
      <c r="A103" s="12" t="str">
        <f>VLOOKUP(D:D,'PARAGENS CONCELHO'!$1:$1048576,2,FALSE)</f>
        <v xml:space="preserve"> 40.664076,  -7.915913</v>
      </c>
      <c r="B103" s="12" t="s">
        <v>3734</v>
      </c>
      <c r="C103" s="281" t="s">
        <v>533</v>
      </c>
      <c r="D103" s="39" t="s">
        <v>2769</v>
      </c>
      <c r="E103" s="39"/>
    </row>
    <row r="104" spans="1:5" ht="15" customHeight="1" x14ac:dyDescent="0.25">
      <c r="A104" s="23" t="str">
        <f>VLOOKUP(D:D,'PARAGENS CONCELHO'!$1:$1048576,2,FALSE)</f>
        <v xml:space="preserve"> 40.661774,  -7.915571</v>
      </c>
      <c r="B104" s="23" t="s">
        <v>3735</v>
      </c>
      <c r="C104" s="280" t="s">
        <v>530</v>
      </c>
      <c r="D104" s="279" t="s">
        <v>2770</v>
      </c>
      <c r="E104" s="284" t="s">
        <v>85</v>
      </c>
    </row>
    <row r="105" spans="1:5" ht="15" customHeight="1" x14ac:dyDescent="0.25">
      <c r="A105" s="12" t="str">
        <f>VLOOKUP(D:D,'PARAGENS CONCELHO'!$1:$1048576,2,FALSE)</f>
        <v xml:space="preserve"> 40.659058,  -7.914846</v>
      </c>
      <c r="B105" s="12" t="s">
        <v>3719</v>
      </c>
      <c r="C105" s="281" t="s">
        <v>524</v>
      </c>
      <c r="D105" s="39" t="s">
        <v>20</v>
      </c>
      <c r="E105" s="39"/>
    </row>
    <row r="106" spans="1:5" ht="15" customHeight="1" x14ac:dyDescent="0.25">
      <c r="A106" s="12" t="str">
        <f>VLOOKUP(D:D,'PARAGENS CONCELHO'!$1:$1048576,2,FALSE)</f>
        <v xml:space="preserve"> 40.656213,  -7.914239</v>
      </c>
      <c r="B106" s="12" t="s">
        <v>3736</v>
      </c>
      <c r="C106" s="281" t="s">
        <v>275</v>
      </c>
      <c r="D106" s="39" t="s">
        <v>2637</v>
      </c>
      <c r="E106" s="39"/>
    </row>
    <row r="107" spans="1:5" ht="15" customHeight="1" x14ac:dyDescent="0.25">
      <c r="A107" s="12" t="str">
        <f>VLOOKUP(D:D,'PARAGENS CONCELHO'!$1:$1048576,2,FALSE)</f>
        <v xml:space="preserve"> 40.654126,  -7.914454</v>
      </c>
      <c r="B107" s="12" t="s">
        <v>3737</v>
      </c>
      <c r="C107" s="281" t="s">
        <v>1226</v>
      </c>
      <c r="D107" s="39" t="s">
        <v>2639</v>
      </c>
      <c r="E107" s="39"/>
    </row>
    <row r="108" spans="1:5" ht="15" customHeight="1" x14ac:dyDescent="0.25">
      <c r="A108" s="12" t="str">
        <f>VLOOKUP(D:D,'PARAGENS CONCELHO'!$1:$1048576,2,FALSE)</f>
        <v xml:space="preserve"> 40.652158,  -7.915996</v>
      </c>
      <c r="B108" s="12" t="s">
        <v>3738</v>
      </c>
      <c r="C108" s="281" t="s">
        <v>1505</v>
      </c>
      <c r="D108" s="39" t="s">
        <v>2640</v>
      </c>
      <c r="E108" s="39"/>
    </row>
    <row r="109" spans="1:5" ht="15" customHeight="1" x14ac:dyDescent="0.25">
      <c r="A109" s="12" t="str">
        <f>VLOOKUP(D:D,'PARAGENS CONCELHO'!$1:$1048576,2,FALSE)</f>
        <v xml:space="preserve"> 40.652083,  -7.914062</v>
      </c>
      <c r="B109" s="12" t="s">
        <v>3739</v>
      </c>
      <c r="C109" s="281" t="s">
        <v>1514</v>
      </c>
      <c r="D109" s="39" t="s">
        <v>2641</v>
      </c>
      <c r="E109" s="39"/>
    </row>
    <row r="110" spans="1:5" ht="15" customHeight="1" x14ac:dyDescent="0.25">
      <c r="A110" s="12" t="str">
        <f>VLOOKUP(D:D,'PARAGENS CONCELHO'!$1:$1048576,2,FALSE)</f>
        <v xml:space="preserve"> 40.651293,  -7.911267</v>
      </c>
      <c r="B110" s="12" t="s">
        <v>3740</v>
      </c>
      <c r="C110" s="281" t="s">
        <v>1511</v>
      </c>
      <c r="D110" s="39" t="s">
        <v>2642</v>
      </c>
      <c r="E110" s="39"/>
    </row>
    <row r="111" spans="1:5" ht="15" customHeight="1" x14ac:dyDescent="0.25">
      <c r="A111" s="12" t="str">
        <f>VLOOKUP(D:D,'PARAGENS CONCELHO'!$1:$1048576,2,FALSE)</f>
        <v xml:space="preserve"> 40.650895,  -7.910530</v>
      </c>
      <c r="B111" s="12" t="s">
        <v>3716</v>
      </c>
      <c r="C111" s="281" t="s">
        <v>1217</v>
      </c>
      <c r="D111" s="39" t="s">
        <v>3852</v>
      </c>
      <c r="E111" s="39"/>
    </row>
    <row r="112" spans="1:5" ht="15" customHeight="1" x14ac:dyDescent="0.25">
      <c r="A112" s="12">
        <f>VLOOKUP(D:D,'PARAGENS CONCELHO'!$1:$1048576,2,FALSE)</f>
        <v>0</v>
      </c>
      <c r="B112" s="12" t="s">
        <v>3716</v>
      </c>
      <c r="C112" s="281" t="s">
        <v>138</v>
      </c>
      <c r="D112" s="39" t="s">
        <v>2938</v>
      </c>
      <c r="E112" s="36"/>
    </row>
    <row r="113" hidden="1" x14ac:dyDescent="0.25"/>
    <row r="114" hidden="1" x14ac:dyDescent="0.25"/>
    <row r="115" hidden="1" x14ac:dyDescent="0.25"/>
  </sheetData>
  <mergeCells count="2">
    <mergeCell ref="C5:E5"/>
    <mergeCell ref="C6:E6"/>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&amp;L&amp;"-,Negrito"&amp;12Empresa Berrelhas de Camionagem, Lda
500 095 884
Viseu&amp;R&amp;G</oddHeader>
    <oddFooter>&amp;LViseu, 03 de março de 2025
&amp;RPágina &amp;P de &amp;N</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975"/>
  <sheetViews>
    <sheetView topLeftCell="B1" workbookViewId="0">
      <selection activeCell="C220" sqref="C220"/>
    </sheetView>
  </sheetViews>
  <sheetFormatPr defaultRowHeight="15" x14ac:dyDescent="0.25"/>
  <cols>
    <col min="1" max="1" width="10.28515625" customWidth="1"/>
    <col min="2" max="2" width="30.7109375" bestFit="1" customWidth="1"/>
    <col min="3" max="3" width="34.7109375" bestFit="1" customWidth="1"/>
    <col min="4" max="4" width="46.7109375" bestFit="1" customWidth="1"/>
  </cols>
  <sheetData>
    <row r="1" spans="1:41" x14ac:dyDescent="0.25">
      <c r="A1" s="43"/>
      <c r="B1" s="154"/>
      <c r="C1" s="38"/>
      <c r="D1" s="158"/>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row>
    <row r="2" spans="1:41" x14ac:dyDescent="0.25">
      <c r="A2" s="159" t="s">
        <v>134</v>
      </c>
      <c r="B2" s="159" t="s">
        <v>3532</v>
      </c>
      <c r="C2" s="159" t="s">
        <v>9</v>
      </c>
      <c r="D2" s="159" t="s">
        <v>3599</v>
      </c>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row>
    <row r="3" spans="1:41" x14ac:dyDescent="0.25">
      <c r="A3" s="28" t="s">
        <v>135</v>
      </c>
      <c r="B3" s="1"/>
      <c r="C3" s="36" t="s">
        <v>136</v>
      </c>
      <c r="D3" s="155" t="s">
        <v>3538</v>
      </c>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row>
    <row r="4" spans="1:41" x14ac:dyDescent="0.25">
      <c r="A4" s="28" t="s">
        <v>137</v>
      </c>
      <c r="B4" s="1"/>
      <c r="C4" s="36" t="s">
        <v>138</v>
      </c>
      <c r="D4" s="155" t="s">
        <v>3539</v>
      </c>
      <c r="H4" t="s">
        <v>4228</v>
      </c>
    </row>
    <row r="5" spans="1:41" x14ac:dyDescent="0.25">
      <c r="A5" s="28" t="s">
        <v>139</v>
      </c>
      <c r="B5" s="39" t="s">
        <v>140</v>
      </c>
      <c r="C5" s="36" t="s">
        <v>141</v>
      </c>
      <c r="D5" s="155" t="s">
        <v>3163</v>
      </c>
    </row>
    <row r="6" spans="1:41" x14ac:dyDescent="0.25">
      <c r="A6" s="28" t="s">
        <v>142</v>
      </c>
      <c r="B6" s="39" t="s">
        <v>143</v>
      </c>
      <c r="C6" s="36" t="s">
        <v>144</v>
      </c>
      <c r="D6" s="155" t="s">
        <v>3163</v>
      </c>
    </row>
    <row r="7" spans="1:41" x14ac:dyDescent="0.25">
      <c r="A7" s="28" t="s">
        <v>145</v>
      </c>
      <c r="B7" s="39" t="s">
        <v>146</v>
      </c>
      <c r="C7" s="36" t="s">
        <v>147</v>
      </c>
      <c r="D7" s="155" t="s">
        <v>3163</v>
      </c>
    </row>
    <row r="8" spans="1:41" x14ac:dyDescent="0.25">
      <c r="A8" s="28" t="s">
        <v>148</v>
      </c>
      <c r="B8" s="39" t="s">
        <v>149</v>
      </c>
      <c r="C8" s="36" t="s">
        <v>150</v>
      </c>
      <c r="D8" s="155" t="s">
        <v>3163</v>
      </c>
    </row>
    <row r="9" spans="1:41" x14ac:dyDescent="0.25">
      <c r="A9" s="28" t="s">
        <v>151</v>
      </c>
      <c r="B9" s="39" t="s">
        <v>152</v>
      </c>
      <c r="C9" s="36" t="s">
        <v>153</v>
      </c>
      <c r="D9" s="155" t="s">
        <v>3540</v>
      </c>
    </row>
    <row r="10" spans="1:41" x14ac:dyDescent="0.25">
      <c r="A10" s="28" t="s">
        <v>154</v>
      </c>
      <c r="B10" s="39" t="s">
        <v>155</v>
      </c>
      <c r="C10" s="36" t="s">
        <v>156</v>
      </c>
      <c r="D10" s="155" t="s">
        <v>3163</v>
      </c>
    </row>
    <row r="11" spans="1:41" x14ac:dyDescent="0.25">
      <c r="A11" s="28" t="s">
        <v>157</v>
      </c>
      <c r="B11" s="39" t="s">
        <v>158</v>
      </c>
      <c r="C11" s="36" t="s">
        <v>159</v>
      </c>
      <c r="D11" s="155" t="s">
        <v>3163</v>
      </c>
    </row>
    <row r="12" spans="1:41" x14ac:dyDescent="0.25">
      <c r="A12" s="28" t="s">
        <v>160</v>
      </c>
      <c r="B12" s="39" t="s">
        <v>161</v>
      </c>
      <c r="C12" s="36" t="s">
        <v>162</v>
      </c>
      <c r="D12" s="155" t="s">
        <v>3163</v>
      </c>
    </row>
    <row r="13" spans="1:41" x14ac:dyDescent="0.25">
      <c r="A13" s="28" t="s">
        <v>163</v>
      </c>
      <c r="B13" s="39" t="s">
        <v>164</v>
      </c>
      <c r="C13" s="36" t="s">
        <v>165</v>
      </c>
      <c r="D13" s="155" t="s">
        <v>3163</v>
      </c>
    </row>
    <row r="14" spans="1:41" x14ac:dyDescent="0.25">
      <c r="A14" s="28" t="s">
        <v>166</v>
      </c>
      <c r="B14" s="39" t="s">
        <v>167</v>
      </c>
      <c r="C14" s="36" t="s">
        <v>168</v>
      </c>
      <c r="D14" s="155" t="s">
        <v>3163</v>
      </c>
    </row>
    <row r="15" spans="1:41" x14ac:dyDescent="0.25">
      <c r="A15" s="28" t="s">
        <v>169</v>
      </c>
      <c r="B15" s="39" t="s">
        <v>170</v>
      </c>
      <c r="C15" s="36" t="s">
        <v>171</v>
      </c>
      <c r="D15" s="155" t="s">
        <v>3163</v>
      </c>
    </row>
    <row r="16" spans="1:41" x14ac:dyDescent="0.25">
      <c r="A16" s="28" t="s">
        <v>172</v>
      </c>
      <c r="B16" s="39" t="s">
        <v>173</v>
      </c>
      <c r="C16" s="36" t="s">
        <v>174</v>
      </c>
      <c r="D16" s="155" t="s">
        <v>3163</v>
      </c>
    </row>
    <row r="17" spans="1:4" x14ac:dyDescent="0.25">
      <c r="A17" s="28" t="s">
        <v>175</v>
      </c>
      <c r="B17" s="39" t="s">
        <v>176</v>
      </c>
      <c r="C17" s="36" t="s">
        <v>177</v>
      </c>
      <c r="D17" s="155" t="s">
        <v>3163</v>
      </c>
    </row>
    <row r="18" spans="1:4" x14ac:dyDescent="0.25">
      <c r="A18" s="28" t="s">
        <v>178</v>
      </c>
      <c r="B18" s="39" t="s">
        <v>179</v>
      </c>
      <c r="C18" s="36" t="s">
        <v>180</v>
      </c>
      <c r="D18" s="155" t="s">
        <v>3541</v>
      </c>
    </row>
    <row r="19" spans="1:4" x14ac:dyDescent="0.25">
      <c r="A19" s="28" t="s">
        <v>181</v>
      </c>
      <c r="B19" s="39" t="s">
        <v>182</v>
      </c>
      <c r="C19" s="36" t="s">
        <v>183</v>
      </c>
      <c r="D19" s="155" t="s">
        <v>3164</v>
      </c>
    </row>
    <row r="20" spans="1:4" x14ac:dyDescent="0.25">
      <c r="A20" s="28" t="s">
        <v>184</v>
      </c>
      <c r="B20" s="39" t="s">
        <v>185</v>
      </c>
      <c r="C20" s="36" t="s">
        <v>186</v>
      </c>
      <c r="D20" s="155" t="s">
        <v>3163</v>
      </c>
    </row>
    <row r="21" spans="1:4" x14ac:dyDescent="0.25">
      <c r="A21" s="28" t="s">
        <v>188</v>
      </c>
      <c r="B21" s="39" t="s">
        <v>189</v>
      </c>
      <c r="C21" s="36" t="s">
        <v>190</v>
      </c>
      <c r="D21" s="155" t="s">
        <v>3163</v>
      </c>
    </row>
    <row r="22" spans="1:4" x14ac:dyDescent="0.25">
      <c r="A22" s="28" t="s">
        <v>191</v>
      </c>
      <c r="B22" s="39" t="s">
        <v>192</v>
      </c>
      <c r="C22" s="36" t="s">
        <v>193</v>
      </c>
      <c r="D22" s="155" t="s">
        <v>3163</v>
      </c>
    </row>
    <row r="23" spans="1:4" x14ac:dyDescent="0.25">
      <c r="A23" s="28" t="s">
        <v>194</v>
      </c>
      <c r="B23" s="39" t="s">
        <v>195</v>
      </c>
      <c r="C23" s="36" t="s">
        <v>196</v>
      </c>
      <c r="D23" s="155" t="s">
        <v>3163</v>
      </c>
    </row>
    <row r="24" spans="1:4" x14ac:dyDescent="0.25">
      <c r="A24" s="28" t="s">
        <v>198</v>
      </c>
      <c r="B24" s="39" t="s">
        <v>199</v>
      </c>
      <c r="C24" s="36" t="s">
        <v>200</v>
      </c>
      <c r="D24" s="155" t="s">
        <v>3163</v>
      </c>
    </row>
    <row r="25" spans="1:4" x14ac:dyDescent="0.25">
      <c r="A25" s="28" t="s">
        <v>201</v>
      </c>
      <c r="B25" s="39" t="s">
        <v>202</v>
      </c>
      <c r="C25" s="36" t="s">
        <v>203</v>
      </c>
      <c r="D25" s="155" t="s">
        <v>3163</v>
      </c>
    </row>
    <row r="26" spans="1:4" x14ac:dyDescent="0.25">
      <c r="A26" s="28" t="s">
        <v>204</v>
      </c>
      <c r="B26" s="39" t="s">
        <v>205</v>
      </c>
      <c r="C26" s="36" t="s">
        <v>206</v>
      </c>
      <c r="D26" s="155" t="s">
        <v>3164</v>
      </c>
    </row>
    <row r="27" spans="1:4" x14ac:dyDescent="0.25">
      <c r="A27" s="28" t="s">
        <v>207</v>
      </c>
      <c r="B27" s="39" t="s">
        <v>208</v>
      </c>
      <c r="C27" s="36" t="s">
        <v>209</v>
      </c>
      <c r="D27" s="155" t="s">
        <v>3164</v>
      </c>
    </row>
    <row r="28" spans="1:4" x14ac:dyDescent="0.25">
      <c r="A28" s="28" t="s">
        <v>210</v>
      </c>
      <c r="B28" s="39" t="s">
        <v>211</v>
      </c>
      <c r="C28" s="36" t="s">
        <v>212</v>
      </c>
      <c r="D28" s="155" t="s">
        <v>3164</v>
      </c>
    </row>
    <row r="29" spans="1:4" x14ac:dyDescent="0.25">
      <c r="A29" s="28" t="s">
        <v>213</v>
      </c>
      <c r="B29" s="39" t="s">
        <v>214</v>
      </c>
      <c r="C29" s="36" t="s">
        <v>215</v>
      </c>
      <c r="D29" s="155" t="s">
        <v>3164</v>
      </c>
    </row>
    <row r="30" spans="1:4" x14ac:dyDescent="0.25">
      <c r="A30" s="28" t="s">
        <v>216</v>
      </c>
      <c r="B30" s="39" t="s">
        <v>217</v>
      </c>
      <c r="C30" s="36" t="s">
        <v>218</v>
      </c>
      <c r="D30" s="155" t="s">
        <v>3164</v>
      </c>
    </row>
    <row r="31" spans="1:4" x14ac:dyDescent="0.25">
      <c r="A31" s="28" t="s">
        <v>219</v>
      </c>
      <c r="B31" s="39" t="s">
        <v>220</v>
      </c>
      <c r="C31" s="36" t="s">
        <v>221</v>
      </c>
      <c r="D31" s="155" t="s">
        <v>3164</v>
      </c>
    </row>
    <row r="32" spans="1:4" x14ac:dyDescent="0.25">
      <c r="A32" s="28" t="s">
        <v>222</v>
      </c>
      <c r="B32" s="39" t="s">
        <v>223</v>
      </c>
      <c r="C32" s="36" t="s">
        <v>224</v>
      </c>
      <c r="D32" s="155" t="s">
        <v>3164</v>
      </c>
    </row>
    <row r="33" spans="1:4" x14ac:dyDescent="0.25">
      <c r="A33" s="28" t="s">
        <v>225</v>
      </c>
      <c r="B33" s="39" t="s">
        <v>226</v>
      </c>
      <c r="C33" s="36" t="s">
        <v>227</v>
      </c>
      <c r="D33" s="155" t="s">
        <v>3164</v>
      </c>
    </row>
    <row r="34" spans="1:4" x14ac:dyDescent="0.25">
      <c r="A34" s="28" t="s">
        <v>228</v>
      </c>
      <c r="B34" s="39" t="s">
        <v>229</v>
      </c>
      <c r="C34" s="36" t="s">
        <v>230</v>
      </c>
      <c r="D34" s="155" t="s">
        <v>3164</v>
      </c>
    </row>
    <row r="35" spans="1:4" x14ac:dyDescent="0.25">
      <c r="A35" s="28" t="s">
        <v>231</v>
      </c>
      <c r="B35" s="39" t="s">
        <v>232</v>
      </c>
      <c r="C35" s="36" t="s">
        <v>233</v>
      </c>
      <c r="D35" s="155" t="s">
        <v>3164</v>
      </c>
    </row>
    <row r="36" spans="1:4" x14ac:dyDescent="0.25">
      <c r="A36" s="28" t="s">
        <v>234</v>
      </c>
      <c r="B36" s="39" t="s">
        <v>235</v>
      </c>
      <c r="C36" s="36" t="s">
        <v>236</v>
      </c>
      <c r="D36" s="155" t="s">
        <v>3164</v>
      </c>
    </row>
    <row r="37" spans="1:4" x14ac:dyDescent="0.25">
      <c r="A37" s="28" t="s">
        <v>237</v>
      </c>
      <c r="B37" s="39" t="s">
        <v>238</v>
      </c>
      <c r="C37" s="36" t="s">
        <v>239</v>
      </c>
      <c r="D37" s="155" t="s">
        <v>3164</v>
      </c>
    </row>
    <row r="38" spans="1:4" x14ac:dyDescent="0.25">
      <c r="A38" s="28" t="s">
        <v>240</v>
      </c>
      <c r="B38" s="39" t="s">
        <v>241</v>
      </c>
      <c r="C38" s="36" t="s">
        <v>242</v>
      </c>
      <c r="D38" s="155" t="s">
        <v>3164</v>
      </c>
    </row>
    <row r="39" spans="1:4" x14ac:dyDescent="0.25">
      <c r="A39" s="28" t="s">
        <v>243</v>
      </c>
      <c r="B39" s="39" t="s">
        <v>244</v>
      </c>
      <c r="C39" s="36" t="s">
        <v>245</v>
      </c>
      <c r="D39" s="155" t="s">
        <v>3164</v>
      </c>
    </row>
    <row r="40" spans="1:4" x14ac:dyDescent="0.25">
      <c r="A40" s="28" t="s">
        <v>246</v>
      </c>
      <c r="B40" s="39" t="s">
        <v>247</v>
      </c>
      <c r="C40" s="36" t="s">
        <v>248</v>
      </c>
      <c r="D40" s="155" t="s">
        <v>3164</v>
      </c>
    </row>
    <row r="41" spans="1:4" x14ac:dyDescent="0.25">
      <c r="A41" s="28" t="s">
        <v>249</v>
      </c>
      <c r="B41" s="39" t="s">
        <v>250</v>
      </c>
      <c r="C41" s="36" t="s">
        <v>251</v>
      </c>
      <c r="D41" s="155" t="s">
        <v>3164</v>
      </c>
    </row>
    <row r="42" spans="1:4" x14ac:dyDescent="0.25">
      <c r="A42" s="28" t="s">
        <v>252</v>
      </c>
      <c r="B42" s="39" t="s">
        <v>253</v>
      </c>
      <c r="C42" s="36" t="s">
        <v>254</v>
      </c>
      <c r="D42" s="155" t="s">
        <v>3164</v>
      </c>
    </row>
    <row r="43" spans="1:4" x14ac:dyDescent="0.25">
      <c r="A43" s="28" t="s">
        <v>255</v>
      </c>
      <c r="B43" s="39" t="s">
        <v>256</v>
      </c>
      <c r="C43" s="36" t="s">
        <v>257</v>
      </c>
      <c r="D43" s="155" t="s">
        <v>3164</v>
      </c>
    </row>
    <row r="44" spans="1:4" x14ac:dyDescent="0.25">
      <c r="A44" s="28" t="s">
        <v>258</v>
      </c>
      <c r="B44" s="39" t="s">
        <v>259</v>
      </c>
      <c r="C44" s="36" t="s">
        <v>260</v>
      </c>
      <c r="D44" s="155" t="s">
        <v>3164</v>
      </c>
    </row>
    <row r="45" spans="1:4" x14ac:dyDescent="0.25">
      <c r="A45" s="28" t="s">
        <v>261</v>
      </c>
      <c r="B45" s="39" t="s">
        <v>262</v>
      </c>
      <c r="C45" s="36" t="s">
        <v>263</v>
      </c>
      <c r="D45" s="155" t="s">
        <v>3164</v>
      </c>
    </row>
    <row r="46" spans="1:4" x14ac:dyDescent="0.25">
      <c r="A46" s="28" t="s">
        <v>264</v>
      </c>
      <c r="B46" s="39" t="s">
        <v>265</v>
      </c>
      <c r="C46" s="36" t="s">
        <v>266</v>
      </c>
      <c r="D46" s="155" t="s">
        <v>3164</v>
      </c>
    </row>
    <row r="47" spans="1:4" x14ac:dyDescent="0.25">
      <c r="A47" s="28" t="s">
        <v>267</v>
      </c>
      <c r="B47" s="39" t="s">
        <v>268</v>
      </c>
      <c r="C47" s="36" t="s">
        <v>269</v>
      </c>
      <c r="D47" s="155" t="s">
        <v>3164</v>
      </c>
    </row>
    <row r="48" spans="1:4" x14ac:dyDescent="0.25">
      <c r="A48" s="28" t="s">
        <v>270</v>
      </c>
      <c r="B48" s="39" t="s">
        <v>271</v>
      </c>
      <c r="C48" s="36" t="s">
        <v>272</v>
      </c>
      <c r="D48" s="155" t="s">
        <v>3542</v>
      </c>
    </row>
    <row r="49" spans="1:4" x14ac:dyDescent="0.25">
      <c r="A49" s="28" t="s">
        <v>273</v>
      </c>
      <c r="B49" s="39" t="s">
        <v>274</v>
      </c>
      <c r="C49" s="36" t="s">
        <v>275</v>
      </c>
      <c r="D49" s="155" t="s">
        <v>3543</v>
      </c>
    </row>
    <row r="50" spans="1:4" x14ac:dyDescent="0.25">
      <c r="A50" s="28" t="s">
        <v>276</v>
      </c>
      <c r="B50" s="39" t="s">
        <v>277</v>
      </c>
      <c r="C50" s="36" t="s">
        <v>278</v>
      </c>
      <c r="D50" s="155" t="s">
        <v>3544</v>
      </c>
    </row>
    <row r="51" spans="1:4" x14ac:dyDescent="0.25">
      <c r="A51" s="28" t="s">
        <v>279</v>
      </c>
      <c r="B51" s="39" t="s">
        <v>280</v>
      </c>
      <c r="C51" s="36" t="s">
        <v>281</v>
      </c>
      <c r="D51" s="155" t="s">
        <v>3545</v>
      </c>
    </row>
    <row r="52" spans="1:4" x14ac:dyDescent="0.25">
      <c r="A52" s="28" t="s">
        <v>282</v>
      </c>
      <c r="B52" s="39" t="s">
        <v>283</v>
      </c>
      <c r="C52" s="36" t="s">
        <v>284</v>
      </c>
      <c r="D52" s="155" t="s">
        <v>3546</v>
      </c>
    </row>
    <row r="53" spans="1:4" x14ac:dyDescent="0.25">
      <c r="A53" s="28" t="s">
        <v>285</v>
      </c>
      <c r="B53" s="39" t="s">
        <v>286</v>
      </c>
      <c r="C53" s="36" t="s">
        <v>287</v>
      </c>
      <c r="D53" s="155">
        <v>6</v>
      </c>
    </row>
    <row r="54" spans="1:4" x14ac:dyDescent="0.25">
      <c r="A54" s="28" t="s">
        <v>288</v>
      </c>
      <c r="B54" s="39" t="s">
        <v>289</v>
      </c>
      <c r="C54" s="36" t="s">
        <v>290</v>
      </c>
      <c r="D54" s="155" t="s">
        <v>3547</v>
      </c>
    </row>
    <row r="55" spans="1:4" x14ac:dyDescent="0.25">
      <c r="A55" s="28" t="s">
        <v>291</v>
      </c>
      <c r="B55" s="39" t="s">
        <v>292</v>
      </c>
      <c r="C55" s="36" t="s">
        <v>293</v>
      </c>
      <c r="D55" s="155" t="s">
        <v>3548</v>
      </c>
    </row>
    <row r="56" spans="1:4" x14ac:dyDescent="0.25">
      <c r="A56" s="28" t="s">
        <v>294</v>
      </c>
      <c r="B56" s="39" t="s">
        <v>295</v>
      </c>
      <c r="C56" s="36" t="s">
        <v>296</v>
      </c>
      <c r="D56" s="155" t="s">
        <v>3547</v>
      </c>
    </row>
    <row r="57" spans="1:4" x14ac:dyDescent="0.25">
      <c r="A57" s="28" t="s">
        <v>297</v>
      </c>
      <c r="B57" s="39" t="s">
        <v>298</v>
      </c>
      <c r="C57" s="36" t="s">
        <v>299</v>
      </c>
      <c r="D57" s="155" t="s">
        <v>3548</v>
      </c>
    </row>
    <row r="58" spans="1:4" x14ac:dyDescent="0.25">
      <c r="A58" s="28" t="s">
        <v>300</v>
      </c>
      <c r="B58" s="39" t="s">
        <v>301</v>
      </c>
      <c r="C58" s="36" t="s">
        <v>302</v>
      </c>
      <c r="D58" s="155" t="s">
        <v>3549</v>
      </c>
    </row>
    <row r="59" spans="1:4" x14ac:dyDescent="0.25">
      <c r="A59" s="28" t="s">
        <v>303</v>
      </c>
      <c r="B59" s="39" t="s">
        <v>304</v>
      </c>
      <c r="C59" s="36" t="s">
        <v>305</v>
      </c>
      <c r="D59" s="155" t="s">
        <v>3550</v>
      </c>
    </row>
    <row r="60" spans="1:4" x14ac:dyDescent="0.25">
      <c r="A60" s="28" t="s">
        <v>306</v>
      </c>
      <c r="B60" s="39" t="s">
        <v>307</v>
      </c>
      <c r="C60" s="36" t="s">
        <v>308</v>
      </c>
      <c r="D60" s="155" t="s">
        <v>3551</v>
      </c>
    </row>
    <row r="61" spans="1:4" x14ac:dyDescent="0.25">
      <c r="A61" s="28" t="s">
        <v>309</v>
      </c>
      <c r="B61" s="39" t="s">
        <v>310</v>
      </c>
      <c r="C61" s="36" t="s">
        <v>311</v>
      </c>
      <c r="D61" s="155" t="s">
        <v>3552</v>
      </c>
    </row>
    <row r="62" spans="1:4" x14ac:dyDescent="0.25">
      <c r="A62" s="28" t="s">
        <v>312</v>
      </c>
      <c r="B62" s="39" t="s">
        <v>313</v>
      </c>
      <c r="C62" s="36" t="s">
        <v>314</v>
      </c>
      <c r="D62" s="155" t="s">
        <v>3553</v>
      </c>
    </row>
    <row r="63" spans="1:4" x14ac:dyDescent="0.25">
      <c r="A63" s="28" t="s">
        <v>315</v>
      </c>
      <c r="B63" s="39" t="s">
        <v>316</v>
      </c>
      <c r="C63" s="36" t="s">
        <v>317</v>
      </c>
      <c r="D63" s="155" t="s">
        <v>3554</v>
      </c>
    </row>
    <row r="64" spans="1:4" x14ac:dyDescent="0.25">
      <c r="A64" s="28" t="s">
        <v>318</v>
      </c>
      <c r="B64" s="39" t="s">
        <v>319</v>
      </c>
      <c r="C64" s="36" t="s">
        <v>320</v>
      </c>
      <c r="D64" s="155" t="s">
        <v>3555</v>
      </c>
    </row>
    <row r="65" spans="1:4" x14ac:dyDescent="0.25">
      <c r="A65" s="28" t="s">
        <v>321</v>
      </c>
      <c r="B65" s="39" t="s">
        <v>322</v>
      </c>
      <c r="C65" s="36" t="s">
        <v>323</v>
      </c>
      <c r="D65" s="155" t="s">
        <v>3555</v>
      </c>
    </row>
    <row r="66" spans="1:4" x14ac:dyDescent="0.25">
      <c r="A66" s="28" t="s">
        <v>324</v>
      </c>
      <c r="B66" s="39" t="s">
        <v>325</v>
      </c>
      <c r="C66" s="36" t="s">
        <v>326</v>
      </c>
      <c r="D66" s="155" t="s">
        <v>3554</v>
      </c>
    </row>
    <row r="67" spans="1:4" x14ac:dyDescent="0.25">
      <c r="A67" s="28" t="s">
        <v>327</v>
      </c>
      <c r="B67" s="39" t="s">
        <v>328</v>
      </c>
      <c r="C67" s="36" t="s">
        <v>329</v>
      </c>
      <c r="D67" s="155" t="s">
        <v>3555</v>
      </c>
    </row>
    <row r="68" spans="1:4" x14ac:dyDescent="0.25">
      <c r="A68" s="28" t="s">
        <v>330</v>
      </c>
      <c r="B68" s="39" t="s">
        <v>331</v>
      </c>
      <c r="C68" s="36" t="s">
        <v>332</v>
      </c>
      <c r="D68" s="155" t="s">
        <v>3555</v>
      </c>
    </row>
    <row r="69" spans="1:4" x14ac:dyDescent="0.25">
      <c r="A69" s="28" t="s">
        <v>333</v>
      </c>
      <c r="B69" s="39" t="s">
        <v>334</v>
      </c>
      <c r="C69" s="36" t="s">
        <v>335</v>
      </c>
      <c r="D69" s="155" t="s">
        <v>3555</v>
      </c>
    </row>
    <row r="70" spans="1:4" x14ac:dyDescent="0.25">
      <c r="A70" s="28" t="s">
        <v>336</v>
      </c>
      <c r="B70" s="39" t="s">
        <v>337</v>
      </c>
      <c r="C70" s="36" t="s">
        <v>338</v>
      </c>
      <c r="D70" s="155" t="s">
        <v>3555</v>
      </c>
    </row>
    <row r="71" spans="1:4" x14ac:dyDescent="0.25">
      <c r="A71" s="28" t="s">
        <v>339</v>
      </c>
      <c r="B71" s="39" t="s">
        <v>340</v>
      </c>
      <c r="C71" s="36" t="s">
        <v>341</v>
      </c>
      <c r="D71" s="155" t="s">
        <v>3556</v>
      </c>
    </row>
    <row r="72" spans="1:4" x14ac:dyDescent="0.25">
      <c r="A72" s="28" t="s">
        <v>342</v>
      </c>
      <c r="B72" s="39" t="s">
        <v>343</v>
      </c>
      <c r="C72" s="36" t="s">
        <v>344</v>
      </c>
      <c r="D72" s="155" t="s">
        <v>3556</v>
      </c>
    </row>
    <row r="73" spans="1:4" x14ac:dyDescent="0.25">
      <c r="A73" s="28" t="s">
        <v>345</v>
      </c>
      <c r="B73" s="39" t="s">
        <v>346</v>
      </c>
      <c r="C73" s="36" t="s">
        <v>347</v>
      </c>
      <c r="D73" s="155" t="s">
        <v>3556</v>
      </c>
    </row>
    <row r="74" spans="1:4" x14ac:dyDescent="0.25">
      <c r="A74" s="28" t="s">
        <v>348</v>
      </c>
      <c r="B74" s="39" t="s">
        <v>349</v>
      </c>
      <c r="C74" s="36" t="s">
        <v>350</v>
      </c>
      <c r="D74" s="155" t="s">
        <v>3556</v>
      </c>
    </row>
    <row r="75" spans="1:4" x14ac:dyDescent="0.25">
      <c r="A75" s="28" t="s">
        <v>351</v>
      </c>
      <c r="B75" s="39" t="s">
        <v>352</v>
      </c>
      <c r="C75" s="36" t="s">
        <v>353</v>
      </c>
      <c r="D75" s="155" t="s">
        <v>3556</v>
      </c>
    </row>
    <row r="76" spans="1:4" x14ac:dyDescent="0.25">
      <c r="A76" s="28" t="s">
        <v>354</v>
      </c>
      <c r="B76" s="39" t="s">
        <v>355</v>
      </c>
      <c r="C76" s="36" t="s">
        <v>356</v>
      </c>
      <c r="D76" s="155" t="s">
        <v>3165</v>
      </c>
    </row>
    <row r="77" spans="1:4" x14ac:dyDescent="0.25">
      <c r="A77" s="28" t="s">
        <v>357</v>
      </c>
      <c r="B77" s="39" t="s">
        <v>358</v>
      </c>
      <c r="C77" s="36" t="s">
        <v>359</v>
      </c>
      <c r="D77" s="155" t="s">
        <v>3165</v>
      </c>
    </row>
    <row r="78" spans="1:4" x14ac:dyDescent="0.25">
      <c r="A78" s="28" t="s">
        <v>360</v>
      </c>
      <c r="B78" s="39" t="s">
        <v>361</v>
      </c>
      <c r="C78" s="36" t="s">
        <v>362</v>
      </c>
      <c r="D78" s="155" t="s">
        <v>3165</v>
      </c>
    </row>
    <row r="79" spans="1:4" x14ac:dyDescent="0.25">
      <c r="A79" s="28" t="s">
        <v>363</v>
      </c>
      <c r="B79" s="39" t="s">
        <v>364</v>
      </c>
      <c r="C79" s="36" t="s">
        <v>365</v>
      </c>
      <c r="D79" s="155" t="s">
        <v>3165</v>
      </c>
    </row>
    <row r="80" spans="1:4" x14ac:dyDescent="0.25">
      <c r="A80" s="28" t="s">
        <v>366</v>
      </c>
      <c r="B80" s="39" t="s">
        <v>367</v>
      </c>
      <c r="C80" s="36" t="s">
        <v>368</v>
      </c>
      <c r="D80" s="155" t="s">
        <v>3165</v>
      </c>
    </row>
    <row r="81" spans="1:4" x14ac:dyDescent="0.25">
      <c r="A81" s="28" t="s">
        <v>369</v>
      </c>
      <c r="B81" s="39" t="s">
        <v>370</v>
      </c>
      <c r="C81" s="36" t="s">
        <v>371</v>
      </c>
      <c r="D81" s="155" t="s">
        <v>3165</v>
      </c>
    </row>
    <row r="82" spans="1:4" x14ac:dyDescent="0.25">
      <c r="A82" s="28" t="s">
        <v>372</v>
      </c>
      <c r="B82" s="39" t="s">
        <v>373</v>
      </c>
      <c r="C82" s="36" t="s">
        <v>374</v>
      </c>
      <c r="D82" s="155" t="s">
        <v>3165</v>
      </c>
    </row>
    <row r="83" spans="1:4" x14ac:dyDescent="0.25">
      <c r="A83" s="28" t="s">
        <v>375</v>
      </c>
      <c r="B83" s="39" t="s">
        <v>376</v>
      </c>
      <c r="C83" s="36" t="s">
        <v>377</v>
      </c>
      <c r="D83" s="155" t="s">
        <v>3165</v>
      </c>
    </row>
    <row r="84" spans="1:4" x14ac:dyDescent="0.25">
      <c r="A84" s="28" t="s">
        <v>378</v>
      </c>
      <c r="B84" s="39" t="s">
        <v>379</v>
      </c>
      <c r="C84" s="36" t="s">
        <v>380</v>
      </c>
      <c r="D84" s="155" t="s">
        <v>3165</v>
      </c>
    </row>
    <row r="85" spans="1:4" x14ac:dyDescent="0.25">
      <c r="A85" s="28" t="s">
        <v>381</v>
      </c>
      <c r="B85" s="39" t="s">
        <v>382</v>
      </c>
      <c r="C85" s="36" t="s">
        <v>383</v>
      </c>
      <c r="D85" s="155" t="s">
        <v>3557</v>
      </c>
    </row>
    <row r="86" spans="1:4" x14ac:dyDescent="0.25">
      <c r="A86" s="28" t="s">
        <v>384</v>
      </c>
      <c r="B86" s="39" t="s">
        <v>385</v>
      </c>
      <c r="C86" s="36" t="s">
        <v>386</v>
      </c>
      <c r="D86" s="155" t="s">
        <v>3557</v>
      </c>
    </row>
    <row r="87" spans="1:4" x14ac:dyDescent="0.25">
      <c r="A87" s="28" t="s">
        <v>387</v>
      </c>
      <c r="B87" s="39" t="s">
        <v>388</v>
      </c>
      <c r="C87" s="36" t="s">
        <v>389</v>
      </c>
      <c r="D87" s="155" t="s">
        <v>3557</v>
      </c>
    </row>
    <row r="88" spans="1:4" x14ac:dyDescent="0.25">
      <c r="A88" s="28" t="s">
        <v>390</v>
      </c>
      <c r="B88" s="39" t="s">
        <v>391</v>
      </c>
      <c r="C88" s="36" t="s">
        <v>392</v>
      </c>
      <c r="D88" s="155" t="s">
        <v>3557</v>
      </c>
    </row>
    <row r="89" spans="1:4" x14ac:dyDescent="0.25">
      <c r="A89" s="28" t="s">
        <v>393</v>
      </c>
      <c r="B89" s="39" t="s">
        <v>394</v>
      </c>
      <c r="C89" s="36" t="s">
        <v>395</v>
      </c>
      <c r="D89" s="155" t="s">
        <v>3170</v>
      </c>
    </row>
    <row r="90" spans="1:4" x14ac:dyDescent="0.25">
      <c r="A90" s="28" t="s">
        <v>396</v>
      </c>
      <c r="B90" s="39" t="s">
        <v>397</v>
      </c>
      <c r="C90" s="36" t="s">
        <v>398</v>
      </c>
      <c r="D90" s="155" t="s">
        <v>3557</v>
      </c>
    </row>
    <row r="91" spans="1:4" x14ac:dyDescent="0.25">
      <c r="A91" s="28" t="s">
        <v>399</v>
      </c>
      <c r="B91" s="39" t="s">
        <v>400</v>
      </c>
      <c r="C91" s="36" t="s">
        <v>401</v>
      </c>
      <c r="D91" s="155" t="s">
        <v>3170</v>
      </c>
    </row>
    <row r="92" spans="1:4" x14ac:dyDescent="0.25">
      <c r="A92" s="28" t="s">
        <v>402</v>
      </c>
      <c r="B92" s="39" t="s">
        <v>403</v>
      </c>
      <c r="C92" s="36" t="s">
        <v>404</v>
      </c>
      <c r="D92" s="155" t="s">
        <v>3170</v>
      </c>
    </row>
    <row r="93" spans="1:4" x14ac:dyDescent="0.25">
      <c r="A93" s="28" t="s">
        <v>405</v>
      </c>
      <c r="B93" s="39" t="s">
        <v>406</v>
      </c>
      <c r="C93" s="36" t="s">
        <v>407</v>
      </c>
      <c r="D93" s="155" t="s">
        <v>3557</v>
      </c>
    </row>
    <row r="94" spans="1:4" x14ac:dyDescent="0.25">
      <c r="A94" s="28" t="s">
        <v>408</v>
      </c>
      <c r="B94" s="39" t="s">
        <v>409</v>
      </c>
      <c r="C94" s="36" t="s">
        <v>410</v>
      </c>
      <c r="D94" s="155" t="s">
        <v>3557</v>
      </c>
    </row>
    <row r="95" spans="1:4" x14ac:dyDescent="0.25">
      <c r="A95" s="28" t="s">
        <v>411</v>
      </c>
      <c r="B95" s="39" t="s">
        <v>412</v>
      </c>
      <c r="C95" s="36" t="s">
        <v>413</v>
      </c>
      <c r="D95" s="155" t="s">
        <v>3557</v>
      </c>
    </row>
    <row r="96" spans="1:4" x14ac:dyDescent="0.25">
      <c r="A96" s="28" t="s">
        <v>414</v>
      </c>
      <c r="B96" s="39" t="s">
        <v>415</v>
      </c>
      <c r="C96" s="36" t="s">
        <v>416</v>
      </c>
      <c r="D96" s="155" t="s">
        <v>3557</v>
      </c>
    </row>
    <row r="97" spans="1:4" x14ac:dyDescent="0.25">
      <c r="A97" s="28" t="s">
        <v>417</v>
      </c>
      <c r="B97" s="39" t="s">
        <v>418</v>
      </c>
      <c r="C97" s="36" t="s">
        <v>419</v>
      </c>
      <c r="D97" s="155" t="s">
        <v>3165</v>
      </c>
    </row>
    <row r="98" spans="1:4" x14ac:dyDescent="0.25">
      <c r="A98" s="28" t="s">
        <v>420</v>
      </c>
      <c r="B98" s="39" t="s">
        <v>421</v>
      </c>
      <c r="C98" s="36" t="s">
        <v>422</v>
      </c>
      <c r="D98" s="155" t="s">
        <v>3165</v>
      </c>
    </row>
    <row r="99" spans="1:4" x14ac:dyDescent="0.25">
      <c r="A99" s="28" t="s">
        <v>423</v>
      </c>
      <c r="B99" s="39" t="s">
        <v>424</v>
      </c>
      <c r="C99" s="36" t="s">
        <v>425</v>
      </c>
      <c r="D99" s="155" t="s">
        <v>3165</v>
      </c>
    </row>
    <row r="100" spans="1:4" x14ac:dyDescent="0.25">
      <c r="A100" s="28" t="s">
        <v>426</v>
      </c>
      <c r="B100" s="39" t="s">
        <v>427</v>
      </c>
      <c r="C100" s="36" t="s">
        <v>428</v>
      </c>
      <c r="D100" s="155" t="s">
        <v>3165</v>
      </c>
    </row>
    <row r="101" spans="1:4" x14ac:dyDescent="0.25">
      <c r="A101" s="28" t="s">
        <v>429</v>
      </c>
      <c r="B101" s="39" t="s">
        <v>430</v>
      </c>
      <c r="C101" s="36" t="s">
        <v>431</v>
      </c>
      <c r="D101" s="155" t="s">
        <v>3165</v>
      </c>
    </row>
    <row r="102" spans="1:4" x14ac:dyDescent="0.25">
      <c r="A102" s="28" t="s">
        <v>432</v>
      </c>
      <c r="B102" s="39" t="s">
        <v>433</v>
      </c>
      <c r="C102" s="36" t="s">
        <v>434</v>
      </c>
      <c r="D102" s="155" t="s">
        <v>3558</v>
      </c>
    </row>
    <row r="103" spans="1:4" x14ac:dyDescent="0.25">
      <c r="A103" s="28" t="s">
        <v>435</v>
      </c>
      <c r="B103" s="39" t="s">
        <v>436</v>
      </c>
      <c r="C103" s="36" t="s">
        <v>437</v>
      </c>
      <c r="D103" s="155" t="s">
        <v>3559</v>
      </c>
    </row>
    <row r="104" spans="1:4" x14ac:dyDescent="0.25">
      <c r="A104" s="28" t="s">
        <v>438</v>
      </c>
      <c r="B104" s="39" t="s">
        <v>439</v>
      </c>
      <c r="C104" s="36" t="s">
        <v>440</v>
      </c>
      <c r="D104" s="155" t="s">
        <v>3558</v>
      </c>
    </row>
    <row r="105" spans="1:4" x14ac:dyDescent="0.25">
      <c r="A105" s="28" t="s">
        <v>441</v>
      </c>
      <c r="B105" s="39" t="s">
        <v>442</v>
      </c>
      <c r="C105" s="36" t="s">
        <v>443</v>
      </c>
      <c r="D105" s="155" t="s">
        <v>3558</v>
      </c>
    </row>
    <row r="106" spans="1:4" x14ac:dyDescent="0.25">
      <c r="A106" s="28" t="s">
        <v>444</v>
      </c>
      <c r="B106" s="39" t="s">
        <v>445</v>
      </c>
      <c r="C106" s="36" t="s">
        <v>446</v>
      </c>
      <c r="D106" s="155" t="s">
        <v>3558</v>
      </c>
    </row>
    <row r="107" spans="1:4" x14ac:dyDescent="0.25">
      <c r="A107" s="28" t="s">
        <v>447</v>
      </c>
      <c r="B107" s="39" t="s">
        <v>448</v>
      </c>
      <c r="C107" s="36" t="s">
        <v>449</v>
      </c>
      <c r="D107" s="155" t="s">
        <v>3558</v>
      </c>
    </row>
    <row r="108" spans="1:4" x14ac:dyDescent="0.25">
      <c r="A108" s="28" t="s">
        <v>450</v>
      </c>
      <c r="B108" s="39" t="s">
        <v>451</v>
      </c>
      <c r="C108" s="36" t="s">
        <v>452</v>
      </c>
      <c r="D108" s="155">
        <v>6</v>
      </c>
    </row>
    <row r="109" spans="1:4" x14ac:dyDescent="0.25">
      <c r="A109" s="28" t="s">
        <v>453</v>
      </c>
      <c r="B109" s="42" t="s">
        <v>3141</v>
      </c>
      <c r="C109" s="36" t="s">
        <v>454</v>
      </c>
      <c r="D109" s="36"/>
    </row>
    <row r="110" spans="1:4" x14ac:dyDescent="0.25">
      <c r="A110" s="28" t="s">
        <v>455</v>
      </c>
      <c r="B110" s="39" t="s">
        <v>456</v>
      </c>
      <c r="C110" s="36" t="s">
        <v>457</v>
      </c>
      <c r="D110" s="155" t="s">
        <v>3558</v>
      </c>
    </row>
    <row r="111" spans="1:4" x14ac:dyDescent="0.25">
      <c r="A111" s="28" t="s">
        <v>458</v>
      </c>
      <c r="B111" s="39" t="s">
        <v>459</v>
      </c>
      <c r="C111" s="36" t="s">
        <v>3536</v>
      </c>
      <c r="D111" s="155">
        <v>6</v>
      </c>
    </row>
    <row r="112" spans="1:4" x14ac:dyDescent="0.25">
      <c r="A112" s="28" t="s">
        <v>460</v>
      </c>
      <c r="B112" s="39" t="s">
        <v>461</v>
      </c>
      <c r="C112" s="36" t="s">
        <v>3537</v>
      </c>
      <c r="D112" s="155">
        <v>6</v>
      </c>
    </row>
    <row r="113" spans="1:4" x14ac:dyDescent="0.25">
      <c r="A113" s="28" t="s">
        <v>462</v>
      </c>
      <c r="B113" s="39" t="s">
        <v>463</v>
      </c>
      <c r="C113" s="36" t="s">
        <v>464</v>
      </c>
      <c r="D113" s="155">
        <v>6</v>
      </c>
    </row>
    <row r="114" spans="1:4" x14ac:dyDescent="0.25">
      <c r="A114" s="28" t="s">
        <v>465</v>
      </c>
      <c r="B114" s="39" t="s">
        <v>466</v>
      </c>
      <c r="C114" s="36" t="s">
        <v>467</v>
      </c>
      <c r="D114" s="155">
        <v>6</v>
      </c>
    </row>
    <row r="115" spans="1:4" x14ac:dyDescent="0.25">
      <c r="A115" s="28" t="s">
        <v>468</v>
      </c>
      <c r="B115" s="39" t="s">
        <v>469</v>
      </c>
      <c r="C115" s="36" t="s">
        <v>470</v>
      </c>
      <c r="D115" s="155">
        <v>6</v>
      </c>
    </row>
    <row r="116" spans="1:4" x14ac:dyDescent="0.25">
      <c r="A116" s="28" t="s">
        <v>471</v>
      </c>
      <c r="B116" s="39" t="s">
        <v>472</v>
      </c>
      <c r="C116" s="36" t="s">
        <v>473</v>
      </c>
      <c r="D116" s="155">
        <v>6</v>
      </c>
    </row>
    <row r="117" spans="1:4" x14ac:dyDescent="0.25">
      <c r="A117" s="28" t="s">
        <v>474</v>
      </c>
      <c r="B117" s="39" t="s">
        <v>475</v>
      </c>
      <c r="C117" s="36" t="s">
        <v>476</v>
      </c>
      <c r="D117" s="155">
        <v>6</v>
      </c>
    </row>
    <row r="118" spans="1:4" x14ac:dyDescent="0.25">
      <c r="A118" s="28" t="s">
        <v>477</v>
      </c>
      <c r="B118" s="39" t="s">
        <v>478</v>
      </c>
      <c r="C118" s="36" t="s">
        <v>479</v>
      </c>
      <c r="D118" s="155">
        <v>6</v>
      </c>
    </row>
    <row r="119" spans="1:4" x14ac:dyDescent="0.25">
      <c r="A119" s="28" t="s">
        <v>480</v>
      </c>
      <c r="B119" s="39" t="s">
        <v>481</v>
      </c>
      <c r="C119" s="36" t="s">
        <v>482</v>
      </c>
      <c r="D119" s="155">
        <v>6</v>
      </c>
    </row>
    <row r="120" spans="1:4" x14ac:dyDescent="0.25">
      <c r="A120" s="28" t="s">
        <v>483</v>
      </c>
      <c r="B120" s="39" t="s">
        <v>484</v>
      </c>
      <c r="C120" s="36" t="s">
        <v>485</v>
      </c>
      <c r="D120" s="155">
        <v>6</v>
      </c>
    </row>
    <row r="121" spans="1:4" x14ac:dyDescent="0.25">
      <c r="A121" s="28" t="s">
        <v>486</v>
      </c>
      <c r="B121" s="39" t="s">
        <v>487</v>
      </c>
      <c r="C121" s="36" t="s">
        <v>488</v>
      </c>
      <c r="D121" s="155">
        <v>6</v>
      </c>
    </row>
    <row r="122" spans="1:4" x14ac:dyDescent="0.25">
      <c r="A122" s="28" t="s">
        <v>489</v>
      </c>
      <c r="B122" s="39" t="s">
        <v>490</v>
      </c>
      <c r="C122" s="36" t="s">
        <v>491</v>
      </c>
      <c r="D122" s="155">
        <v>6</v>
      </c>
    </row>
    <row r="123" spans="1:4" x14ac:dyDescent="0.25">
      <c r="A123" s="28" t="s">
        <v>492</v>
      </c>
      <c r="B123" s="39" t="s">
        <v>493</v>
      </c>
      <c r="C123" s="36" t="s">
        <v>494</v>
      </c>
      <c r="D123" s="155">
        <v>6</v>
      </c>
    </row>
    <row r="124" spans="1:4" x14ac:dyDescent="0.25">
      <c r="A124" s="28" t="s">
        <v>495</v>
      </c>
      <c r="B124" s="39" t="s">
        <v>496</v>
      </c>
      <c r="C124" s="36" t="s">
        <v>497</v>
      </c>
      <c r="D124" s="155">
        <v>6</v>
      </c>
    </row>
    <row r="125" spans="1:4" x14ac:dyDescent="0.25">
      <c r="A125" s="28" t="s">
        <v>498</v>
      </c>
      <c r="B125" s="39" t="s">
        <v>499</v>
      </c>
      <c r="C125" s="36" t="s">
        <v>500</v>
      </c>
      <c r="D125" s="155">
        <v>6</v>
      </c>
    </row>
    <row r="126" spans="1:4" x14ac:dyDescent="0.25">
      <c r="A126" s="28" t="s">
        <v>501</v>
      </c>
      <c r="B126" s="39" t="s">
        <v>502</v>
      </c>
      <c r="C126" s="36" t="s">
        <v>503</v>
      </c>
      <c r="D126" s="155">
        <v>6</v>
      </c>
    </row>
    <row r="127" spans="1:4" x14ac:dyDescent="0.25">
      <c r="A127" s="28" t="s">
        <v>504</v>
      </c>
      <c r="B127" s="39" t="s">
        <v>505</v>
      </c>
      <c r="C127" s="36" t="s">
        <v>506</v>
      </c>
      <c r="D127" s="155">
        <v>6</v>
      </c>
    </row>
    <row r="128" spans="1:4" x14ac:dyDescent="0.25">
      <c r="A128" s="28" t="s">
        <v>507</v>
      </c>
      <c r="B128" s="39" t="s">
        <v>508</v>
      </c>
      <c r="C128" s="36" t="s">
        <v>509</v>
      </c>
      <c r="D128" s="155">
        <v>6</v>
      </c>
    </row>
    <row r="129" spans="1:4" x14ac:dyDescent="0.25">
      <c r="A129" s="28" t="s">
        <v>510</v>
      </c>
      <c r="B129" s="39" t="s">
        <v>511</v>
      </c>
      <c r="C129" s="36" t="s">
        <v>512</v>
      </c>
      <c r="D129" s="155">
        <v>6</v>
      </c>
    </row>
    <row r="130" spans="1:4" x14ac:dyDescent="0.25">
      <c r="A130" s="28" t="s">
        <v>513</v>
      </c>
      <c r="B130" s="39" t="s">
        <v>514</v>
      </c>
      <c r="C130" s="36" t="s">
        <v>515</v>
      </c>
      <c r="D130" s="155">
        <v>6</v>
      </c>
    </row>
    <row r="131" spans="1:4" x14ac:dyDescent="0.25">
      <c r="A131" s="28" t="s">
        <v>516</v>
      </c>
      <c r="B131" s="39" t="s">
        <v>517</v>
      </c>
      <c r="C131" s="36" t="s">
        <v>518</v>
      </c>
      <c r="D131" s="155">
        <v>6</v>
      </c>
    </row>
    <row r="132" spans="1:4" x14ac:dyDescent="0.25">
      <c r="A132" s="28" t="s">
        <v>519</v>
      </c>
      <c r="B132" s="39" t="s">
        <v>520</v>
      </c>
      <c r="C132" s="36" t="s">
        <v>521</v>
      </c>
      <c r="D132" s="155" t="s">
        <v>3166</v>
      </c>
    </row>
    <row r="133" spans="1:4" x14ac:dyDescent="0.25">
      <c r="A133" s="28" t="s">
        <v>522</v>
      </c>
      <c r="B133" s="39" t="s">
        <v>523</v>
      </c>
      <c r="C133" s="36" t="s">
        <v>524</v>
      </c>
      <c r="D133" s="155" t="s">
        <v>3166</v>
      </c>
    </row>
    <row r="134" spans="1:4" x14ac:dyDescent="0.25">
      <c r="A134" s="28" t="s">
        <v>525</v>
      </c>
      <c r="B134" s="39" t="s">
        <v>526</v>
      </c>
      <c r="C134" s="36" t="s">
        <v>527</v>
      </c>
      <c r="D134" s="155" t="s">
        <v>3560</v>
      </c>
    </row>
    <row r="135" spans="1:4" x14ac:dyDescent="0.25">
      <c r="A135" s="28" t="s">
        <v>528</v>
      </c>
      <c r="B135" s="39" t="s">
        <v>529</v>
      </c>
      <c r="C135" s="36" t="s">
        <v>530</v>
      </c>
      <c r="D135" s="155" t="s">
        <v>3600</v>
      </c>
    </row>
    <row r="136" spans="1:4" x14ac:dyDescent="0.25">
      <c r="A136" s="28" t="s">
        <v>531</v>
      </c>
      <c r="B136" s="39" t="s">
        <v>532</v>
      </c>
      <c r="C136" s="36" t="s">
        <v>533</v>
      </c>
      <c r="D136" s="155" t="s">
        <v>3562</v>
      </c>
    </row>
    <row r="137" spans="1:4" x14ac:dyDescent="0.25">
      <c r="A137" s="28" t="s">
        <v>534</v>
      </c>
      <c r="B137" s="39" t="s">
        <v>535</v>
      </c>
      <c r="C137" s="36" t="s">
        <v>536</v>
      </c>
      <c r="D137" s="155" t="s">
        <v>3563</v>
      </c>
    </row>
    <row r="138" spans="1:4" x14ac:dyDescent="0.25">
      <c r="A138" s="28" t="s">
        <v>537</v>
      </c>
      <c r="B138" s="39" t="s">
        <v>538</v>
      </c>
      <c r="C138" s="36" t="s">
        <v>539</v>
      </c>
      <c r="D138" s="155" t="s">
        <v>3167</v>
      </c>
    </row>
    <row r="139" spans="1:4" x14ac:dyDescent="0.25">
      <c r="A139" s="28" t="s">
        <v>540</v>
      </c>
      <c r="B139" s="39" t="s">
        <v>541</v>
      </c>
      <c r="C139" s="36" t="s">
        <v>542</v>
      </c>
      <c r="D139" s="155" t="s">
        <v>3167</v>
      </c>
    </row>
    <row r="140" spans="1:4" x14ac:dyDescent="0.25">
      <c r="A140" s="28" t="s">
        <v>543</v>
      </c>
      <c r="B140" s="39" t="s">
        <v>544</v>
      </c>
      <c r="C140" s="36" t="s">
        <v>545</v>
      </c>
      <c r="D140" s="155" t="s">
        <v>3167</v>
      </c>
    </row>
    <row r="141" spans="1:4" x14ac:dyDescent="0.25">
      <c r="A141" s="28" t="s">
        <v>546</v>
      </c>
      <c r="B141" s="39" t="s">
        <v>547</v>
      </c>
      <c r="C141" s="36" t="s">
        <v>548</v>
      </c>
      <c r="D141" s="155" t="s">
        <v>3167</v>
      </c>
    </row>
    <row r="142" spans="1:4" x14ac:dyDescent="0.25">
      <c r="A142" s="28" t="s">
        <v>549</v>
      </c>
      <c r="B142" s="39" t="s">
        <v>550</v>
      </c>
      <c r="C142" s="36" t="s">
        <v>551</v>
      </c>
      <c r="D142" s="155" t="s">
        <v>3168</v>
      </c>
    </row>
    <row r="143" spans="1:4" x14ac:dyDescent="0.25">
      <c r="A143" s="28" t="s">
        <v>552</v>
      </c>
      <c r="B143" s="39" t="s">
        <v>553</v>
      </c>
      <c r="C143" s="36" t="s">
        <v>554</v>
      </c>
      <c r="D143" s="155" t="s">
        <v>3168</v>
      </c>
    </row>
    <row r="144" spans="1:4" x14ac:dyDescent="0.25">
      <c r="A144" s="28" t="s">
        <v>555</v>
      </c>
      <c r="B144" s="39" t="s">
        <v>556</v>
      </c>
      <c r="C144" s="36" t="s">
        <v>557</v>
      </c>
      <c r="D144" s="155" t="s">
        <v>3168</v>
      </c>
    </row>
    <row r="145" spans="1:4" x14ac:dyDescent="0.25">
      <c r="A145" s="28" t="s">
        <v>558</v>
      </c>
      <c r="B145" s="39" t="s">
        <v>559</v>
      </c>
      <c r="C145" s="36" t="s">
        <v>560</v>
      </c>
      <c r="D145" s="155" t="s">
        <v>3167</v>
      </c>
    </row>
    <row r="146" spans="1:4" x14ac:dyDescent="0.25">
      <c r="A146" s="28" t="s">
        <v>561</v>
      </c>
      <c r="B146" s="39" t="s">
        <v>562</v>
      </c>
      <c r="C146" s="36" t="s">
        <v>563</v>
      </c>
      <c r="D146" s="155" t="s">
        <v>3167</v>
      </c>
    </row>
    <row r="147" spans="1:4" x14ac:dyDescent="0.25">
      <c r="A147" s="28" t="s">
        <v>564</v>
      </c>
      <c r="B147" s="39" t="s">
        <v>565</v>
      </c>
      <c r="C147" s="36" t="s">
        <v>566</v>
      </c>
      <c r="D147" s="155" t="s">
        <v>3187</v>
      </c>
    </row>
    <row r="148" spans="1:4" x14ac:dyDescent="0.25">
      <c r="A148" s="28" t="s">
        <v>567</v>
      </c>
      <c r="B148" s="39" t="s">
        <v>568</v>
      </c>
      <c r="C148" s="36" t="s">
        <v>569</v>
      </c>
      <c r="D148" s="155" t="s">
        <v>3187</v>
      </c>
    </row>
    <row r="149" spans="1:4" x14ac:dyDescent="0.25">
      <c r="A149" s="28" t="s">
        <v>570</v>
      </c>
      <c r="B149" s="39" t="s">
        <v>571</v>
      </c>
      <c r="C149" s="36" t="s">
        <v>572</v>
      </c>
      <c r="D149" s="155" t="s">
        <v>3187</v>
      </c>
    </row>
    <row r="150" spans="1:4" x14ac:dyDescent="0.25">
      <c r="A150" s="28" t="s">
        <v>573</v>
      </c>
      <c r="B150" s="39" t="s">
        <v>574</v>
      </c>
      <c r="C150" s="36" t="s">
        <v>575</v>
      </c>
      <c r="D150" s="155" t="s">
        <v>3187</v>
      </c>
    </row>
    <row r="151" spans="1:4" x14ac:dyDescent="0.25">
      <c r="A151" s="28" t="s">
        <v>576</v>
      </c>
      <c r="B151" s="39" t="s">
        <v>577</v>
      </c>
      <c r="C151" s="36" t="s">
        <v>578</v>
      </c>
      <c r="D151" s="155" t="s">
        <v>3187</v>
      </c>
    </row>
    <row r="152" spans="1:4" x14ac:dyDescent="0.25">
      <c r="A152" s="28" t="s">
        <v>579</v>
      </c>
      <c r="B152" s="39" t="s">
        <v>580</v>
      </c>
      <c r="C152" s="36" t="s">
        <v>581</v>
      </c>
      <c r="D152" s="155" t="s">
        <v>3187</v>
      </c>
    </row>
    <row r="153" spans="1:4" x14ac:dyDescent="0.25">
      <c r="A153" s="28" t="s">
        <v>582</v>
      </c>
      <c r="B153" s="39" t="s">
        <v>583</v>
      </c>
      <c r="C153" s="36" t="s">
        <v>584</v>
      </c>
      <c r="D153" s="155" t="s">
        <v>3187</v>
      </c>
    </row>
    <row r="154" spans="1:4" x14ac:dyDescent="0.25">
      <c r="A154" s="28" t="s">
        <v>585</v>
      </c>
      <c r="B154" s="39" t="s">
        <v>586</v>
      </c>
      <c r="C154" s="36" t="s">
        <v>587</v>
      </c>
      <c r="D154" s="155" t="s">
        <v>3187</v>
      </c>
    </row>
    <row r="155" spans="1:4" x14ac:dyDescent="0.25">
      <c r="A155" s="28" t="s">
        <v>588</v>
      </c>
      <c r="B155" s="39" t="s">
        <v>589</v>
      </c>
      <c r="C155" s="36" t="s">
        <v>590</v>
      </c>
      <c r="D155" s="155" t="s">
        <v>3187</v>
      </c>
    </row>
    <row r="156" spans="1:4" x14ac:dyDescent="0.25">
      <c r="A156" s="28" t="s">
        <v>591</v>
      </c>
      <c r="B156" s="39" t="s">
        <v>592</v>
      </c>
      <c r="C156" s="36" t="s">
        <v>593</v>
      </c>
      <c r="D156" s="155" t="s">
        <v>3187</v>
      </c>
    </row>
    <row r="157" spans="1:4" x14ac:dyDescent="0.25">
      <c r="A157" s="39" t="s">
        <v>594</v>
      </c>
      <c r="B157" s="39" t="s">
        <v>595</v>
      </c>
      <c r="C157" s="36" t="s">
        <v>596</v>
      </c>
      <c r="D157" s="155" t="s">
        <v>3187</v>
      </c>
    </row>
    <row r="158" spans="1:4" x14ac:dyDescent="0.25">
      <c r="A158" s="39" t="s">
        <v>597</v>
      </c>
      <c r="B158" s="39" t="s">
        <v>598</v>
      </c>
      <c r="C158" s="36" t="s">
        <v>599</v>
      </c>
      <c r="D158" s="155" t="s">
        <v>3187</v>
      </c>
    </row>
    <row r="159" spans="1:4" x14ac:dyDescent="0.25">
      <c r="A159" s="39" t="s">
        <v>600</v>
      </c>
      <c r="B159" s="39" t="s">
        <v>601</v>
      </c>
      <c r="C159" s="36" t="s">
        <v>602</v>
      </c>
      <c r="D159" s="155" t="s">
        <v>3556</v>
      </c>
    </row>
    <row r="160" spans="1:4" x14ac:dyDescent="0.25">
      <c r="A160" s="39" t="s">
        <v>603</v>
      </c>
      <c r="B160" s="39" t="s">
        <v>604</v>
      </c>
      <c r="C160" s="36" t="s">
        <v>605</v>
      </c>
      <c r="D160" s="155">
        <v>3</v>
      </c>
    </row>
    <row r="161" spans="1:4" x14ac:dyDescent="0.25">
      <c r="A161" s="39" t="s">
        <v>606</v>
      </c>
      <c r="B161" s="39" t="s">
        <v>607</v>
      </c>
      <c r="C161" s="36" t="s">
        <v>608</v>
      </c>
      <c r="D161" s="155">
        <v>3</v>
      </c>
    </row>
    <row r="162" spans="1:4" x14ac:dyDescent="0.25">
      <c r="A162" s="39" t="s">
        <v>609</v>
      </c>
      <c r="B162" s="39" t="s">
        <v>610</v>
      </c>
      <c r="C162" s="36" t="s">
        <v>611</v>
      </c>
      <c r="D162" s="155" t="s">
        <v>3564</v>
      </c>
    </row>
    <row r="163" spans="1:4" x14ac:dyDescent="0.25">
      <c r="A163" s="39" t="s">
        <v>612</v>
      </c>
      <c r="B163" s="39" t="s">
        <v>286</v>
      </c>
      <c r="C163" s="36" t="s">
        <v>613</v>
      </c>
      <c r="D163" s="155" t="s">
        <v>3565</v>
      </c>
    </row>
    <row r="164" spans="1:4" x14ac:dyDescent="0.25">
      <c r="A164" s="39" t="s">
        <v>614</v>
      </c>
      <c r="B164" s="39" t="s">
        <v>615</v>
      </c>
      <c r="C164" s="36" t="s">
        <v>616</v>
      </c>
      <c r="D164" s="155">
        <v>3</v>
      </c>
    </row>
    <row r="165" spans="1:4" x14ac:dyDescent="0.25">
      <c r="A165" s="39" t="s">
        <v>617</v>
      </c>
      <c r="B165" s="39" t="s">
        <v>618</v>
      </c>
      <c r="C165" s="36" t="s">
        <v>619</v>
      </c>
      <c r="D165" s="155">
        <v>3</v>
      </c>
    </row>
    <row r="166" spans="1:4" x14ac:dyDescent="0.25">
      <c r="A166" s="39" t="s">
        <v>620</v>
      </c>
      <c r="B166" s="39" t="s">
        <v>621</v>
      </c>
      <c r="C166" s="36" t="s">
        <v>622</v>
      </c>
      <c r="D166" s="155">
        <v>3</v>
      </c>
    </row>
    <row r="167" spans="1:4" x14ac:dyDescent="0.25">
      <c r="A167" s="39" t="s">
        <v>623</v>
      </c>
      <c r="B167" s="39" t="s">
        <v>624</v>
      </c>
      <c r="C167" s="36" t="s">
        <v>625</v>
      </c>
      <c r="D167" s="155">
        <v>3</v>
      </c>
    </row>
    <row r="168" spans="1:4" x14ac:dyDescent="0.25">
      <c r="A168" s="39" t="s">
        <v>626</v>
      </c>
      <c r="B168" s="39" t="s">
        <v>627</v>
      </c>
      <c r="C168" s="36" t="s">
        <v>628</v>
      </c>
      <c r="D168" s="155">
        <v>3</v>
      </c>
    </row>
    <row r="169" spans="1:4" x14ac:dyDescent="0.25">
      <c r="A169" s="39" t="s">
        <v>629</v>
      </c>
      <c r="B169" s="39" t="s">
        <v>630</v>
      </c>
      <c r="C169" s="36" t="s">
        <v>631</v>
      </c>
      <c r="D169" s="155">
        <v>3</v>
      </c>
    </row>
    <row r="170" spans="1:4" x14ac:dyDescent="0.25">
      <c r="A170" s="39" t="s">
        <v>632</v>
      </c>
      <c r="B170" s="39" t="s">
        <v>633</v>
      </c>
      <c r="C170" s="36" t="s">
        <v>634</v>
      </c>
      <c r="D170" s="155">
        <v>3</v>
      </c>
    </row>
    <row r="171" spans="1:4" x14ac:dyDescent="0.25">
      <c r="A171" s="39" t="s">
        <v>635</v>
      </c>
      <c r="B171" s="39" t="s">
        <v>636</v>
      </c>
      <c r="C171" s="36" t="s">
        <v>637</v>
      </c>
      <c r="D171" s="155">
        <v>3</v>
      </c>
    </row>
    <row r="172" spans="1:4" x14ac:dyDescent="0.25">
      <c r="A172" s="39" t="s">
        <v>638</v>
      </c>
      <c r="B172" s="39" t="s">
        <v>639</v>
      </c>
      <c r="C172" s="36" t="s">
        <v>640</v>
      </c>
      <c r="D172" s="155">
        <v>3</v>
      </c>
    </row>
    <row r="173" spans="1:4" x14ac:dyDescent="0.25">
      <c r="A173" s="39" t="s">
        <v>641</v>
      </c>
      <c r="B173" s="39" t="s">
        <v>642</v>
      </c>
      <c r="C173" s="36" t="s">
        <v>643</v>
      </c>
      <c r="D173" s="155">
        <v>3</v>
      </c>
    </row>
    <row r="174" spans="1:4" x14ac:dyDescent="0.25">
      <c r="A174" s="39" t="s">
        <v>644</v>
      </c>
      <c r="B174" s="39" t="s">
        <v>645</v>
      </c>
      <c r="C174" s="36" t="s">
        <v>646</v>
      </c>
      <c r="D174" s="155">
        <v>3</v>
      </c>
    </row>
    <row r="175" spans="1:4" x14ac:dyDescent="0.25">
      <c r="A175" s="39" t="s">
        <v>647</v>
      </c>
      <c r="B175" s="39" t="s">
        <v>648</v>
      </c>
      <c r="C175" s="36" t="s">
        <v>649</v>
      </c>
      <c r="D175" s="155" t="s">
        <v>3170</v>
      </c>
    </row>
    <row r="176" spans="1:4" x14ac:dyDescent="0.25">
      <c r="A176" s="39" t="s">
        <v>650</v>
      </c>
      <c r="B176" s="39" t="s">
        <v>651</v>
      </c>
      <c r="C176" s="36" t="s">
        <v>652</v>
      </c>
      <c r="D176" s="155" t="s">
        <v>3170</v>
      </c>
    </row>
    <row r="177" spans="1:4" x14ac:dyDescent="0.25">
      <c r="A177" s="39" t="s">
        <v>653</v>
      </c>
      <c r="B177" s="39" t="s">
        <v>654</v>
      </c>
      <c r="C177" s="36" t="s">
        <v>655</v>
      </c>
      <c r="D177" s="155" t="s">
        <v>3566</v>
      </c>
    </row>
    <row r="178" spans="1:4" x14ac:dyDescent="0.25">
      <c r="A178" s="39" t="s">
        <v>656</v>
      </c>
      <c r="B178" s="39" t="s">
        <v>657</v>
      </c>
      <c r="C178" s="36" t="s">
        <v>658</v>
      </c>
      <c r="D178" s="155" t="s">
        <v>3170</v>
      </c>
    </row>
    <row r="179" spans="1:4" x14ac:dyDescent="0.25">
      <c r="A179" s="39" t="s">
        <v>659</v>
      </c>
      <c r="B179" s="39" t="s">
        <v>660</v>
      </c>
      <c r="C179" s="36" t="s">
        <v>661</v>
      </c>
      <c r="D179" s="155" t="s">
        <v>3566</v>
      </c>
    </row>
    <row r="180" spans="1:4" x14ac:dyDescent="0.25">
      <c r="A180" s="39" t="s">
        <v>662</v>
      </c>
      <c r="B180" s="39" t="s">
        <v>663</v>
      </c>
      <c r="C180" s="36" t="s">
        <v>664</v>
      </c>
      <c r="D180" s="155">
        <v>3</v>
      </c>
    </row>
    <row r="181" spans="1:4" x14ac:dyDescent="0.25">
      <c r="A181" s="39" t="s">
        <v>665</v>
      </c>
      <c r="B181" s="39" t="s">
        <v>666</v>
      </c>
      <c r="C181" s="36" t="s">
        <v>667</v>
      </c>
      <c r="D181" s="155">
        <v>3</v>
      </c>
    </row>
    <row r="182" spans="1:4" x14ac:dyDescent="0.25">
      <c r="A182" s="39" t="s">
        <v>668</v>
      </c>
      <c r="B182" s="39" t="s">
        <v>669</v>
      </c>
      <c r="C182" s="36" t="s">
        <v>670</v>
      </c>
      <c r="D182" s="155">
        <v>3</v>
      </c>
    </row>
    <row r="183" spans="1:4" x14ac:dyDescent="0.25">
      <c r="A183" s="39" t="s">
        <v>671</v>
      </c>
      <c r="B183" s="39" t="s">
        <v>672</v>
      </c>
      <c r="C183" s="36" t="s">
        <v>673</v>
      </c>
      <c r="D183" s="155">
        <v>3</v>
      </c>
    </row>
    <row r="184" spans="1:4" x14ac:dyDescent="0.25">
      <c r="A184" s="39" t="s">
        <v>674</v>
      </c>
      <c r="B184" s="39" t="s">
        <v>675</v>
      </c>
      <c r="C184" s="36" t="s">
        <v>676</v>
      </c>
      <c r="D184" s="155">
        <v>3</v>
      </c>
    </row>
    <row r="185" spans="1:4" x14ac:dyDescent="0.25">
      <c r="A185" s="39" t="s">
        <v>677</v>
      </c>
      <c r="B185" s="39" t="s">
        <v>678</v>
      </c>
      <c r="C185" s="36" t="s">
        <v>679</v>
      </c>
      <c r="D185" s="155" t="s">
        <v>3169</v>
      </c>
    </row>
    <row r="186" spans="1:4" x14ac:dyDescent="0.25">
      <c r="A186" s="39" t="s">
        <v>680</v>
      </c>
      <c r="B186" s="39" t="s">
        <v>681</v>
      </c>
      <c r="C186" s="36" t="s">
        <v>682</v>
      </c>
      <c r="D186" s="155">
        <v>3</v>
      </c>
    </row>
    <row r="187" spans="1:4" x14ac:dyDescent="0.25">
      <c r="A187" s="39" t="s">
        <v>683</v>
      </c>
      <c r="B187" s="39" t="s">
        <v>684</v>
      </c>
      <c r="C187" s="36" t="s">
        <v>685</v>
      </c>
      <c r="D187" s="155">
        <v>3</v>
      </c>
    </row>
    <row r="188" spans="1:4" x14ac:dyDescent="0.25">
      <c r="A188" s="39" t="s">
        <v>686</v>
      </c>
      <c r="B188" s="39" t="s">
        <v>687</v>
      </c>
      <c r="C188" s="36" t="s">
        <v>688</v>
      </c>
      <c r="D188" s="155">
        <v>3</v>
      </c>
    </row>
    <row r="189" spans="1:4" x14ac:dyDescent="0.25">
      <c r="A189" s="39" t="s">
        <v>689</v>
      </c>
      <c r="B189" s="39" t="s">
        <v>690</v>
      </c>
      <c r="C189" s="36" t="s">
        <v>691</v>
      </c>
      <c r="D189" s="155">
        <v>3</v>
      </c>
    </row>
    <row r="190" spans="1:4" x14ac:dyDescent="0.25">
      <c r="A190" s="39" t="s">
        <v>692</v>
      </c>
      <c r="B190" s="39" t="s">
        <v>3142</v>
      </c>
      <c r="C190" s="36" t="s">
        <v>693</v>
      </c>
      <c r="D190" s="155"/>
    </row>
    <row r="191" spans="1:4" x14ac:dyDescent="0.25">
      <c r="A191" s="39" t="s">
        <v>694</v>
      </c>
      <c r="B191" s="39" t="s">
        <v>695</v>
      </c>
      <c r="C191" s="36" t="s">
        <v>696</v>
      </c>
      <c r="D191" s="155">
        <v>3</v>
      </c>
    </row>
    <row r="192" spans="1:4" x14ac:dyDescent="0.25">
      <c r="A192" s="39" t="s">
        <v>697</v>
      </c>
      <c r="B192" s="39" t="s">
        <v>698</v>
      </c>
      <c r="C192" s="36" t="s">
        <v>699</v>
      </c>
      <c r="D192" s="155">
        <v>3</v>
      </c>
    </row>
    <row r="193" spans="1:4" x14ac:dyDescent="0.25">
      <c r="A193" s="39" t="s">
        <v>700</v>
      </c>
      <c r="B193" s="39" t="s">
        <v>701</v>
      </c>
      <c r="C193" s="36" t="s">
        <v>702</v>
      </c>
      <c r="D193" s="155">
        <v>3</v>
      </c>
    </row>
    <row r="194" spans="1:4" x14ac:dyDescent="0.25">
      <c r="A194" s="39" t="s">
        <v>703</v>
      </c>
      <c r="B194" s="39" t="s">
        <v>704</v>
      </c>
      <c r="C194" s="36" t="s">
        <v>705</v>
      </c>
      <c r="D194" s="155" t="s">
        <v>3557</v>
      </c>
    </row>
    <row r="195" spans="1:4" x14ac:dyDescent="0.25">
      <c r="A195" s="39" t="s">
        <v>706</v>
      </c>
      <c r="B195" s="39" t="s">
        <v>707</v>
      </c>
      <c r="C195" s="36" t="s">
        <v>708</v>
      </c>
      <c r="D195" s="155" t="s">
        <v>3557</v>
      </c>
    </row>
    <row r="196" spans="1:4" x14ac:dyDescent="0.25">
      <c r="A196" s="39" t="s">
        <v>709</v>
      </c>
      <c r="B196" s="39" t="s">
        <v>710</v>
      </c>
      <c r="C196" s="36" t="s">
        <v>711</v>
      </c>
      <c r="D196" s="155" t="s">
        <v>3557</v>
      </c>
    </row>
    <row r="197" spans="1:4" x14ac:dyDescent="0.25">
      <c r="A197" s="39" t="s">
        <v>712</v>
      </c>
      <c r="B197" s="39" t="s">
        <v>713</v>
      </c>
      <c r="C197" s="36" t="s">
        <v>714</v>
      </c>
      <c r="D197" s="155" t="s">
        <v>3557</v>
      </c>
    </row>
    <row r="198" spans="1:4" x14ac:dyDescent="0.25">
      <c r="A198" s="39" t="s">
        <v>715</v>
      </c>
      <c r="B198" s="39" t="s">
        <v>716</v>
      </c>
      <c r="C198" s="36" t="s">
        <v>717</v>
      </c>
      <c r="D198" s="155" t="s">
        <v>3557</v>
      </c>
    </row>
    <row r="199" spans="1:4" x14ac:dyDescent="0.25">
      <c r="A199" s="39" t="s">
        <v>718</v>
      </c>
      <c r="B199" s="39" t="s">
        <v>719</v>
      </c>
      <c r="C199" s="36" t="s">
        <v>720</v>
      </c>
      <c r="D199" s="155" t="s">
        <v>3557</v>
      </c>
    </row>
    <row r="200" spans="1:4" x14ac:dyDescent="0.25">
      <c r="A200" s="39" t="s">
        <v>721</v>
      </c>
      <c r="B200" s="39" t="s">
        <v>722</v>
      </c>
      <c r="C200" s="36" t="s">
        <v>723</v>
      </c>
      <c r="D200" s="155" t="s">
        <v>3557</v>
      </c>
    </row>
    <row r="201" spans="1:4" x14ac:dyDescent="0.25">
      <c r="A201" s="39" t="s">
        <v>724</v>
      </c>
      <c r="B201" s="39" t="s">
        <v>725</v>
      </c>
      <c r="C201" s="36" t="s">
        <v>726</v>
      </c>
      <c r="D201" s="155" t="s">
        <v>3557</v>
      </c>
    </row>
    <row r="202" spans="1:4" x14ac:dyDescent="0.25">
      <c r="A202" s="39" t="s">
        <v>727</v>
      </c>
      <c r="B202" s="39" t="s">
        <v>728</v>
      </c>
      <c r="C202" s="36" t="s">
        <v>729</v>
      </c>
      <c r="D202" s="155" t="s">
        <v>3557</v>
      </c>
    </row>
    <row r="203" spans="1:4" x14ac:dyDescent="0.25">
      <c r="A203" s="39" t="s">
        <v>730</v>
      </c>
      <c r="B203" s="39" t="s">
        <v>731</v>
      </c>
      <c r="C203" s="36" t="s">
        <v>732</v>
      </c>
      <c r="D203" s="155" t="s">
        <v>3557</v>
      </c>
    </row>
    <row r="204" spans="1:4" x14ac:dyDescent="0.25">
      <c r="A204" s="39" t="s">
        <v>733</v>
      </c>
      <c r="B204" s="39" t="s">
        <v>734</v>
      </c>
      <c r="C204" s="40" t="s">
        <v>735</v>
      </c>
      <c r="D204" s="155" t="s">
        <v>3567</v>
      </c>
    </row>
    <row r="205" spans="1:4" x14ac:dyDescent="0.25">
      <c r="A205" s="39" t="s">
        <v>736</v>
      </c>
      <c r="B205" s="39" t="s">
        <v>737</v>
      </c>
      <c r="C205" s="40" t="s">
        <v>738</v>
      </c>
      <c r="D205" s="155" t="s">
        <v>3567</v>
      </c>
    </row>
    <row r="206" spans="1:4" x14ac:dyDescent="0.25">
      <c r="A206" s="39" t="s">
        <v>739</v>
      </c>
      <c r="B206" s="39" t="s">
        <v>740</v>
      </c>
      <c r="C206" s="36" t="s">
        <v>741</v>
      </c>
      <c r="D206" s="155" t="s">
        <v>3568</v>
      </c>
    </row>
    <row r="207" spans="1:4" x14ac:dyDescent="0.25">
      <c r="A207" s="39" t="s">
        <v>742</v>
      </c>
      <c r="B207" s="39" t="s">
        <v>743</v>
      </c>
      <c r="C207" s="36" t="s">
        <v>744</v>
      </c>
      <c r="D207" s="155" t="s">
        <v>3569</v>
      </c>
    </row>
    <row r="208" spans="1:4" x14ac:dyDescent="0.25">
      <c r="A208" s="39" t="s">
        <v>745</v>
      </c>
      <c r="B208" s="39" t="s">
        <v>746</v>
      </c>
      <c r="C208" s="36" t="s">
        <v>747</v>
      </c>
      <c r="D208" s="155" t="s">
        <v>3568</v>
      </c>
    </row>
    <row r="209" spans="1:41" x14ac:dyDescent="0.25">
      <c r="A209" s="39" t="s">
        <v>748</v>
      </c>
      <c r="B209" s="39" t="s">
        <v>749</v>
      </c>
      <c r="C209" s="36" t="s">
        <v>750</v>
      </c>
      <c r="D209" s="155" t="s">
        <v>3569</v>
      </c>
    </row>
    <row r="210" spans="1:41" x14ac:dyDescent="0.25">
      <c r="A210" s="39" t="s">
        <v>751</v>
      </c>
      <c r="B210" s="39" t="s">
        <v>752</v>
      </c>
      <c r="C210" s="36" t="s">
        <v>753</v>
      </c>
      <c r="D210" s="155" t="s">
        <v>3569</v>
      </c>
    </row>
    <row r="211" spans="1:41" x14ac:dyDescent="0.25">
      <c r="A211" s="39" t="s">
        <v>754</v>
      </c>
      <c r="B211" s="39" t="s">
        <v>755</v>
      </c>
      <c r="C211" s="36" t="s">
        <v>756</v>
      </c>
      <c r="D211" s="155" t="s">
        <v>3568</v>
      </c>
    </row>
    <row r="212" spans="1:41" x14ac:dyDescent="0.25">
      <c r="A212" s="39" t="s">
        <v>757</v>
      </c>
      <c r="B212" s="39" t="s">
        <v>758</v>
      </c>
      <c r="C212" s="36" t="s">
        <v>759</v>
      </c>
      <c r="D212" s="155" t="s">
        <v>3569</v>
      </c>
    </row>
    <row r="213" spans="1:41" x14ac:dyDescent="0.25">
      <c r="A213" s="39" t="s">
        <v>760</v>
      </c>
      <c r="B213" s="39" t="s">
        <v>761</v>
      </c>
      <c r="C213" s="36" t="s">
        <v>762</v>
      </c>
      <c r="D213" s="156" t="s">
        <v>3570</v>
      </c>
    </row>
    <row r="214" spans="1:41" x14ac:dyDescent="0.25">
      <c r="A214" s="39" t="s">
        <v>763</v>
      </c>
      <c r="B214" s="39" t="s">
        <v>764</v>
      </c>
      <c r="C214" s="36" t="s">
        <v>765</v>
      </c>
      <c r="D214" s="156" t="s">
        <v>3570</v>
      </c>
      <c r="E214" s="44"/>
      <c r="F214" s="44"/>
      <c r="G214" s="44"/>
      <c r="H214" s="44"/>
      <c r="I214" s="44"/>
      <c r="J214" s="44"/>
      <c r="K214" s="44"/>
      <c r="L214" s="44"/>
      <c r="M214" s="44"/>
      <c r="N214" s="44"/>
      <c r="O214" s="44"/>
      <c r="P214" s="44"/>
      <c r="Q214" s="44"/>
      <c r="R214" s="44"/>
      <c r="S214" s="44"/>
      <c r="T214" s="44"/>
      <c r="U214" s="44"/>
      <c r="V214" s="44"/>
      <c r="W214" s="44"/>
      <c r="X214" s="44"/>
      <c r="Y214" s="44"/>
      <c r="Z214" s="44"/>
      <c r="AA214" s="44"/>
      <c r="AB214" s="44"/>
      <c r="AC214" s="44"/>
      <c r="AD214" s="44"/>
      <c r="AE214" s="44"/>
      <c r="AF214" s="44"/>
      <c r="AG214" s="44"/>
      <c r="AH214" s="44"/>
      <c r="AI214" s="44"/>
      <c r="AJ214" s="44"/>
      <c r="AK214" s="44"/>
      <c r="AL214" s="44"/>
      <c r="AM214" s="44"/>
      <c r="AN214" s="44"/>
      <c r="AO214" s="44"/>
    </row>
    <row r="215" spans="1:41" x14ac:dyDescent="0.25">
      <c r="A215" s="39" t="s">
        <v>766</v>
      </c>
      <c r="B215" s="39" t="s">
        <v>767</v>
      </c>
      <c r="C215" s="36" t="s">
        <v>768</v>
      </c>
      <c r="D215" s="156" t="s">
        <v>3171</v>
      </c>
    </row>
    <row r="216" spans="1:41" x14ac:dyDescent="0.25">
      <c r="A216" s="39" t="s">
        <v>769</v>
      </c>
      <c r="B216" s="39" t="s">
        <v>770</v>
      </c>
      <c r="C216" s="36" t="s">
        <v>771</v>
      </c>
      <c r="D216" s="156" t="s">
        <v>3171</v>
      </c>
    </row>
    <row r="217" spans="1:41" x14ac:dyDescent="0.25">
      <c r="A217" s="39" t="s">
        <v>772</v>
      </c>
      <c r="B217" s="39" t="s">
        <v>773</v>
      </c>
      <c r="C217" s="36" t="s">
        <v>774</v>
      </c>
      <c r="D217" s="156" t="s">
        <v>3570</v>
      </c>
    </row>
    <row r="218" spans="1:41" x14ac:dyDescent="0.25">
      <c r="A218" s="39" t="s">
        <v>775</v>
      </c>
      <c r="B218" s="39" t="s">
        <v>776</v>
      </c>
      <c r="C218" s="36" t="s">
        <v>777</v>
      </c>
      <c r="D218" s="156" t="s">
        <v>3570</v>
      </c>
    </row>
    <row r="219" spans="1:41" x14ac:dyDescent="0.25">
      <c r="A219" s="39" t="s">
        <v>778</v>
      </c>
      <c r="B219" s="39" t="s">
        <v>779</v>
      </c>
      <c r="C219" s="36" t="s">
        <v>780</v>
      </c>
      <c r="D219" s="156" t="s">
        <v>3570</v>
      </c>
    </row>
    <row r="220" spans="1:41" x14ac:dyDescent="0.25">
      <c r="A220" s="39" t="s">
        <v>781</v>
      </c>
      <c r="B220" s="39" t="s">
        <v>782</v>
      </c>
      <c r="C220" s="36" t="s">
        <v>783</v>
      </c>
      <c r="D220" s="156" t="s">
        <v>3571</v>
      </c>
    </row>
    <row r="221" spans="1:41" x14ac:dyDescent="0.25">
      <c r="A221" s="39" t="s">
        <v>784</v>
      </c>
      <c r="B221" s="39" t="s">
        <v>785</v>
      </c>
      <c r="C221" s="36" t="s">
        <v>786</v>
      </c>
      <c r="D221" s="156" t="s">
        <v>3172</v>
      </c>
    </row>
    <row r="222" spans="1:41" x14ac:dyDescent="0.25">
      <c r="A222" s="39" t="s">
        <v>787</v>
      </c>
      <c r="B222" s="39" t="s">
        <v>788</v>
      </c>
      <c r="C222" s="36" t="s">
        <v>789</v>
      </c>
      <c r="D222" s="156" t="s">
        <v>3172</v>
      </c>
    </row>
    <row r="223" spans="1:41" x14ac:dyDescent="0.25">
      <c r="A223" s="39" t="s">
        <v>790</v>
      </c>
      <c r="B223" s="39" t="s">
        <v>791</v>
      </c>
      <c r="C223" s="36" t="s">
        <v>792</v>
      </c>
      <c r="D223" s="156" t="s">
        <v>3572</v>
      </c>
    </row>
    <row r="224" spans="1:41" x14ac:dyDescent="0.25">
      <c r="A224" s="39" t="s">
        <v>793</v>
      </c>
      <c r="B224" s="39" t="s">
        <v>794</v>
      </c>
      <c r="C224" s="36" t="s">
        <v>795</v>
      </c>
      <c r="D224" s="156" t="s">
        <v>3173</v>
      </c>
    </row>
    <row r="225" spans="1:4" x14ac:dyDescent="0.25">
      <c r="A225" s="39" t="s">
        <v>796</v>
      </c>
      <c r="B225" s="39" t="s">
        <v>797</v>
      </c>
      <c r="C225" s="36" t="s">
        <v>798</v>
      </c>
      <c r="D225" s="156" t="s">
        <v>3174</v>
      </c>
    </row>
    <row r="226" spans="1:4" x14ac:dyDescent="0.25">
      <c r="A226" s="39" t="s">
        <v>799</v>
      </c>
      <c r="B226" s="39" t="s">
        <v>800</v>
      </c>
      <c r="C226" s="36" t="s">
        <v>801</v>
      </c>
      <c r="D226" s="156" t="s">
        <v>3174</v>
      </c>
    </row>
    <row r="227" spans="1:4" x14ac:dyDescent="0.25">
      <c r="A227" s="39" t="s">
        <v>802</v>
      </c>
      <c r="B227" s="39" t="s">
        <v>803</v>
      </c>
      <c r="C227" s="36" t="s">
        <v>804</v>
      </c>
      <c r="D227" s="156" t="s">
        <v>3174</v>
      </c>
    </row>
    <row r="228" spans="1:4" x14ac:dyDescent="0.25">
      <c r="A228" s="39" t="s">
        <v>805</v>
      </c>
      <c r="B228" s="39" t="s">
        <v>806</v>
      </c>
      <c r="C228" s="36" t="s">
        <v>807</v>
      </c>
      <c r="D228" s="156" t="s">
        <v>3174</v>
      </c>
    </row>
    <row r="229" spans="1:4" x14ac:dyDescent="0.25">
      <c r="A229" s="39" t="s">
        <v>808</v>
      </c>
      <c r="B229" s="39" t="s">
        <v>809</v>
      </c>
      <c r="C229" s="36" t="s">
        <v>810</v>
      </c>
      <c r="D229" s="156" t="s">
        <v>3172</v>
      </c>
    </row>
    <row r="230" spans="1:4" x14ac:dyDescent="0.25">
      <c r="A230" s="39" t="s">
        <v>811</v>
      </c>
      <c r="B230" s="39" t="s">
        <v>812</v>
      </c>
      <c r="C230" s="36" t="s">
        <v>813</v>
      </c>
      <c r="D230" s="156" t="s">
        <v>3172</v>
      </c>
    </row>
    <row r="231" spans="1:4" x14ac:dyDescent="0.25">
      <c r="A231" s="39" t="s">
        <v>814</v>
      </c>
      <c r="B231" s="39" t="s">
        <v>815</v>
      </c>
      <c r="C231" s="36" t="s">
        <v>816</v>
      </c>
      <c r="D231" s="156" t="s">
        <v>3573</v>
      </c>
    </row>
    <row r="232" spans="1:4" x14ac:dyDescent="0.25">
      <c r="A232" s="39" t="s">
        <v>817</v>
      </c>
      <c r="B232" s="39" t="s">
        <v>818</v>
      </c>
      <c r="C232" s="36" t="s">
        <v>819</v>
      </c>
      <c r="D232" s="156" t="s">
        <v>3573</v>
      </c>
    </row>
    <row r="233" spans="1:4" x14ac:dyDescent="0.25">
      <c r="A233" s="39" t="s">
        <v>820</v>
      </c>
      <c r="B233" s="39" t="s">
        <v>821</v>
      </c>
      <c r="C233" s="36" t="s">
        <v>822</v>
      </c>
      <c r="D233" s="156" t="s">
        <v>3573</v>
      </c>
    </row>
    <row r="234" spans="1:4" x14ac:dyDescent="0.25">
      <c r="A234" s="39" t="s">
        <v>823</v>
      </c>
      <c r="B234" s="39" t="s">
        <v>824</v>
      </c>
      <c r="C234" s="36" t="s">
        <v>825</v>
      </c>
      <c r="D234" s="156" t="s">
        <v>3573</v>
      </c>
    </row>
    <row r="235" spans="1:4" x14ac:dyDescent="0.25">
      <c r="A235" s="39" t="s">
        <v>826</v>
      </c>
      <c r="B235" s="39" t="s">
        <v>827</v>
      </c>
      <c r="C235" s="36" t="s">
        <v>828</v>
      </c>
      <c r="D235" s="156" t="s">
        <v>3573</v>
      </c>
    </row>
    <row r="236" spans="1:4" x14ac:dyDescent="0.25">
      <c r="A236" s="39" t="s">
        <v>829</v>
      </c>
      <c r="B236" s="39" t="s">
        <v>830</v>
      </c>
      <c r="C236" s="36" t="s">
        <v>831</v>
      </c>
      <c r="D236" s="156" t="s">
        <v>3573</v>
      </c>
    </row>
    <row r="237" spans="1:4" x14ac:dyDescent="0.25">
      <c r="A237" s="39" t="s">
        <v>832</v>
      </c>
      <c r="B237" s="39" t="s">
        <v>833</v>
      </c>
      <c r="C237" s="36" t="s">
        <v>834</v>
      </c>
      <c r="D237" s="156" t="s">
        <v>3573</v>
      </c>
    </row>
    <row r="238" spans="1:4" x14ac:dyDescent="0.25">
      <c r="A238" s="39" t="s">
        <v>835</v>
      </c>
      <c r="B238" s="39" t="s">
        <v>836</v>
      </c>
      <c r="C238" s="36" t="s">
        <v>837</v>
      </c>
      <c r="D238" s="156" t="s">
        <v>3573</v>
      </c>
    </row>
    <row r="239" spans="1:4" x14ac:dyDescent="0.25">
      <c r="A239" s="39" t="s">
        <v>838</v>
      </c>
      <c r="B239" s="39" t="s">
        <v>839</v>
      </c>
      <c r="C239" s="36" t="s">
        <v>840</v>
      </c>
      <c r="D239" s="156" t="s">
        <v>3573</v>
      </c>
    </row>
    <row r="240" spans="1:4" x14ac:dyDescent="0.25">
      <c r="A240" s="39" t="s">
        <v>841</v>
      </c>
      <c r="B240" s="39" t="s">
        <v>842</v>
      </c>
      <c r="C240" s="36" t="s">
        <v>843</v>
      </c>
      <c r="D240" s="156" t="s">
        <v>3573</v>
      </c>
    </row>
    <row r="241" spans="1:4" x14ac:dyDescent="0.25">
      <c r="A241" s="39" t="s">
        <v>844</v>
      </c>
      <c r="B241" s="39" t="s">
        <v>845</v>
      </c>
      <c r="C241" s="36" t="s">
        <v>846</v>
      </c>
      <c r="D241" s="156" t="s">
        <v>3573</v>
      </c>
    </row>
    <row r="242" spans="1:4" x14ac:dyDescent="0.25">
      <c r="A242" s="39" t="s">
        <v>847</v>
      </c>
      <c r="B242" s="39" t="s">
        <v>848</v>
      </c>
      <c r="C242" s="36" t="s">
        <v>849</v>
      </c>
      <c r="D242" s="156" t="s">
        <v>3573</v>
      </c>
    </row>
    <row r="243" spans="1:4" x14ac:dyDescent="0.25">
      <c r="A243" s="39" t="s">
        <v>850</v>
      </c>
      <c r="B243" s="39" t="s">
        <v>851</v>
      </c>
      <c r="C243" s="36" t="s">
        <v>852</v>
      </c>
      <c r="D243" s="156" t="s">
        <v>3573</v>
      </c>
    </row>
    <row r="244" spans="1:4" x14ac:dyDescent="0.25">
      <c r="A244" s="39" t="s">
        <v>853</v>
      </c>
      <c r="B244" s="39" t="s">
        <v>854</v>
      </c>
      <c r="C244" s="36" t="s">
        <v>855</v>
      </c>
      <c r="D244" s="156" t="s">
        <v>3175</v>
      </c>
    </row>
    <row r="245" spans="1:4" x14ac:dyDescent="0.25">
      <c r="A245" s="39" t="s">
        <v>856</v>
      </c>
      <c r="B245" s="39" t="s">
        <v>857</v>
      </c>
      <c r="C245" s="36" t="s">
        <v>858</v>
      </c>
      <c r="D245" s="156" t="s">
        <v>3175</v>
      </c>
    </row>
    <row r="246" spans="1:4" x14ac:dyDescent="0.25">
      <c r="A246" s="39" t="s">
        <v>859</v>
      </c>
      <c r="B246" s="39" t="s">
        <v>860</v>
      </c>
      <c r="C246" s="36" t="s">
        <v>861</v>
      </c>
      <c r="D246" s="156" t="s">
        <v>3175</v>
      </c>
    </row>
    <row r="247" spans="1:4" x14ac:dyDescent="0.25">
      <c r="A247" s="39" t="s">
        <v>862</v>
      </c>
      <c r="B247" s="39" t="s">
        <v>863</v>
      </c>
      <c r="C247" s="36" t="s">
        <v>864</v>
      </c>
      <c r="D247" s="156" t="s">
        <v>3175</v>
      </c>
    </row>
    <row r="248" spans="1:4" x14ac:dyDescent="0.25">
      <c r="A248" s="39" t="s">
        <v>865</v>
      </c>
      <c r="B248" s="39" t="s">
        <v>866</v>
      </c>
      <c r="C248" s="36" t="s">
        <v>867</v>
      </c>
      <c r="D248" s="156" t="s">
        <v>3573</v>
      </c>
    </row>
    <row r="249" spans="1:4" x14ac:dyDescent="0.25">
      <c r="A249" s="39" t="s">
        <v>868</v>
      </c>
      <c r="B249" s="39" t="s">
        <v>869</v>
      </c>
      <c r="C249" s="36" t="s">
        <v>870</v>
      </c>
      <c r="D249" s="156" t="s">
        <v>3573</v>
      </c>
    </row>
    <row r="250" spans="1:4" x14ac:dyDescent="0.25">
      <c r="A250" s="39" t="s">
        <v>871</v>
      </c>
      <c r="B250" s="39" t="s">
        <v>872</v>
      </c>
      <c r="C250" s="36" t="s">
        <v>873</v>
      </c>
      <c r="D250" s="156" t="s">
        <v>3573</v>
      </c>
    </row>
    <row r="251" spans="1:4" x14ac:dyDescent="0.25">
      <c r="A251" s="39" t="s">
        <v>874</v>
      </c>
      <c r="B251" s="39" t="s">
        <v>875</v>
      </c>
      <c r="C251" s="36" t="s">
        <v>876</v>
      </c>
      <c r="D251" s="156" t="s">
        <v>3573</v>
      </c>
    </row>
    <row r="252" spans="1:4" x14ac:dyDescent="0.25">
      <c r="A252" s="39" t="s">
        <v>877</v>
      </c>
      <c r="B252" s="39" t="s">
        <v>878</v>
      </c>
      <c r="C252" s="36" t="s">
        <v>879</v>
      </c>
      <c r="D252" s="156" t="s">
        <v>3573</v>
      </c>
    </row>
    <row r="253" spans="1:4" x14ac:dyDescent="0.25">
      <c r="A253" s="39" t="s">
        <v>880</v>
      </c>
      <c r="B253" s="39" t="s">
        <v>881</v>
      </c>
      <c r="C253" s="36" t="s">
        <v>882</v>
      </c>
      <c r="D253" s="156" t="s">
        <v>3573</v>
      </c>
    </row>
    <row r="254" spans="1:4" x14ac:dyDescent="0.25">
      <c r="A254" s="39" t="s">
        <v>883</v>
      </c>
      <c r="B254" s="39" t="s">
        <v>884</v>
      </c>
      <c r="C254" s="36" t="s">
        <v>885</v>
      </c>
      <c r="D254" s="156" t="s">
        <v>3176</v>
      </c>
    </row>
    <row r="255" spans="1:4" x14ac:dyDescent="0.25">
      <c r="A255" s="39" t="s">
        <v>886</v>
      </c>
      <c r="B255" s="39" t="s">
        <v>887</v>
      </c>
      <c r="C255" s="36" t="s">
        <v>888</v>
      </c>
      <c r="D255" s="156" t="s">
        <v>3176</v>
      </c>
    </row>
    <row r="256" spans="1:4" x14ac:dyDescent="0.25">
      <c r="A256" s="39" t="s">
        <v>889</v>
      </c>
      <c r="B256" s="39" t="s">
        <v>890</v>
      </c>
      <c r="C256" s="36" t="s">
        <v>891</v>
      </c>
      <c r="D256" s="156" t="s">
        <v>3176</v>
      </c>
    </row>
    <row r="257" spans="1:4" x14ac:dyDescent="0.25">
      <c r="A257" s="39" t="s">
        <v>892</v>
      </c>
      <c r="B257" s="39" t="s">
        <v>893</v>
      </c>
      <c r="C257" s="36" t="s">
        <v>894</v>
      </c>
      <c r="D257" s="156" t="s">
        <v>3176</v>
      </c>
    </row>
    <row r="258" spans="1:4" x14ac:dyDescent="0.25">
      <c r="A258" s="39" t="s">
        <v>895</v>
      </c>
      <c r="B258" s="39" t="s">
        <v>896</v>
      </c>
      <c r="C258" s="36" t="s">
        <v>897</v>
      </c>
      <c r="D258" s="156" t="s">
        <v>3177</v>
      </c>
    </row>
    <row r="259" spans="1:4" x14ac:dyDescent="0.25">
      <c r="A259" s="39" t="s">
        <v>898</v>
      </c>
      <c r="B259" s="39" t="s">
        <v>899</v>
      </c>
      <c r="C259" s="36" t="s">
        <v>900</v>
      </c>
      <c r="D259" s="156" t="s">
        <v>3574</v>
      </c>
    </row>
    <row r="260" spans="1:4" x14ac:dyDescent="0.25">
      <c r="A260" s="39" t="s">
        <v>901</v>
      </c>
      <c r="B260" s="39" t="s">
        <v>902</v>
      </c>
      <c r="C260" s="36" t="s">
        <v>903</v>
      </c>
      <c r="D260" s="156" t="s">
        <v>3574</v>
      </c>
    </row>
    <row r="261" spans="1:4" x14ac:dyDescent="0.25">
      <c r="A261" s="39" t="s">
        <v>904</v>
      </c>
      <c r="B261" s="39" t="s">
        <v>905</v>
      </c>
      <c r="C261" s="36" t="s">
        <v>906</v>
      </c>
      <c r="D261" s="156" t="s">
        <v>3178</v>
      </c>
    </row>
    <row r="262" spans="1:4" x14ac:dyDescent="0.25">
      <c r="A262" s="39" t="s">
        <v>907</v>
      </c>
      <c r="B262" s="39" t="s">
        <v>908</v>
      </c>
      <c r="C262" s="36" t="s">
        <v>909</v>
      </c>
      <c r="D262" s="156" t="s">
        <v>3574</v>
      </c>
    </row>
    <row r="263" spans="1:4" x14ac:dyDescent="0.25">
      <c r="A263" s="39" t="s">
        <v>910</v>
      </c>
      <c r="B263" s="39" t="s">
        <v>911</v>
      </c>
      <c r="C263" s="36" t="s">
        <v>912</v>
      </c>
      <c r="D263" s="156" t="s">
        <v>3574</v>
      </c>
    </row>
    <row r="264" spans="1:4" x14ac:dyDescent="0.25">
      <c r="A264" s="39" t="s">
        <v>913</v>
      </c>
      <c r="B264" s="39" t="s">
        <v>914</v>
      </c>
      <c r="C264" s="36" t="s">
        <v>915</v>
      </c>
      <c r="D264" s="156" t="s">
        <v>3574</v>
      </c>
    </row>
    <row r="265" spans="1:4" x14ac:dyDescent="0.25">
      <c r="A265" s="39" t="s">
        <v>916</v>
      </c>
      <c r="B265" s="39" t="s">
        <v>917</v>
      </c>
      <c r="C265" s="36" t="s">
        <v>918</v>
      </c>
      <c r="D265" s="156" t="s">
        <v>3574</v>
      </c>
    </row>
    <row r="266" spans="1:4" x14ac:dyDescent="0.25">
      <c r="A266" s="39" t="s">
        <v>919</v>
      </c>
      <c r="B266" s="39" t="s">
        <v>920</v>
      </c>
      <c r="C266" s="36" t="s">
        <v>921</v>
      </c>
      <c r="D266" s="156" t="s">
        <v>3574</v>
      </c>
    </row>
    <row r="267" spans="1:4" x14ac:dyDescent="0.25">
      <c r="A267" s="39" t="s">
        <v>922</v>
      </c>
      <c r="B267" s="39" t="s">
        <v>923</v>
      </c>
      <c r="C267" s="36" t="s">
        <v>924</v>
      </c>
      <c r="D267" s="156" t="s">
        <v>3574</v>
      </c>
    </row>
    <row r="268" spans="1:4" x14ac:dyDescent="0.25">
      <c r="A268" s="39" t="s">
        <v>925</v>
      </c>
      <c r="B268" s="39" t="s">
        <v>926</v>
      </c>
      <c r="C268" s="36" t="s">
        <v>927</v>
      </c>
      <c r="D268" s="156" t="s">
        <v>3574</v>
      </c>
    </row>
    <row r="269" spans="1:4" x14ac:dyDescent="0.25">
      <c r="A269" s="39" t="s">
        <v>928</v>
      </c>
      <c r="B269" s="39" t="s">
        <v>929</v>
      </c>
      <c r="C269" s="36" t="s">
        <v>930</v>
      </c>
      <c r="D269" s="156" t="s">
        <v>3574</v>
      </c>
    </row>
    <row r="270" spans="1:4" x14ac:dyDescent="0.25">
      <c r="A270" s="39" t="s">
        <v>931</v>
      </c>
      <c r="B270" s="39" t="s">
        <v>932</v>
      </c>
      <c r="C270" s="36" t="s">
        <v>933</v>
      </c>
      <c r="D270" s="156" t="s">
        <v>3574</v>
      </c>
    </row>
    <row r="271" spans="1:4" x14ac:dyDescent="0.25">
      <c r="A271" s="39" t="s">
        <v>934</v>
      </c>
      <c r="B271" s="39" t="s">
        <v>935</v>
      </c>
      <c r="C271" s="36" t="s">
        <v>936</v>
      </c>
      <c r="D271" s="156" t="s">
        <v>3574</v>
      </c>
    </row>
    <row r="272" spans="1:4" x14ac:dyDescent="0.25">
      <c r="A272" s="39" t="s">
        <v>937</v>
      </c>
      <c r="B272" s="39" t="s">
        <v>938</v>
      </c>
      <c r="C272" s="36" t="s">
        <v>939</v>
      </c>
      <c r="D272" s="156" t="s">
        <v>3574</v>
      </c>
    </row>
    <row r="273" spans="1:4" x14ac:dyDescent="0.25">
      <c r="A273" s="39" t="s">
        <v>940</v>
      </c>
      <c r="B273" s="39" t="s">
        <v>941</v>
      </c>
      <c r="C273" s="36" t="s">
        <v>942</v>
      </c>
      <c r="D273" s="156" t="s">
        <v>3574</v>
      </c>
    </row>
    <row r="274" spans="1:4" x14ac:dyDescent="0.25">
      <c r="A274" s="39" t="s">
        <v>943</v>
      </c>
      <c r="B274" s="39" t="s">
        <v>944</v>
      </c>
      <c r="C274" s="36" t="s">
        <v>945</v>
      </c>
      <c r="D274" s="156" t="s">
        <v>3574</v>
      </c>
    </row>
    <row r="275" spans="1:4" x14ac:dyDescent="0.25">
      <c r="A275" s="39" t="s">
        <v>946</v>
      </c>
      <c r="B275" s="39" t="s">
        <v>947</v>
      </c>
      <c r="C275" s="36" t="s">
        <v>948</v>
      </c>
      <c r="D275" s="156" t="s">
        <v>3574</v>
      </c>
    </row>
    <row r="276" spans="1:4" x14ac:dyDescent="0.25">
      <c r="A276" s="39" t="s">
        <v>949</v>
      </c>
      <c r="B276" s="39" t="s">
        <v>950</v>
      </c>
      <c r="C276" s="36" t="s">
        <v>951</v>
      </c>
      <c r="D276" s="156" t="s">
        <v>3574</v>
      </c>
    </row>
    <row r="277" spans="1:4" x14ac:dyDescent="0.25">
      <c r="A277" s="39" t="s">
        <v>952</v>
      </c>
      <c r="B277" s="39" t="s">
        <v>953</v>
      </c>
      <c r="C277" s="36" t="s">
        <v>954</v>
      </c>
      <c r="D277" s="156" t="s">
        <v>3574</v>
      </c>
    </row>
    <row r="278" spans="1:4" x14ac:dyDescent="0.25">
      <c r="A278" s="39" t="s">
        <v>955</v>
      </c>
      <c r="B278" s="39" t="s">
        <v>956</v>
      </c>
      <c r="C278" s="36" t="s">
        <v>957</v>
      </c>
      <c r="D278" s="156" t="s">
        <v>3574</v>
      </c>
    </row>
    <row r="279" spans="1:4" x14ac:dyDescent="0.25">
      <c r="A279" s="39" t="s">
        <v>958</v>
      </c>
      <c r="B279" s="39" t="s">
        <v>959</v>
      </c>
      <c r="C279" s="36" t="s">
        <v>960</v>
      </c>
      <c r="D279" s="156" t="s">
        <v>3574</v>
      </c>
    </row>
    <row r="280" spans="1:4" x14ac:dyDescent="0.25">
      <c r="A280" s="39" t="s">
        <v>961</v>
      </c>
      <c r="B280" s="39" t="s">
        <v>962</v>
      </c>
      <c r="C280" s="36" t="s">
        <v>963</v>
      </c>
      <c r="D280" s="156" t="s">
        <v>3574</v>
      </c>
    </row>
    <row r="281" spans="1:4" x14ac:dyDescent="0.25">
      <c r="A281" s="39" t="s">
        <v>964</v>
      </c>
      <c r="B281" s="39" t="s">
        <v>965</v>
      </c>
      <c r="C281" s="36" t="s">
        <v>966</v>
      </c>
      <c r="D281" s="156" t="s">
        <v>3574</v>
      </c>
    </row>
    <row r="282" spans="1:4" x14ac:dyDescent="0.25">
      <c r="A282" s="39" t="s">
        <v>967</v>
      </c>
      <c r="B282" s="39" t="s">
        <v>968</v>
      </c>
      <c r="C282" s="36" t="s">
        <v>969</v>
      </c>
      <c r="D282" s="156" t="s">
        <v>3574</v>
      </c>
    </row>
    <row r="283" spans="1:4" x14ac:dyDescent="0.25">
      <c r="A283" s="39" t="s">
        <v>970</v>
      </c>
      <c r="B283" s="39" t="s">
        <v>971</v>
      </c>
      <c r="C283" s="36" t="s">
        <v>972</v>
      </c>
      <c r="D283" s="156" t="s">
        <v>3574</v>
      </c>
    </row>
    <row r="284" spans="1:4" x14ac:dyDescent="0.25">
      <c r="A284" s="39" t="s">
        <v>973</v>
      </c>
      <c r="B284" s="39" t="s">
        <v>974</v>
      </c>
      <c r="C284" s="36" t="s">
        <v>975</v>
      </c>
      <c r="D284" s="156" t="s">
        <v>3574</v>
      </c>
    </row>
    <row r="285" spans="1:4" x14ac:dyDescent="0.25">
      <c r="A285" s="39" t="s">
        <v>976</v>
      </c>
      <c r="B285" s="39" t="s">
        <v>977</v>
      </c>
      <c r="C285" s="36" t="s">
        <v>978</v>
      </c>
      <c r="D285" s="156" t="s">
        <v>3574</v>
      </c>
    </row>
    <row r="286" spans="1:4" x14ac:dyDescent="0.25">
      <c r="A286" s="39" t="s">
        <v>979</v>
      </c>
      <c r="B286" s="39" t="s">
        <v>980</v>
      </c>
      <c r="C286" s="36" t="s">
        <v>981</v>
      </c>
      <c r="D286" s="156" t="s">
        <v>3574</v>
      </c>
    </row>
    <row r="287" spans="1:4" x14ac:dyDescent="0.25">
      <c r="A287" s="39" t="s">
        <v>982</v>
      </c>
      <c r="B287" s="39" t="s">
        <v>983</v>
      </c>
      <c r="C287" s="36" t="s">
        <v>984</v>
      </c>
      <c r="D287" s="156" t="s">
        <v>3574</v>
      </c>
    </row>
    <row r="288" spans="1:4" x14ac:dyDescent="0.25">
      <c r="A288" s="39" t="s">
        <v>985</v>
      </c>
      <c r="B288" s="39" t="s">
        <v>986</v>
      </c>
      <c r="C288" s="36" t="s">
        <v>987</v>
      </c>
      <c r="D288" s="156" t="s">
        <v>3574</v>
      </c>
    </row>
    <row r="289" spans="1:4" x14ac:dyDescent="0.25">
      <c r="A289" s="39" t="s">
        <v>988</v>
      </c>
      <c r="B289" s="39" t="s">
        <v>989</v>
      </c>
      <c r="C289" s="36" t="s">
        <v>990</v>
      </c>
      <c r="D289" s="156" t="s">
        <v>3574</v>
      </c>
    </row>
    <row r="290" spans="1:4" x14ac:dyDescent="0.25">
      <c r="A290" s="39" t="s">
        <v>991</v>
      </c>
      <c r="B290" s="39" t="s">
        <v>992</v>
      </c>
      <c r="C290" s="36" t="s">
        <v>993</v>
      </c>
      <c r="D290" s="156" t="s">
        <v>3574</v>
      </c>
    </row>
    <row r="291" spans="1:4" x14ac:dyDescent="0.25">
      <c r="A291" s="39" t="s">
        <v>994</v>
      </c>
      <c r="B291" s="39" t="s">
        <v>995</v>
      </c>
      <c r="C291" s="36" t="s">
        <v>996</v>
      </c>
      <c r="D291" s="156" t="s">
        <v>3574</v>
      </c>
    </row>
    <row r="292" spans="1:4" x14ac:dyDescent="0.25">
      <c r="A292" s="39" t="s">
        <v>997</v>
      </c>
      <c r="B292" s="39" t="s">
        <v>998</v>
      </c>
      <c r="C292" s="36" t="s">
        <v>999</v>
      </c>
      <c r="D292" s="156" t="s">
        <v>3574</v>
      </c>
    </row>
    <row r="293" spans="1:4" x14ac:dyDescent="0.25">
      <c r="A293" s="39" t="s">
        <v>1000</v>
      </c>
      <c r="B293" s="39" t="s">
        <v>1001</v>
      </c>
      <c r="C293" s="36" t="s">
        <v>1002</v>
      </c>
      <c r="D293" s="156" t="s">
        <v>3178</v>
      </c>
    </row>
    <row r="294" spans="1:4" x14ac:dyDescent="0.25">
      <c r="A294" s="39" t="s">
        <v>1003</v>
      </c>
      <c r="B294" s="39" t="s">
        <v>3533</v>
      </c>
      <c r="C294" s="36" t="s">
        <v>1004</v>
      </c>
      <c r="D294" s="156" t="s">
        <v>3178</v>
      </c>
    </row>
    <row r="295" spans="1:4" x14ac:dyDescent="0.25">
      <c r="A295" s="39" t="s">
        <v>1005</v>
      </c>
      <c r="B295" s="39" t="s">
        <v>1006</v>
      </c>
      <c r="C295" s="36" t="s">
        <v>1007</v>
      </c>
      <c r="D295" s="156" t="s">
        <v>3575</v>
      </c>
    </row>
    <row r="296" spans="1:4" x14ac:dyDescent="0.25">
      <c r="A296" s="39" t="s">
        <v>1008</v>
      </c>
      <c r="B296" s="39" t="s">
        <v>1009</v>
      </c>
      <c r="C296" s="36" t="s">
        <v>1010</v>
      </c>
      <c r="D296" s="156" t="s">
        <v>3176</v>
      </c>
    </row>
    <row r="297" spans="1:4" x14ac:dyDescent="0.25">
      <c r="A297" s="39" t="s">
        <v>1011</v>
      </c>
      <c r="B297" s="39" t="s">
        <v>1012</v>
      </c>
      <c r="C297" s="36" t="s">
        <v>1013</v>
      </c>
      <c r="D297" s="156" t="s">
        <v>3176</v>
      </c>
    </row>
    <row r="298" spans="1:4" x14ac:dyDescent="0.25">
      <c r="A298" s="39" t="s">
        <v>1014</v>
      </c>
      <c r="B298" s="39" t="s">
        <v>1015</v>
      </c>
      <c r="C298" s="36" t="s">
        <v>1016</v>
      </c>
      <c r="D298" s="156" t="s">
        <v>3176</v>
      </c>
    </row>
    <row r="299" spans="1:4" x14ac:dyDescent="0.25">
      <c r="A299" s="39" t="s">
        <v>1017</v>
      </c>
      <c r="B299" s="39" t="s">
        <v>1018</v>
      </c>
      <c r="C299" s="36" t="s">
        <v>1019</v>
      </c>
      <c r="D299" s="156" t="s">
        <v>3176</v>
      </c>
    </row>
    <row r="300" spans="1:4" x14ac:dyDescent="0.25">
      <c r="A300" s="39" t="s">
        <v>1020</v>
      </c>
      <c r="B300" s="39" t="s">
        <v>1021</v>
      </c>
      <c r="C300" s="36" t="s">
        <v>1022</v>
      </c>
      <c r="D300" s="156" t="s">
        <v>3176</v>
      </c>
    </row>
    <row r="301" spans="1:4" x14ac:dyDescent="0.25">
      <c r="A301" s="39" t="s">
        <v>1023</v>
      </c>
      <c r="B301" s="39" t="s">
        <v>1024</v>
      </c>
      <c r="C301" s="36" t="s">
        <v>1025</v>
      </c>
      <c r="D301" s="156" t="s">
        <v>3176</v>
      </c>
    </row>
    <row r="302" spans="1:4" x14ac:dyDescent="0.25">
      <c r="A302" s="39" t="s">
        <v>1026</v>
      </c>
      <c r="B302" s="39" t="s">
        <v>1027</v>
      </c>
      <c r="C302" s="36" t="s">
        <v>1028</v>
      </c>
      <c r="D302" s="156" t="s">
        <v>3176</v>
      </c>
    </row>
    <row r="303" spans="1:4" x14ac:dyDescent="0.25">
      <c r="A303" s="39" t="s">
        <v>1029</v>
      </c>
      <c r="B303" s="39" t="s">
        <v>1030</v>
      </c>
      <c r="C303" s="36" t="s">
        <v>1031</v>
      </c>
      <c r="D303" s="156" t="s">
        <v>3176</v>
      </c>
    </row>
    <row r="304" spans="1:4" x14ac:dyDescent="0.25">
      <c r="A304" s="39" t="s">
        <v>1032</v>
      </c>
      <c r="B304" s="39" t="s">
        <v>1033</v>
      </c>
      <c r="C304" s="36" t="s">
        <v>1034</v>
      </c>
      <c r="D304" s="156" t="s">
        <v>3558</v>
      </c>
    </row>
    <row r="305" spans="1:41" x14ac:dyDescent="0.25">
      <c r="A305" s="39" t="s">
        <v>1035</v>
      </c>
      <c r="B305" s="39" t="s">
        <v>1036</v>
      </c>
      <c r="C305" s="36" t="s">
        <v>1037</v>
      </c>
      <c r="D305" s="156" t="s">
        <v>3574</v>
      </c>
    </row>
    <row r="306" spans="1:41" x14ac:dyDescent="0.25">
      <c r="A306" s="39" t="s">
        <v>1038</v>
      </c>
      <c r="B306" s="39" t="s">
        <v>1039</v>
      </c>
      <c r="C306" s="36" t="s">
        <v>1040</v>
      </c>
      <c r="D306" s="156" t="s">
        <v>3574</v>
      </c>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row>
    <row r="307" spans="1:41" x14ac:dyDescent="0.25">
      <c r="A307" s="39" t="s">
        <v>1041</v>
      </c>
      <c r="B307" s="39" t="s">
        <v>1042</v>
      </c>
      <c r="C307" s="36" t="s">
        <v>1043</v>
      </c>
      <c r="D307" s="156" t="s">
        <v>3566</v>
      </c>
    </row>
    <row r="308" spans="1:41" x14ac:dyDescent="0.25">
      <c r="A308" s="39" t="s">
        <v>1044</v>
      </c>
      <c r="B308" s="39" t="s">
        <v>1045</v>
      </c>
      <c r="C308" s="36" t="s">
        <v>1046</v>
      </c>
      <c r="D308" s="156" t="s">
        <v>3566</v>
      </c>
    </row>
    <row r="309" spans="1:41" x14ac:dyDescent="0.25">
      <c r="A309" s="39" t="s">
        <v>1047</v>
      </c>
      <c r="B309" s="39" t="s">
        <v>1048</v>
      </c>
      <c r="C309" s="36" t="s">
        <v>1049</v>
      </c>
      <c r="D309" s="156" t="s">
        <v>3566</v>
      </c>
    </row>
    <row r="310" spans="1:41" x14ac:dyDescent="0.25">
      <c r="A310" s="39" t="s">
        <v>1050</v>
      </c>
      <c r="B310" s="39" t="s">
        <v>1051</v>
      </c>
      <c r="C310" s="36" t="s">
        <v>1052</v>
      </c>
      <c r="D310" s="156" t="s">
        <v>3566</v>
      </c>
    </row>
    <row r="311" spans="1:41" x14ac:dyDescent="0.25">
      <c r="A311" s="39" t="s">
        <v>1053</v>
      </c>
      <c r="B311" s="39" t="s">
        <v>1054</v>
      </c>
      <c r="C311" s="36" t="s">
        <v>1055</v>
      </c>
      <c r="D311" s="156" t="s">
        <v>3566</v>
      </c>
    </row>
    <row r="312" spans="1:41" x14ac:dyDescent="0.25">
      <c r="A312" s="39" t="s">
        <v>1056</v>
      </c>
      <c r="B312" s="39" t="s">
        <v>1057</v>
      </c>
      <c r="C312" s="36" t="s">
        <v>1058</v>
      </c>
      <c r="D312" s="156" t="s">
        <v>3566</v>
      </c>
    </row>
    <row r="313" spans="1:41" x14ac:dyDescent="0.25">
      <c r="A313" s="39" t="s">
        <v>1059</v>
      </c>
      <c r="B313" s="39" t="s">
        <v>1060</v>
      </c>
      <c r="C313" s="36" t="s">
        <v>1061</v>
      </c>
      <c r="D313" s="156" t="s">
        <v>3566</v>
      </c>
    </row>
    <row r="314" spans="1:41" x14ac:dyDescent="0.25">
      <c r="A314" s="39" t="s">
        <v>1062</v>
      </c>
      <c r="B314" s="39" t="s">
        <v>1063</v>
      </c>
      <c r="C314" s="36" t="s">
        <v>1064</v>
      </c>
      <c r="D314" s="156" t="s">
        <v>3566</v>
      </c>
    </row>
    <row r="315" spans="1:41" x14ac:dyDescent="0.25">
      <c r="A315" s="39" t="s">
        <v>1065</v>
      </c>
      <c r="B315" s="39" t="s">
        <v>1066</v>
      </c>
      <c r="C315" s="36" t="s">
        <v>1067</v>
      </c>
      <c r="D315" s="156" t="s">
        <v>3566</v>
      </c>
    </row>
    <row r="316" spans="1:41" x14ac:dyDescent="0.25">
      <c r="A316" s="39" t="s">
        <v>1068</v>
      </c>
      <c r="B316" s="39" t="s">
        <v>1069</v>
      </c>
      <c r="C316" s="36" t="s">
        <v>1070</v>
      </c>
      <c r="D316" s="156" t="s">
        <v>3566</v>
      </c>
    </row>
    <row r="317" spans="1:41" x14ac:dyDescent="0.25">
      <c r="A317" s="39" t="s">
        <v>1071</v>
      </c>
      <c r="B317" s="39" t="s">
        <v>1072</v>
      </c>
      <c r="C317" s="36" t="s">
        <v>1073</v>
      </c>
      <c r="D317" s="156" t="s">
        <v>3566</v>
      </c>
    </row>
    <row r="318" spans="1:41" x14ac:dyDescent="0.25">
      <c r="A318" s="39" t="s">
        <v>1074</v>
      </c>
      <c r="B318" s="39" t="s">
        <v>1075</v>
      </c>
      <c r="C318" s="36" t="s">
        <v>1076</v>
      </c>
      <c r="D318" s="156" t="s">
        <v>3566</v>
      </c>
    </row>
    <row r="319" spans="1:41" x14ac:dyDescent="0.25">
      <c r="A319" s="39" t="s">
        <v>1077</v>
      </c>
      <c r="B319" s="39" t="s">
        <v>1078</v>
      </c>
      <c r="C319" s="36" t="s">
        <v>1079</v>
      </c>
      <c r="D319" s="156" t="s">
        <v>3566</v>
      </c>
    </row>
    <row r="320" spans="1:41" x14ac:dyDescent="0.25">
      <c r="A320" s="39" t="s">
        <v>1080</v>
      </c>
      <c r="B320" s="39" t="s">
        <v>1081</v>
      </c>
      <c r="C320" s="36" t="s">
        <v>1082</v>
      </c>
      <c r="D320" s="156" t="s">
        <v>3566</v>
      </c>
    </row>
    <row r="321" spans="1:4" x14ac:dyDescent="0.25">
      <c r="A321" s="39" t="s">
        <v>1083</v>
      </c>
      <c r="B321" s="39" t="s">
        <v>1084</v>
      </c>
      <c r="C321" s="36" t="s">
        <v>1085</v>
      </c>
      <c r="D321" s="156" t="s">
        <v>3566</v>
      </c>
    </row>
    <row r="322" spans="1:4" x14ac:dyDescent="0.25">
      <c r="A322" s="39" t="s">
        <v>1086</v>
      </c>
      <c r="B322" s="39" t="s">
        <v>1087</v>
      </c>
      <c r="C322" s="36" t="s">
        <v>1088</v>
      </c>
      <c r="D322" s="156" t="s">
        <v>3179</v>
      </c>
    </row>
    <row r="323" spans="1:4" x14ac:dyDescent="0.25">
      <c r="A323" s="39" t="s">
        <v>1089</v>
      </c>
      <c r="B323" s="39" t="s">
        <v>1090</v>
      </c>
      <c r="C323" s="36" t="s">
        <v>1091</v>
      </c>
      <c r="D323" s="156" t="s">
        <v>3179</v>
      </c>
    </row>
    <row r="324" spans="1:4" x14ac:dyDescent="0.25">
      <c r="A324" s="39" t="s">
        <v>1092</v>
      </c>
      <c r="B324" s="39" t="s">
        <v>1093</v>
      </c>
      <c r="C324" s="36" t="s">
        <v>1094</v>
      </c>
      <c r="D324" s="156" t="s">
        <v>3179</v>
      </c>
    </row>
    <row r="325" spans="1:4" x14ac:dyDescent="0.25">
      <c r="A325" s="39" t="s">
        <v>1095</v>
      </c>
      <c r="B325" s="39" t="s">
        <v>1096</v>
      </c>
      <c r="C325" s="36" t="s">
        <v>1097</v>
      </c>
      <c r="D325" s="156" t="s">
        <v>3179</v>
      </c>
    </row>
    <row r="326" spans="1:4" x14ac:dyDescent="0.25">
      <c r="A326" s="39" t="s">
        <v>1098</v>
      </c>
      <c r="B326" s="39" t="s">
        <v>1099</v>
      </c>
      <c r="C326" s="36" t="s">
        <v>1100</v>
      </c>
      <c r="D326" s="156" t="s">
        <v>3179</v>
      </c>
    </row>
    <row r="327" spans="1:4" x14ac:dyDescent="0.25">
      <c r="A327" s="39" t="s">
        <v>1101</v>
      </c>
      <c r="B327" s="39" t="s">
        <v>1102</v>
      </c>
      <c r="C327" s="36" t="s">
        <v>1103</v>
      </c>
      <c r="D327" s="156" t="s">
        <v>3179</v>
      </c>
    </row>
    <row r="328" spans="1:4" x14ac:dyDescent="0.25">
      <c r="A328" s="39" t="s">
        <v>1104</v>
      </c>
      <c r="B328" s="39" t="s">
        <v>1105</v>
      </c>
      <c r="C328" s="36" t="s">
        <v>1106</v>
      </c>
      <c r="D328" s="156" t="s">
        <v>3576</v>
      </c>
    </row>
    <row r="329" spans="1:4" x14ac:dyDescent="0.25">
      <c r="A329" s="39" t="s">
        <v>1107</v>
      </c>
      <c r="B329" s="39" t="s">
        <v>1108</v>
      </c>
      <c r="C329" s="36" t="s">
        <v>1109</v>
      </c>
      <c r="D329" s="156" t="s">
        <v>3576</v>
      </c>
    </row>
    <row r="330" spans="1:4" x14ac:dyDescent="0.25">
      <c r="A330" s="39" t="s">
        <v>1110</v>
      </c>
      <c r="B330" s="39" t="s">
        <v>1111</v>
      </c>
      <c r="C330" s="36" t="s">
        <v>1112</v>
      </c>
      <c r="D330" s="156" t="s">
        <v>3576</v>
      </c>
    </row>
    <row r="331" spans="1:4" x14ac:dyDescent="0.25">
      <c r="A331" s="39" t="s">
        <v>1113</v>
      </c>
      <c r="B331" s="39" t="s">
        <v>1114</v>
      </c>
      <c r="C331" s="36" t="s">
        <v>1115</v>
      </c>
      <c r="D331" s="156" t="s">
        <v>3576</v>
      </c>
    </row>
    <row r="332" spans="1:4" x14ac:dyDescent="0.25">
      <c r="A332" s="39" t="s">
        <v>1116</v>
      </c>
      <c r="B332" s="39" t="s">
        <v>1117</v>
      </c>
      <c r="C332" s="36" t="s">
        <v>1118</v>
      </c>
      <c r="D332" s="156" t="s">
        <v>3576</v>
      </c>
    </row>
    <row r="333" spans="1:4" x14ac:dyDescent="0.25">
      <c r="A333" s="39" t="s">
        <v>1119</v>
      </c>
      <c r="B333" s="39" t="s">
        <v>1120</v>
      </c>
      <c r="C333" s="36" t="s">
        <v>1121</v>
      </c>
      <c r="D333" s="156" t="s">
        <v>3576</v>
      </c>
    </row>
    <row r="334" spans="1:4" x14ac:dyDescent="0.25">
      <c r="A334" s="39" t="s">
        <v>1122</v>
      </c>
      <c r="B334" s="39" t="s">
        <v>1123</v>
      </c>
      <c r="C334" s="36" t="s">
        <v>1124</v>
      </c>
      <c r="D334" s="156" t="s">
        <v>3576</v>
      </c>
    </row>
    <row r="335" spans="1:4" x14ac:dyDescent="0.25">
      <c r="A335" s="39" t="s">
        <v>1125</v>
      </c>
      <c r="B335" s="39" t="s">
        <v>1126</v>
      </c>
      <c r="C335" s="36" t="s">
        <v>1127</v>
      </c>
      <c r="D335" s="156" t="s">
        <v>3576</v>
      </c>
    </row>
    <row r="336" spans="1:4" x14ac:dyDescent="0.25">
      <c r="A336" s="39" t="s">
        <v>1128</v>
      </c>
      <c r="B336" s="39" t="s">
        <v>1129</v>
      </c>
      <c r="C336" s="36" t="s">
        <v>1130</v>
      </c>
      <c r="D336" s="156" t="s">
        <v>3576</v>
      </c>
    </row>
    <row r="337" spans="1:4" x14ac:dyDescent="0.25">
      <c r="A337" s="39" t="s">
        <v>1131</v>
      </c>
      <c r="B337" s="39" t="s">
        <v>1132</v>
      </c>
      <c r="C337" s="36" t="s">
        <v>1133</v>
      </c>
      <c r="D337" s="156" t="s">
        <v>3576</v>
      </c>
    </row>
    <row r="338" spans="1:4" x14ac:dyDescent="0.25">
      <c r="A338" s="39" t="s">
        <v>1134</v>
      </c>
      <c r="B338" s="39" t="s">
        <v>1135</v>
      </c>
      <c r="C338" s="36" t="s">
        <v>1136</v>
      </c>
      <c r="D338" s="156" t="s">
        <v>3576</v>
      </c>
    </row>
    <row r="339" spans="1:4" x14ac:dyDescent="0.25">
      <c r="A339" s="39" t="s">
        <v>1137</v>
      </c>
      <c r="B339" s="39" t="s">
        <v>1138</v>
      </c>
      <c r="C339" s="36" t="s">
        <v>1139</v>
      </c>
      <c r="D339" s="156" t="s">
        <v>3576</v>
      </c>
    </row>
    <row r="340" spans="1:4" x14ac:dyDescent="0.25">
      <c r="A340" s="39" t="s">
        <v>1140</v>
      </c>
      <c r="B340" s="39" t="s">
        <v>1141</v>
      </c>
      <c r="C340" s="36" t="s">
        <v>1142</v>
      </c>
      <c r="D340" s="156" t="s">
        <v>3576</v>
      </c>
    </row>
    <row r="341" spans="1:4" x14ac:dyDescent="0.25">
      <c r="A341" s="39" t="s">
        <v>1143</v>
      </c>
      <c r="B341" s="39" t="s">
        <v>1144</v>
      </c>
      <c r="C341" s="36" t="s">
        <v>1145</v>
      </c>
      <c r="D341" s="156" t="s">
        <v>3576</v>
      </c>
    </row>
    <row r="342" spans="1:4" x14ac:dyDescent="0.25">
      <c r="A342" s="39" t="s">
        <v>1146</v>
      </c>
      <c r="B342" s="39" t="s">
        <v>1147</v>
      </c>
      <c r="C342" s="36" t="s">
        <v>1148</v>
      </c>
      <c r="D342" s="156" t="s">
        <v>3576</v>
      </c>
    </row>
    <row r="343" spans="1:4" x14ac:dyDescent="0.25">
      <c r="A343" s="39" t="s">
        <v>1149</v>
      </c>
      <c r="B343" s="39" t="s">
        <v>1150</v>
      </c>
      <c r="C343" s="36" t="s">
        <v>1151</v>
      </c>
      <c r="D343" s="156" t="s">
        <v>3576</v>
      </c>
    </row>
    <row r="344" spans="1:4" x14ac:dyDescent="0.25">
      <c r="A344" s="39" t="s">
        <v>1152</v>
      </c>
      <c r="B344" s="39" t="s">
        <v>1153</v>
      </c>
      <c r="C344" s="36" t="s">
        <v>1154</v>
      </c>
      <c r="D344" s="156" t="s">
        <v>3576</v>
      </c>
    </row>
    <row r="345" spans="1:4" x14ac:dyDescent="0.25">
      <c r="A345" s="39" t="s">
        <v>1155</v>
      </c>
      <c r="B345" s="39" t="s">
        <v>1156</v>
      </c>
      <c r="C345" s="36" t="s">
        <v>1157</v>
      </c>
      <c r="D345" s="156" t="s">
        <v>3576</v>
      </c>
    </row>
    <row r="346" spans="1:4" x14ac:dyDescent="0.25">
      <c r="A346" s="39" t="s">
        <v>1158</v>
      </c>
      <c r="B346" s="39" t="s">
        <v>1159</v>
      </c>
      <c r="C346" s="36" t="s">
        <v>1160</v>
      </c>
      <c r="D346" s="156" t="s">
        <v>3576</v>
      </c>
    </row>
    <row r="347" spans="1:4" x14ac:dyDescent="0.25">
      <c r="A347" s="39" t="s">
        <v>1161</v>
      </c>
      <c r="B347" s="39" t="s">
        <v>1162</v>
      </c>
      <c r="C347" s="36" t="s">
        <v>1163</v>
      </c>
      <c r="D347" s="156" t="s">
        <v>3576</v>
      </c>
    </row>
    <row r="348" spans="1:4" x14ac:dyDescent="0.25">
      <c r="A348" s="39" t="s">
        <v>1164</v>
      </c>
      <c r="B348" s="39" t="s">
        <v>1165</v>
      </c>
      <c r="C348" s="36" t="s">
        <v>1166</v>
      </c>
      <c r="D348" s="156" t="s">
        <v>3576</v>
      </c>
    </row>
    <row r="349" spans="1:4" x14ac:dyDescent="0.25">
      <c r="A349" s="39" t="s">
        <v>1167</v>
      </c>
      <c r="B349" s="39" t="s">
        <v>1168</v>
      </c>
      <c r="C349" s="36" t="s">
        <v>1169</v>
      </c>
      <c r="D349" s="156" t="s">
        <v>3576</v>
      </c>
    </row>
    <row r="350" spans="1:4" x14ac:dyDescent="0.25">
      <c r="A350" s="39" t="s">
        <v>1170</v>
      </c>
      <c r="B350" s="39" t="s">
        <v>1171</v>
      </c>
      <c r="C350" s="36" t="s">
        <v>1172</v>
      </c>
      <c r="D350" s="156" t="s">
        <v>3577</v>
      </c>
    </row>
    <row r="351" spans="1:4" x14ac:dyDescent="0.25">
      <c r="A351" s="39" t="s">
        <v>1173</v>
      </c>
      <c r="B351" s="39" t="s">
        <v>1174</v>
      </c>
      <c r="C351" s="36" t="s">
        <v>1175</v>
      </c>
      <c r="D351" s="156" t="s">
        <v>3577</v>
      </c>
    </row>
    <row r="352" spans="1:4" x14ac:dyDescent="0.25">
      <c r="A352" s="39" t="s">
        <v>1176</v>
      </c>
      <c r="B352" s="39" t="s">
        <v>1177</v>
      </c>
      <c r="C352" s="36" t="s">
        <v>1178</v>
      </c>
      <c r="D352" s="156" t="s">
        <v>3577</v>
      </c>
    </row>
    <row r="353" spans="1:4" x14ac:dyDescent="0.25">
      <c r="A353" s="39" t="s">
        <v>1179</v>
      </c>
      <c r="B353" s="39" t="s">
        <v>1180</v>
      </c>
      <c r="C353" s="36" t="s">
        <v>1181</v>
      </c>
      <c r="D353" s="156" t="s">
        <v>3577</v>
      </c>
    </row>
    <row r="354" spans="1:4" x14ac:dyDescent="0.25">
      <c r="A354" s="39" t="s">
        <v>1182</v>
      </c>
      <c r="B354" s="39" t="s">
        <v>1183</v>
      </c>
      <c r="C354" s="36" t="s">
        <v>1184</v>
      </c>
      <c r="D354" s="156" t="s">
        <v>3577</v>
      </c>
    </row>
    <row r="355" spans="1:4" x14ac:dyDescent="0.25">
      <c r="A355" s="39" t="s">
        <v>1185</v>
      </c>
      <c r="B355" s="39" t="s">
        <v>1186</v>
      </c>
      <c r="C355" s="36" t="s">
        <v>1187</v>
      </c>
      <c r="D355" s="156" t="s">
        <v>3577</v>
      </c>
    </row>
    <row r="356" spans="1:4" x14ac:dyDescent="0.25">
      <c r="A356" s="39" t="s">
        <v>1188</v>
      </c>
      <c r="B356" s="39" t="s">
        <v>1189</v>
      </c>
      <c r="C356" s="36" t="s">
        <v>1190</v>
      </c>
      <c r="D356" s="156" t="s">
        <v>3577</v>
      </c>
    </row>
    <row r="357" spans="1:4" x14ac:dyDescent="0.25">
      <c r="A357" s="39" t="s">
        <v>1191</v>
      </c>
      <c r="B357" s="39" t="s">
        <v>1192</v>
      </c>
      <c r="C357" s="36" t="s">
        <v>1193</v>
      </c>
      <c r="D357" s="156" t="s">
        <v>3577</v>
      </c>
    </row>
    <row r="358" spans="1:4" x14ac:dyDescent="0.25">
      <c r="A358" s="39" t="s">
        <v>1194</v>
      </c>
      <c r="B358" s="39" t="s">
        <v>1195</v>
      </c>
      <c r="C358" s="36" t="s">
        <v>1196</v>
      </c>
      <c r="D358" s="156" t="s">
        <v>3179</v>
      </c>
    </row>
    <row r="359" spans="1:4" x14ac:dyDescent="0.25">
      <c r="A359" s="39" t="s">
        <v>1197</v>
      </c>
      <c r="B359" s="39" t="s">
        <v>1198</v>
      </c>
      <c r="C359" s="36" t="s">
        <v>1199</v>
      </c>
      <c r="D359" s="156" t="s">
        <v>3179</v>
      </c>
    </row>
    <row r="360" spans="1:4" x14ac:dyDescent="0.25">
      <c r="A360" s="39" t="s">
        <v>1200</v>
      </c>
      <c r="B360" s="39" t="s">
        <v>1201</v>
      </c>
      <c r="C360" s="36" t="s">
        <v>1202</v>
      </c>
      <c r="D360" s="156" t="s">
        <v>3179</v>
      </c>
    </row>
    <row r="361" spans="1:4" x14ac:dyDescent="0.25">
      <c r="A361" s="39" t="s">
        <v>1203</v>
      </c>
      <c r="B361" s="39" t="s">
        <v>1204</v>
      </c>
      <c r="C361" s="36" t="s">
        <v>1205</v>
      </c>
      <c r="D361" s="156" t="s">
        <v>3179</v>
      </c>
    </row>
    <row r="362" spans="1:4" x14ac:dyDescent="0.25">
      <c r="A362" s="39" t="s">
        <v>1206</v>
      </c>
      <c r="B362" s="39" t="s">
        <v>1207</v>
      </c>
      <c r="C362" s="36" t="s">
        <v>1208</v>
      </c>
      <c r="D362" s="156" t="s">
        <v>3578</v>
      </c>
    </row>
    <row r="363" spans="1:4" x14ac:dyDescent="0.25">
      <c r="A363" s="39" t="s">
        <v>1209</v>
      </c>
      <c r="B363" s="39" t="s">
        <v>1210</v>
      </c>
      <c r="C363" s="36" t="s">
        <v>1211</v>
      </c>
      <c r="D363" s="156" t="s">
        <v>3579</v>
      </c>
    </row>
    <row r="364" spans="1:4" x14ac:dyDescent="0.25">
      <c r="A364" s="39" t="s">
        <v>1212</v>
      </c>
      <c r="B364" s="39" t="s">
        <v>1213</v>
      </c>
      <c r="C364" s="36" t="s">
        <v>1214</v>
      </c>
      <c r="D364" s="156" t="s">
        <v>3580</v>
      </c>
    </row>
    <row r="365" spans="1:4" x14ac:dyDescent="0.25">
      <c r="A365" s="39" t="s">
        <v>1215</v>
      </c>
      <c r="B365" s="39" t="s">
        <v>1216</v>
      </c>
      <c r="C365" s="36" t="s">
        <v>1217</v>
      </c>
      <c r="D365" s="156" t="s">
        <v>3581</v>
      </c>
    </row>
    <row r="366" spans="1:4" x14ac:dyDescent="0.25">
      <c r="A366" s="39" t="s">
        <v>1218</v>
      </c>
      <c r="B366" s="39" t="s">
        <v>1219</v>
      </c>
      <c r="C366" s="36" t="s">
        <v>1220</v>
      </c>
      <c r="D366" s="156" t="s">
        <v>3582</v>
      </c>
    </row>
    <row r="367" spans="1:4" x14ac:dyDescent="0.25">
      <c r="A367" s="39" t="s">
        <v>1221</v>
      </c>
      <c r="B367" s="39" t="s">
        <v>1222</v>
      </c>
      <c r="C367" s="36" t="s">
        <v>1223</v>
      </c>
      <c r="D367" s="156" t="s">
        <v>3582</v>
      </c>
    </row>
    <row r="368" spans="1:4" x14ac:dyDescent="0.25">
      <c r="A368" s="39" t="s">
        <v>1224</v>
      </c>
      <c r="B368" s="39" t="s">
        <v>1225</v>
      </c>
      <c r="C368" s="36" t="s">
        <v>1226</v>
      </c>
      <c r="D368" s="156" t="s">
        <v>3180</v>
      </c>
    </row>
    <row r="369" spans="1:4" x14ac:dyDescent="0.25">
      <c r="A369" s="39" t="s">
        <v>1227</v>
      </c>
      <c r="B369" s="39" t="s">
        <v>1228</v>
      </c>
      <c r="C369" s="36" t="s">
        <v>1229</v>
      </c>
      <c r="D369" s="156" t="s">
        <v>3181</v>
      </c>
    </row>
    <row r="370" spans="1:4" x14ac:dyDescent="0.25">
      <c r="A370" s="39" t="s">
        <v>1230</v>
      </c>
      <c r="B370" s="39" t="s">
        <v>1231</v>
      </c>
      <c r="C370" s="36" t="s">
        <v>1232</v>
      </c>
      <c r="D370" s="156" t="s">
        <v>3181</v>
      </c>
    </row>
    <row r="371" spans="1:4" x14ac:dyDescent="0.25">
      <c r="A371" s="39" t="s">
        <v>1233</v>
      </c>
      <c r="B371" s="39" t="s">
        <v>1234</v>
      </c>
      <c r="C371" s="36" t="s">
        <v>1235</v>
      </c>
      <c r="D371" s="156" t="s">
        <v>3181</v>
      </c>
    </row>
    <row r="372" spans="1:4" x14ac:dyDescent="0.25">
      <c r="A372" s="39" t="s">
        <v>1236</v>
      </c>
      <c r="B372" s="39" t="s">
        <v>1237</v>
      </c>
      <c r="C372" s="36" t="s">
        <v>1238</v>
      </c>
      <c r="D372" s="156" t="s">
        <v>3181</v>
      </c>
    </row>
    <row r="373" spans="1:4" x14ac:dyDescent="0.25">
      <c r="A373" s="39" t="s">
        <v>1239</v>
      </c>
      <c r="B373" s="39" t="s">
        <v>1240</v>
      </c>
      <c r="C373" s="36" t="s">
        <v>1241</v>
      </c>
      <c r="D373" s="156" t="s">
        <v>3181</v>
      </c>
    </row>
    <row r="374" spans="1:4" x14ac:dyDescent="0.25">
      <c r="A374" s="39" t="s">
        <v>1242</v>
      </c>
      <c r="B374" s="39" t="s">
        <v>1243</v>
      </c>
      <c r="C374" s="36" t="s">
        <v>1244</v>
      </c>
      <c r="D374" s="156">
        <v>7</v>
      </c>
    </row>
    <row r="375" spans="1:4" x14ac:dyDescent="0.25">
      <c r="A375" s="39" t="s">
        <v>1245</v>
      </c>
      <c r="B375" s="39" t="s">
        <v>1246</v>
      </c>
      <c r="C375" s="36" t="s">
        <v>1247</v>
      </c>
      <c r="D375" s="156" t="s">
        <v>3169</v>
      </c>
    </row>
    <row r="376" spans="1:4" x14ac:dyDescent="0.25">
      <c r="A376" s="39" t="s">
        <v>1248</v>
      </c>
      <c r="B376" s="39" t="s">
        <v>1249</v>
      </c>
      <c r="C376" s="36" t="s">
        <v>1250</v>
      </c>
      <c r="D376" s="156">
        <v>7</v>
      </c>
    </row>
    <row r="377" spans="1:4" x14ac:dyDescent="0.25">
      <c r="A377" s="39" t="s">
        <v>1251</v>
      </c>
      <c r="B377" s="39" t="s">
        <v>1252</v>
      </c>
      <c r="C377" s="36" t="s">
        <v>1253</v>
      </c>
      <c r="D377" s="156" t="s">
        <v>3169</v>
      </c>
    </row>
    <row r="378" spans="1:4" x14ac:dyDescent="0.25">
      <c r="A378" s="39" t="s">
        <v>1254</v>
      </c>
      <c r="B378" s="39" t="s">
        <v>1255</v>
      </c>
      <c r="C378" s="36" t="s">
        <v>1256</v>
      </c>
      <c r="D378" s="156" t="s">
        <v>3169</v>
      </c>
    </row>
    <row r="379" spans="1:4" x14ac:dyDescent="0.25">
      <c r="A379" s="39" t="s">
        <v>1257</v>
      </c>
      <c r="B379" s="39" t="s">
        <v>1258</v>
      </c>
      <c r="C379" s="36" t="s">
        <v>1259</v>
      </c>
      <c r="D379" s="156" t="s">
        <v>3169</v>
      </c>
    </row>
    <row r="380" spans="1:4" x14ac:dyDescent="0.25">
      <c r="A380" s="39" t="s">
        <v>1260</v>
      </c>
      <c r="B380" s="39" t="s">
        <v>1261</v>
      </c>
      <c r="C380" s="36" t="s">
        <v>1262</v>
      </c>
      <c r="D380" s="156" t="s">
        <v>3169</v>
      </c>
    </row>
    <row r="381" spans="1:4" x14ac:dyDescent="0.25">
      <c r="A381" s="39" t="s">
        <v>1263</v>
      </c>
      <c r="B381" s="39" t="s">
        <v>1264</v>
      </c>
      <c r="C381" s="36" t="s">
        <v>1265</v>
      </c>
      <c r="D381" s="156" t="s">
        <v>3169</v>
      </c>
    </row>
    <row r="382" spans="1:4" x14ac:dyDescent="0.25">
      <c r="A382" s="39" t="s">
        <v>1266</v>
      </c>
      <c r="B382" s="39" t="s">
        <v>1267</v>
      </c>
      <c r="C382" s="36" t="s">
        <v>1268</v>
      </c>
      <c r="D382" s="156">
        <v>7</v>
      </c>
    </row>
    <row r="383" spans="1:4" x14ac:dyDescent="0.25">
      <c r="A383" s="39" t="s">
        <v>1269</v>
      </c>
      <c r="B383" s="39" t="s">
        <v>1270</v>
      </c>
      <c r="C383" s="36" t="s">
        <v>1271</v>
      </c>
      <c r="D383" s="156">
        <v>7</v>
      </c>
    </row>
    <row r="384" spans="1:4" x14ac:dyDescent="0.25">
      <c r="A384" s="39" t="s">
        <v>1272</v>
      </c>
      <c r="B384" s="39" t="s">
        <v>1273</v>
      </c>
      <c r="C384" s="36" t="s">
        <v>1274</v>
      </c>
      <c r="D384" s="156">
        <v>7</v>
      </c>
    </row>
    <row r="385" spans="1:4" x14ac:dyDescent="0.25">
      <c r="A385" s="39" t="s">
        <v>1275</v>
      </c>
      <c r="B385" s="39" t="s">
        <v>1276</v>
      </c>
      <c r="C385" s="36" t="s">
        <v>1277</v>
      </c>
      <c r="D385" s="156">
        <v>7</v>
      </c>
    </row>
    <row r="386" spans="1:4" x14ac:dyDescent="0.25">
      <c r="A386" s="39" t="s">
        <v>1278</v>
      </c>
      <c r="B386" s="39" t="s">
        <v>1279</v>
      </c>
      <c r="C386" s="36" t="s">
        <v>1280</v>
      </c>
      <c r="D386" s="156">
        <v>7</v>
      </c>
    </row>
    <row r="387" spans="1:4" x14ac:dyDescent="0.25">
      <c r="A387" s="39" t="s">
        <v>1281</v>
      </c>
      <c r="B387" s="39" t="s">
        <v>1282</v>
      </c>
      <c r="C387" s="36" t="s">
        <v>1283</v>
      </c>
      <c r="D387" s="156">
        <v>7</v>
      </c>
    </row>
    <row r="388" spans="1:4" x14ac:dyDescent="0.25">
      <c r="A388" s="39" t="s">
        <v>1284</v>
      </c>
      <c r="B388" s="39" t="s">
        <v>1285</v>
      </c>
      <c r="C388" s="36" t="s">
        <v>1286</v>
      </c>
      <c r="D388" s="156">
        <v>7</v>
      </c>
    </row>
    <row r="389" spans="1:4" x14ac:dyDescent="0.25">
      <c r="A389" s="39" t="s">
        <v>1287</v>
      </c>
      <c r="B389" s="39" t="s">
        <v>1288</v>
      </c>
      <c r="C389" s="36" t="s">
        <v>1289</v>
      </c>
      <c r="D389" s="156">
        <v>7</v>
      </c>
    </row>
    <row r="390" spans="1:4" x14ac:dyDescent="0.25">
      <c r="A390" s="39" t="s">
        <v>1290</v>
      </c>
      <c r="B390" s="39" t="s">
        <v>1291</v>
      </c>
      <c r="C390" s="36" t="s">
        <v>1292</v>
      </c>
      <c r="D390" s="156">
        <v>7</v>
      </c>
    </row>
    <row r="391" spans="1:4" x14ac:dyDescent="0.25">
      <c r="A391" s="39" t="s">
        <v>1293</v>
      </c>
      <c r="B391" s="39" t="s">
        <v>1294</v>
      </c>
      <c r="C391" s="36" t="s">
        <v>1295</v>
      </c>
      <c r="D391" s="156">
        <v>7</v>
      </c>
    </row>
    <row r="392" spans="1:4" x14ac:dyDescent="0.25">
      <c r="A392" s="39" t="s">
        <v>1296</v>
      </c>
      <c r="B392" s="39" t="s">
        <v>1297</v>
      </c>
      <c r="C392" s="36" t="s">
        <v>1298</v>
      </c>
      <c r="D392" s="156">
        <v>7</v>
      </c>
    </row>
    <row r="393" spans="1:4" x14ac:dyDescent="0.25">
      <c r="A393" s="39" t="s">
        <v>1299</v>
      </c>
      <c r="B393" s="39" t="s">
        <v>1300</v>
      </c>
      <c r="C393" s="36" t="s">
        <v>1301</v>
      </c>
      <c r="D393" s="156">
        <v>7</v>
      </c>
    </row>
    <row r="394" spans="1:4" x14ac:dyDescent="0.25">
      <c r="A394" s="39" t="s">
        <v>1302</v>
      </c>
      <c r="B394" s="39" t="s">
        <v>1303</v>
      </c>
      <c r="C394" s="36" t="s">
        <v>1304</v>
      </c>
      <c r="D394" s="156">
        <v>7</v>
      </c>
    </row>
    <row r="395" spans="1:4" x14ac:dyDescent="0.25">
      <c r="A395" s="39" t="s">
        <v>1305</v>
      </c>
      <c r="B395" s="39" t="s">
        <v>1306</v>
      </c>
      <c r="C395" s="36" t="s">
        <v>1307</v>
      </c>
      <c r="D395" s="156">
        <v>7</v>
      </c>
    </row>
    <row r="396" spans="1:4" x14ac:dyDescent="0.25">
      <c r="A396" s="39" t="s">
        <v>1308</v>
      </c>
      <c r="B396" s="39" t="s">
        <v>1309</v>
      </c>
      <c r="C396" s="36" t="s">
        <v>1310</v>
      </c>
      <c r="D396" s="156">
        <v>7</v>
      </c>
    </row>
    <row r="397" spans="1:4" x14ac:dyDescent="0.25">
      <c r="A397" s="39" t="s">
        <v>1311</v>
      </c>
      <c r="B397" s="39" t="s">
        <v>1312</v>
      </c>
      <c r="C397" s="36" t="s">
        <v>1313</v>
      </c>
      <c r="D397" s="156">
        <v>7</v>
      </c>
    </row>
    <row r="398" spans="1:4" x14ac:dyDescent="0.25">
      <c r="A398" s="39" t="s">
        <v>1314</v>
      </c>
      <c r="B398" s="39" t="s">
        <v>1315</v>
      </c>
      <c r="C398" s="36" t="s">
        <v>1316</v>
      </c>
      <c r="D398" s="156">
        <v>7</v>
      </c>
    </row>
    <row r="399" spans="1:4" x14ac:dyDescent="0.25">
      <c r="A399" s="39" t="s">
        <v>1317</v>
      </c>
      <c r="B399" s="39" t="s">
        <v>1318</v>
      </c>
      <c r="C399" s="36" t="s">
        <v>1319</v>
      </c>
      <c r="D399" s="156">
        <v>7</v>
      </c>
    </row>
    <row r="400" spans="1:4" x14ac:dyDescent="0.25">
      <c r="A400" s="39" t="s">
        <v>1320</v>
      </c>
      <c r="B400" s="39" t="s">
        <v>1321</v>
      </c>
      <c r="C400" s="36" t="s">
        <v>1322</v>
      </c>
      <c r="D400" s="156">
        <v>7</v>
      </c>
    </row>
    <row r="401" spans="1:4" x14ac:dyDescent="0.25">
      <c r="A401" s="39" t="s">
        <v>1323</v>
      </c>
      <c r="B401" s="39" t="s">
        <v>1324</v>
      </c>
      <c r="C401" s="36" t="s">
        <v>1325</v>
      </c>
      <c r="D401" s="156">
        <v>7</v>
      </c>
    </row>
    <row r="402" spans="1:4" x14ac:dyDescent="0.25">
      <c r="A402" s="39" t="s">
        <v>1326</v>
      </c>
      <c r="B402" s="39" t="s">
        <v>1327</v>
      </c>
      <c r="C402" s="36" t="s">
        <v>1328</v>
      </c>
      <c r="D402" s="156">
        <v>7</v>
      </c>
    </row>
    <row r="403" spans="1:4" x14ac:dyDescent="0.25">
      <c r="A403" s="39" t="s">
        <v>1329</v>
      </c>
      <c r="B403" s="39" t="s">
        <v>1330</v>
      </c>
      <c r="C403" s="36" t="s">
        <v>1331</v>
      </c>
      <c r="D403" s="156">
        <v>7</v>
      </c>
    </row>
    <row r="404" spans="1:4" x14ac:dyDescent="0.25">
      <c r="A404" s="39" t="s">
        <v>1332</v>
      </c>
      <c r="B404" s="39" t="s">
        <v>1333</v>
      </c>
      <c r="C404" s="36" t="s">
        <v>1334</v>
      </c>
      <c r="D404" s="156">
        <v>7</v>
      </c>
    </row>
    <row r="405" spans="1:4" x14ac:dyDescent="0.25">
      <c r="A405" s="39" t="s">
        <v>1335</v>
      </c>
      <c r="B405" s="39" t="s">
        <v>1336</v>
      </c>
      <c r="C405" s="36" t="s">
        <v>1337</v>
      </c>
      <c r="D405" s="156">
        <v>7</v>
      </c>
    </row>
    <row r="406" spans="1:4" x14ac:dyDescent="0.25">
      <c r="A406" s="39" t="s">
        <v>1338</v>
      </c>
      <c r="B406" s="39" t="s">
        <v>1339</v>
      </c>
      <c r="C406" s="36" t="s">
        <v>1340</v>
      </c>
      <c r="D406" s="156">
        <v>7</v>
      </c>
    </row>
    <row r="407" spans="1:4" x14ac:dyDescent="0.25">
      <c r="A407" s="39" t="s">
        <v>1341</v>
      </c>
      <c r="B407" s="39" t="s">
        <v>1342</v>
      </c>
      <c r="C407" s="36" t="s">
        <v>1343</v>
      </c>
      <c r="D407" s="156">
        <v>7</v>
      </c>
    </row>
    <row r="408" spans="1:4" x14ac:dyDescent="0.25">
      <c r="A408" s="39" t="s">
        <v>1344</v>
      </c>
      <c r="B408" s="39" t="s">
        <v>1345</v>
      </c>
      <c r="C408" s="36" t="s">
        <v>1346</v>
      </c>
      <c r="D408" s="156">
        <v>7</v>
      </c>
    </row>
    <row r="409" spans="1:4" x14ac:dyDescent="0.25">
      <c r="A409" s="39" t="s">
        <v>1347</v>
      </c>
      <c r="B409" s="39" t="s">
        <v>1348</v>
      </c>
      <c r="C409" s="36" t="s">
        <v>1349</v>
      </c>
      <c r="D409" s="156">
        <v>7</v>
      </c>
    </row>
    <row r="410" spans="1:4" x14ac:dyDescent="0.25">
      <c r="A410" s="39" t="s">
        <v>1350</v>
      </c>
      <c r="B410" s="39" t="s">
        <v>1351</v>
      </c>
      <c r="C410" s="36" t="s">
        <v>1352</v>
      </c>
      <c r="D410" s="156">
        <v>7</v>
      </c>
    </row>
    <row r="411" spans="1:4" x14ac:dyDescent="0.25">
      <c r="A411" s="39" t="s">
        <v>1353</v>
      </c>
      <c r="B411" s="39" t="s">
        <v>1354</v>
      </c>
      <c r="C411" s="36" t="s">
        <v>1355</v>
      </c>
      <c r="D411" s="156">
        <v>7</v>
      </c>
    </row>
    <row r="412" spans="1:4" x14ac:dyDescent="0.25">
      <c r="A412" s="39" t="s">
        <v>1356</v>
      </c>
      <c r="B412" s="39" t="s">
        <v>1357</v>
      </c>
      <c r="C412" s="36" t="s">
        <v>1358</v>
      </c>
      <c r="D412" s="156">
        <v>7</v>
      </c>
    </row>
    <row r="413" spans="1:4" x14ac:dyDescent="0.25">
      <c r="A413" s="39" t="s">
        <v>1359</v>
      </c>
      <c r="B413" s="39" t="s">
        <v>1360</v>
      </c>
      <c r="C413" s="36" t="s">
        <v>1361</v>
      </c>
      <c r="D413" s="156">
        <v>7</v>
      </c>
    </row>
    <row r="414" spans="1:4" x14ac:dyDescent="0.25">
      <c r="A414" s="39" t="s">
        <v>1362</v>
      </c>
      <c r="B414" s="39" t="s">
        <v>1363</v>
      </c>
      <c r="C414" s="36" t="s">
        <v>1364</v>
      </c>
      <c r="D414" s="165" t="s">
        <v>3583</v>
      </c>
    </row>
    <row r="415" spans="1:4" x14ac:dyDescent="0.25">
      <c r="A415" s="39" t="s">
        <v>1365</v>
      </c>
      <c r="B415" s="39" t="s">
        <v>1366</v>
      </c>
      <c r="C415" s="36" t="s">
        <v>1367</v>
      </c>
      <c r="D415" s="165" t="s">
        <v>3583</v>
      </c>
    </row>
    <row r="416" spans="1:4" x14ac:dyDescent="0.25">
      <c r="A416" s="39" t="s">
        <v>1368</v>
      </c>
      <c r="B416" s="39" t="s">
        <v>1369</v>
      </c>
      <c r="C416" s="36" t="s">
        <v>1370</v>
      </c>
      <c r="D416" s="165" t="s">
        <v>3583</v>
      </c>
    </row>
    <row r="417" spans="1:4" x14ac:dyDescent="0.25">
      <c r="A417" s="39" t="s">
        <v>1371</v>
      </c>
      <c r="B417" s="39" t="s">
        <v>1372</v>
      </c>
      <c r="C417" s="36" t="s">
        <v>1373</v>
      </c>
      <c r="D417" s="165" t="s">
        <v>3583</v>
      </c>
    </row>
    <row r="418" spans="1:4" x14ac:dyDescent="0.25">
      <c r="A418" s="39" t="s">
        <v>1374</v>
      </c>
      <c r="B418" s="39" t="s">
        <v>1375</v>
      </c>
      <c r="C418" s="36" t="s">
        <v>1376</v>
      </c>
      <c r="D418" s="165" t="s">
        <v>3583</v>
      </c>
    </row>
    <row r="419" spans="1:4" x14ac:dyDescent="0.25">
      <c r="A419" s="39" t="s">
        <v>1377</v>
      </c>
      <c r="B419" s="39" t="s">
        <v>1378</v>
      </c>
      <c r="C419" s="36" t="s">
        <v>1379</v>
      </c>
      <c r="D419" s="165" t="s">
        <v>3575</v>
      </c>
    </row>
    <row r="420" spans="1:4" x14ac:dyDescent="0.25">
      <c r="A420" s="39" t="s">
        <v>1380</v>
      </c>
      <c r="B420" s="39" t="s">
        <v>1381</v>
      </c>
      <c r="C420" s="36" t="s">
        <v>1382</v>
      </c>
      <c r="D420" s="165" t="s">
        <v>3575</v>
      </c>
    </row>
    <row r="421" spans="1:4" x14ac:dyDescent="0.25">
      <c r="A421" s="39" t="s">
        <v>1383</v>
      </c>
      <c r="B421" s="39" t="s">
        <v>1384</v>
      </c>
      <c r="C421" s="36" t="s">
        <v>1385</v>
      </c>
      <c r="D421" s="165" t="s">
        <v>3575</v>
      </c>
    </row>
    <row r="422" spans="1:4" x14ac:dyDescent="0.25">
      <c r="A422" s="39" t="s">
        <v>1386</v>
      </c>
      <c r="B422" s="39" t="s">
        <v>1387</v>
      </c>
      <c r="C422" s="36" t="s">
        <v>1388</v>
      </c>
      <c r="D422" s="165" t="s">
        <v>3575</v>
      </c>
    </row>
    <row r="423" spans="1:4" x14ac:dyDescent="0.25">
      <c r="A423" s="39" t="s">
        <v>1389</v>
      </c>
      <c r="B423" s="39" t="s">
        <v>1390</v>
      </c>
      <c r="C423" s="36" t="s">
        <v>1391</v>
      </c>
      <c r="D423" s="165" t="s">
        <v>3575</v>
      </c>
    </row>
    <row r="424" spans="1:4" x14ac:dyDescent="0.25">
      <c r="A424" s="39" t="s">
        <v>1392</v>
      </c>
      <c r="B424" s="39" t="s">
        <v>1393</v>
      </c>
      <c r="C424" s="36" t="s">
        <v>1394</v>
      </c>
      <c r="D424" s="165" t="s">
        <v>3575</v>
      </c>
    </row>
    <row r="425" spans="1:4" x14ac:dyDescent="0.25">
      <c r="A425" s="39" t="s">
        <v>1395</v>
      </c>
      <c r="B425" s="39" t="s">
        <v>1396</v>
      </c>
      <c r="C425" s="36" t="s">
        <v>1397</v>
      </c>
      <c r="D425" s="165" t="s">
        <v>3575</v>
      </c>
    </row>
    <row r="426" spans="1:4" x14ac:dyDescent="0.25">
      <c r="A426" s="39" t="s">
        <v>1398</v>
      </c>
      <c r="B426" s="39" t="s">
        <v>1399</v>
      </c>
      <c r="C426" s="36" t="s">
        <v>1400</v>
      </c>
      <c r="D426" s="165" t="s">
        <v>3575</v>
      </c>
    </row>
    <row r="427" spans="1:4" x14ac:dyDescent="0.25">
      <c r="A427" s="39" t="s">
        <v>1401</v>
      </c>
      <c r="B427" s="39" t="s">
        <v>1402</v>
      </c>
      <c r="C427" s="36" t="s">
        <v>1403</v>
      </c>
      <c r="D427" s="165" t="s">
        <v>3575</v>
      </c>
    </row>
    <row r="428" spans="1:4" x14ac:dyDescent="0.25">
      <c r="A428" s="39" t="s">
        <v>1404</v>
      </c>
      <c r="B428" s="39" t="s">
        <v>1405</v>
      </c>
      <c r="C428" s="36" t="s">
        <v>1406</v>
      </c>
      <c r="D428" s="165" t="s">
        <v>3575</v>
      </c>
    </row>
    <row r="429" spans="1:4" x14ac:dyDescent="0.25">
      <c r="A429" s="39" t="s">
        <v>1407</v>
      </c>
      <c r="B429" s="39" t="s">
        <v>1408</v>
      </c>
      <c r="C429" s="36" t="s">
        <v>1409</v>
      </c>
      <c r="D429" s="165" t="s">
        <v>3575</v>
      </c>
    </row>
    <row r="430" spans="1:4" x14ac:dyDescent="0.25">
      <c r="A430" s="39" t="s">
        <v>1410</v>
      </c>
      <c r="B430" s="39" t="s">
        <v>1411</v>
      </c>
      <c r="C430" s="36" t="s">
        <v>1412</v>
      </c>
      <c r="D430" s="156" t="s">
        <v>3575</v>
      </c>
    </row>
    <row r="431" spans="1:4" x14ac:dyDescent="0.25">
      <c r="A431" s="39" t="s">
        <v>1413</v>
      </c>
      <c r="B431" s="39" t="s">
        <v>1414</v>
      </c>
      <c r="C431" s="36" t="s">
        <v>1415</v>
      </c>
      <c r="D431" s="156" t="s">
        <v>3565</v>
      </c>
    </row>
    <row r="432" spans="1:4" x14ac:dyDescent="0.25">
      <c r="A432" s="39" t="s">
        <v>1416</v>
      </c>
      <c r="B432" s="39" t="s">
        <v>1417</v>
      </c>
      <c r="C432" s="36" t="s">
        <v>1418</v>
      </c>
      <c r="D432" s="156" t="s">
        <v>3565</v>
      </c>
    </row>
    <row r="433" spans="1:4" x14ac:dyDescent="0.25">
      <c r="A433" s="39" t="s">
        <v>1419</v>
      </c>
      <c r="B433" s="39" t="s">
        <v>1420</v>
      </c>
      <c r="C433" s="36" t="s">
        <v>1421</v>
      </c>
      <c r="D433" s="156" t="s">
        <v>3565</v>
      </c>
    </row>
    <row r="434" spans="1:4" x14ac:dyDescent="0.25">
      <c r="A434" s="39" t="s">
        <v>1422</v>
      </c>
      <c r="B434" s="39" t="s">
        <v>1423</v>
      </c>
      <c r="C434" s="36" t="s">
        <v>1424</v>
      </c>
      <c r="D434" s="156" t="s">
        <v>3565</v>
      </c>
    </row>
    <row r="435" spans="1:4" x14ac:dyDescent="0.25">
      <c r="A435" s="39" t="s">
        <v>1425</v>
      </c>
      <c r="B435" s="39" t="s">
        <v>1426</v>
      </c>
      <c r="C435" s="36" t="s">
        <v>1427</v>
      </c>
      <c r="D435" s="156" t="s">
        <v>3565</v>
      </c>
    </row>
    <row r="436" spans="1:4" x14ac:dyDescent="0.25">
      <c r="A436" s="39" t="s">
        <v>1428</v>
      </c>
      <c r="B436" s="39" t="s">
        <v>1429</v>
      </c>
      <c r="C436" s="36" t="s">
        <v>1430</v>
      </c>
      <c r="D436" s="156" t="s">
        <v>3565</v>
      </c>
    </row>
    <row r="437" spans="1:4" x14ac:dyDescent="0.25">
      <c r="A437" s="39" t="s">
        <v>1431</v>
      </c>
      <c r="B437" s="39" t="s">
        <v>1432</v>
      </c>
      <c r="C437" s="36" t="s">
        <v>1433</v>
      </c>
      <c r="D437" s="156" t="s">
        <v>3565</v>
      </c>
    </row>
    <row r="438" spans="1:4" x14ac:dyDescent="0.25">
      <c r="A438" s="39" t="s">
        <v>1434</v>
      </c>
      <c r="B438" s="39" t="s">
        <v>1435</v>
      </c>
      <c r="C438" s="36" t="s">
        <v>1436</v>
      </c>
      <c r="D438" s="156" t="s">
        <v>3565</v>
      </c>
    </row>
    <row r="439" spans="1:4" x14ac:dyDescent="0.25">
      <c r="A439" s="39" t="s">
        <v>1437</v>
      </c>
      <c r="B439" s="39" t="s">
        <v>1438</v>
      </c>
      <c r="C439" s="36" t="s">
        <v>1439</v>
      </c>
      <c r="D439" s="156" t="s">
        <v>3565</v>
      </c>
    </row>
    <row r="440" spans="1:4" x14ac:dyDescent="0.25">
      <c r="A440" s="39" t="s">
        <v>1440</v>
      </c>
      <c r="B440" s="39" t="s">
        <v>1441</v>
      </c>
      <c r="C440" s="36" t="s">
        <v>1442</v>
      </c>
      <c r="D440" s="156" t="s">
        <v>3565</v>
      </c>
    </row>
    <row r="441" spans="1:4" x14ac:dyDescent="0.25">
      <c r="A441" s="39" t="s">
        <v>1443</v>
      </c>
      <c r="B441" s="39" t="s">
        <v>1444</v>
      </c>
      <c r="C441" s="36" t="s">
        <v>1445</v>
      </c>
      <c r="D441" s="156" t="s">
        <v>3565</v>
      </c>
    </row>
    <row r="442" spans="1:4" x14ac:dyDescent="0.25">
      <c r="A442" s="39" t="s">
        <v>1446</v>
      </c>
      <c r="B442" s="39" t="s">
        <v>1447</v>
      </c>
      <c r="C442" s="36" t="s">
        <v>1448</v>
      </c>
      <c r="D442" s="156" t="s">
        <v>3565</v>
      </c>
    </row>
    <row r="443" spans="1:4" x14ac:dyDescent="0.25">
      <c r="A443" s="39" t="s">
        <v>1449</v>
      </c>
      <c r="B443" s="39" t="s">
        <v>1450</v>
      </c>
      <c r="C443" s="36" t="s">
        <v>1451</v>
      </c>
      <c r="D443" s="156" t="s">
        <v>3565</v>
      </c>
    </row>
    <row r="444" spans="1:4" x14ac:dyDescent="0.25">
      <c r="A444" s="39" t="s">
        <v>1452</v>
      </c>
      <c r="B444" s="39" t="s">
        <v>1453</v>
      </c>
      <c r="C444" s="36" t="s">
        <v>1454</v>
      </c>
      <c r="D444" s="156" t="s">
        <v>3565</v>
      </c>
    </row>
    <row r="445" spans="1:4" x14ac:dyDescent="0.25">
      <c r="A445" s="39" t="s">
        <v>1455</v>
      </c>
      <c r="B445" s="39" t="s">
        <v>1456</v>
      </c>
      <c r="C445" s="36" t="s">
        <v>1457</v>
      </c>
      <c r="D445" s="156" t="s">
        <v>3565</v>
      </c>
    </row>
    <row r="446" spans="1:4" x14ac:dyDescent="0.25">
      <c r="A446" s="39" t="s">
        <v>1458</v>
      </c>
      <c r="B446" s="39" t="s">
        <v>1459</v>
      </c>
      <c r="C446" s="36" t="s">
        <v>1460</v>
      </c>
      <c r="D446" s="156" t="s">
        <v>3565</v>
      </c>
    </row>
    <row r="447" spans="1:4" x14ac:dyDescent="0.25">
      <c r="A447" s="39" t="s">
        <v>1461</v>
      </c>
      <c r="B447" s="39" t="s">
        <v>1462</v>
      </c>
      <c r="C447" s="36" t="s">
        <v>1463</v>
      </c>
      <c r="D447" s="156" t="s">
        <v>3565</v>
      </c>
    </row>
    <row r="448" spans="1:4" x14ac:dyDescent="0.25">
      <c r="A448" s="39" t="s">
        <v>1464</v>
      </c>
      <c r="B448" s="39" t="s">
        <v>1465</v>
      </c>
      <c r="C448" s="36" t="s">
        <v>1466</v>
      </c>
      <c r="D448" s="156" t="s">
        <v>3565</v>
      </c>
    </row>
    <row r="449" spans="1:4" x14ac:dyDescent="0.25">
      <c r="A449" s="39" t="s">
        <v>1467</v>
      </c>
      <c r="B449" s="39" t="s">
        <v>1468</v>
      </c>
      <c r="C449" s="36" t="s">
        <v>1469</v>
      </c>
      <c r="D449" s="156" t="s">
        <v>3565</v>
      </c>
    </row>
    <row r="450" spans="1:4" x14ac:dyDescent="0.25">
      <c r="A450" s="39" t="s">
        <v>1470</v>
      </c>
      <c r="B450" s="39" t="s">
        <v>1471</v>
      </c>
      <c r="C450" s="36" t="s">
        <v>1472</v>
      </c>
      <c r="D450" s="156" t="s">
        <v>3565</v>
      </c>
    </row>
    <row r="451" spans="1:4" x14ac:dyDescent="0.25">
      <c r="A451" s="39" t="s">
        <v>1473</v>
      </c>
      <c r="B451" s="39" t="s">
        <v>1474</v>
      </c>
      <c r="C451" s="36" t="s">
        <v>1475</v>
      </c>
      <c r="D451" s="156" t="s">
        <v>3565</v>
      </c>
    </row>
    <row r="452" spans="1:4" x14ac:dyDescent="0.25">
      <c r="A452" s="39" t="s">
        <v>1476</v>
      </c>
      <c r="B452" s="39" t="s">
        <v>1477</v>
      </c>
      <c r="C452" s="36" t="s">
        <v>1478</v>
      </c>
      <c r="D452" s="156" t="s">
        <v>3565</v>
      </c>
    </row>
    <row r="453" spans="1:4" x14ac:dyDescent="0.25">
      <c r="A453" s="39" t="s">
        <v>1479</v>
      </c>
      <c r="B453" s="39" t="s">
        <v>1480</v>
      </c>
      <c r="C453" s="36" t="s">
        <v>1481</v>
      </c>
      <c r="D453" s="156" t="s">
        <v>3565</v>
      </c>
    </row>
    <row r="454" spans="1:4" x14ac:dyDescent="0.25">
      <c r="A454" s="39" t="s">
        <v>1482</v>
      </c>
      <c r="B454" s="39" t="s">
        <v>1483</v>
      </c>
      <c r="C454" s="36" t="s">
        <v>1484</v>
      </c>
      <c r="D454" s="156" t="s">
        <v>3565</v>
      </c>
    </row>
    <row r="455" spans="1:4" x14ac:dyDescent="0.25">
      <c r="A455" s="39" t="s">
        <v>1485</v>
      </c>
      <c r="B455" s="39" t="s">
        <v>1486</v>
      </c>
      <c r="C455" s="36" t="s">
        <v>1487</v>
      </c>
      <c r="D455" s="156" t="s">
        <v>3565</v>
      </c>
    </row>
    <row r="456" spans="1:4" x14ac:dyDescent="0.25">
      <c r="A456" s="39" t="s">
        <v>1488</v>
      </c>
      <c r="B456" s="39" t="s">
        <v>1489</v>
      </c>
      <c r="C456" s="36" t="s">
        <v>1490</v>
      </c>
      <c r="D456" s="156" t="s">
        <v>3565</v>
      </c>
    </row>
    <row r="457" spans="1:4" x14ac:dyDescent="0.25">
      <c r="A457" s="39" t="s">
        <v>1491</v>
      </c>
      <c r="B457" s="39" t="s">
        <v>1492</v>
      </c>
      <c r="C457" s="36" t="s">
        <v>1493</v>
      </c>
      <c r="D457" s="156" t="s">
        <v>3565</v>
      </c>
    </row>
    <row r="458" spans="1:4" x14ac:dyDescent="0.25">
      <c r="A458" s="39" t="s">
        <v>1494</v>
      </c>
      <c r="B458" s="39" t="s">
        <v>1495</v>
      </c>
      <c r="C458" s="36" t="s">
        <v>1496</v>
      </c>
      <c r="D458" s="156" t="s">
        <v>3565</v>
      </c>
    </row>
    <row r="459" spans="1:4" x14ac:dyDescent="0.25">
      <c r="A459" s="39" t="s">
        <v>1497</v>
      </c>
      <c r="B459" s="39" t="s">
        <v>1498</v>
      </c>
      <c r="C459" s="36" t="s">
        <v>1499</v>
      </c>
      <c r="D459" s="156" t="s">
        <v>3565</v>
      </c>
    </row>
    <row r="460" spans="1:4" x14ac:dyDescent="0.25">
      <c r="A460" s="39" t="s">
        <v>1500</v>
      </c>
      <c r="B460" s="39" t="s">
        <v>1501</v>
      </c>
      <c r="C460" s="36" t="s">
        <v>1502</v>
      </c>
      <c r="D460" s="156" t="s">
        <v>3565</v>
      </c>
    </row>
    <row r="461" spans="1:4" x14ac:dyDescent="0.25">
      <c r="A461" s="39" t="s">
        <v>1503</v>
      </c>
      <c r="B461" s="39" t="s">
        <v>1504</v>
      </c>
      <c r="C461" s="36" t="s">
        <v>1505</v>
      </c>
      <c r="D461" s="156" t="s">
        <v>3584</v>
      </c>
    </row>
    <row r="462" spans="1:4" x14ac:dyDescent="0.25">
      <c r="A462" s="39" t="s">
        <v>1506</v>
      </c>
      <c r="B462" s="39" t="s">
        <v>1507</v>
      </c>
      <c r="C462" s="36" t="s">
        <v>1508</v>
      </c>
      <c r="D462" s="156" t="s">
        <v>3585</v>
      </c>
    </row>
    <row r="463" spans="1:4" x14ac:dyDescent="0.25">
      <c r="A463" s="39" t="s">
        <v>1509</v>
      </c>
      <c r="B463" s="39" t="s">
        <v>1510</v>
      </c>
      <c r="C463" s="36" t="s">
        <v>1511</v>
      </c>
      <c r="D463" s="156" t="s">
        <v>3586</v>
      </c>
    </row>
    <row r="464" spans="1:4" x14ac:dyDescent="0.25">
      <c r="A464" s="39" t="s">
        <v>1512</v>
      </c>
      <c r="B464" s="39" t="s">
        <v>1513</v>
      </c>
      <c r="C464" s="36" t="s">
        <v>1514</v>
      </c>
      <c r="D464" s="156" t="s">
        <v>3587</v>
      </c>
    </row>
    <row r="465" spans="1:4" x14ac:dyDescent="0.25">
      <c r="A465" s="39" t="s">
        <v>1515</v>
      </c>
      <c r="B465" s="39" t="s">
        <v>1516</v>
      </c>
      <c r="C465" s="36" t="s">
        <v>1517</v>
      </c>
      <c r="D465" s="156" t="s">
        <v>3182</v>
      </c>
    </row>
    <row r="466" spans="1:4" x14ac:dyDescent="0.25">
      <c r="A466" s="39" t="s">
        <v>1518</v>
      </c>
      <c r="B466" s="39" t="s">
        <v>1519</v>
      </c>
      <c r="C466" s="36" t="s">
        <v>1520</v>
      </c>
      <c r="D466" s="156" t="s">
        <v>3183</v>
      </c>
    </row>
    <row r="467" spans="1:4" x14ac:dyDescent="0.25">
      <c r="A467" s="39" t="s">
        <v>1521</v>
      </c>
      <c r="B467" s="39" t="s">
        <v>1522</v>
      </c>
      <c r="C467" s="36" t="s">
        <v>1523</v>
      </c>
      <c r="D467" s="156" t="s">
        <v>3585</v>
      </c>
    </row>
    <row r="468" spans="1:4" x14ac:dyDescent="0.25">
      <c r="A468" s="39" t="s">
        <v>1524</v>
      </c>
      <c r="B468" s="39" t="s">
        <v>1525</v>
      </c>
      <c r="C468" s="36" t="s">
        <v>1526</v>
      </c>
      <c r="D468" s="156" t="s">
        <v>3585</v>
      </c>
    </row>
    <row r="469" spans="1:4" x14ac:dyDescent="0.25">
      <c r="A469" s="39" t="s">
        <v>1527</v>
      </c>
      <c r="B469" s="39" t="s">
        <v>1528</v>
      </c>
      <c r="C469" s="36" t="s">
        <v>1529</v>
      </c>
      <c r="D469" s="156" t="s">
        <v>3585</v>
      </c>
    </row>
    <row r="470" spans="1:4" x14ac:dyDescent="0.25">
      <c r="A470" s="39" t="s">
        <v>1530</v>
      </c>
      <c r="B470" s="39" t="s">
        <v>1531</v>
      </c>
      <c r="C470" s="36" t="s">
        <v>1532</v>
      </c>
      <c r="D470" s="156" t="s">
        <v>3585</v>
      </c>
    </row>
    <row r="471" spans="1:4" x14ac:dyDescent="0.25">
      <c r="A471" s="39" t="s">
        <v>1533</v>
      </c>
      <c r="B471" s="39" t="s">
        <v>1534</v>
      </c>
      <c r="C471" s="36" t="s">
        <v>1535</v>
      </c>
      <c r="D471" s="156" t="s">
        <v>3585</v>
      </c>
    </row>
    <row r="472" spans="1:4" x14ac:dyDescent="0.25">
      <c r="A472" s="39" t="s">
        <v>1536</v>
      </c>
      <c r="B472" s="39" t="s">
        <v>1537</v>
      </c>
      <c r="C472" s="36" t="s">
        <v>1538</v>
      </c>
      <c r="D472" s="156" t="s">
        <v>3585</v>
      </c>
    </row>
    <row r="473" spans="1:4" x14ac:dyDescent="0.25">
      <c r="A473" s="39" t="s">
        <v>1539</v>
      </c>
      <c r="B473" s="39" t="s">
        <v>1540</v>
      </c>
      <c r="C473" s="36" t="s">
        <v>1541</v>
      </c>
      <c r="D473" s="156" t="s">
        <v>3585</v>
      </c>
    </row>
    <row r="474" spans="1:4" x14ac:dyDescent="0.25">
      <c r="A474" s="39" t="s">
        <v>1542</v>
      </c>
      <c r="B474" s="39" t="s">
        <v>1543</v>
      </c>
      <c r="C474" s="36" t="s">
        <v>1544</v>
      </c>
      <c r="D474" s="156" t="s">
        <v>3585</v>
      </c>
    </row>
    <row r="475" spans="1:4" x14ac:dyDescent="0.25">
      <c r="A475" s="39" t="s">
        <v>1545</v>
      </c>
      <c r="B475" s="39" t="s">
        <v>1546</v>
      </c>
      <c r="C475" s="36" t="s">
        <v>1547</v>
      </c>
      <c r="D475" s="156" t="s">
        <v>3585</v>
      </c>
    </row>
    <row r="476" spans="1:4" x14ac:dyDescent="0.25">
      <c r="A476" s="39" t="s">
        <v>1548</v>
      </c>
      <c r="B476" s="39" t="s">
        <v>1549</v>
      </c>
      <c r="C476" s="36" t="s">
        <v>1550</v>
      </c>
      <c r="D476" s="156" t="s">
        <v>3585</v>
      </c>
    </row>
    <row r="477" spans="1:4" x14ac:dyDescent="0.25">
      <c r="A477" s="39" t="s">
        <v>1551</v>
      </c>
      <c r="B477" s="39" t="s">
        <v>1552</v>
      </c>
      <c r="C477" s="36" t="s">
        <v>1553</v>
      </c>
      <c r="D477" s="156" t="s">
        <v>3585</v>
      </c>
    </row>
    <row r="478" spans="1:4" x14ac:dyDescent="0.25">
      <c r="A478" s="39" t="s">
        <v>1554</v>
      </c>
      <c r="B478" s="39" t="s">
        <v>1555</v>
      </c>
      <c r="C478" s="36" t="s">
        <v>1556</v>
      </c>
      <c r="D478" s="156" t="s">
        <v>3585</v>
      </c>
    </row>
    <row r="479" spans="1:4" x14ac:dyDescent="0.25">
      <c r="A479" s="39" t="s">
        <v>1557</v>
      </c>
      <c r="B479" s="39" t="s">
        <v>1558</v>
      </c>
      <c r="C479" s="36" t="s">
        <v>1559</v>
      </c>
      <c r="D479" s="156" t="s">
        <v>3585</v>
      </c>
    </row>
    <row r="480" spans="1:4" x14ac:dyDescent="0.25">
      <c r="A480" s="39" t="s">
        <v>1560</v>
      </c>
      <c r="B480" s="39" t="s">
        <v>1561</v>
      </c>
      <c r="C480" s="36" t="s">
        <v>1562</v>
      </c>
      <c r="D480" s="156">
        <v>1</v>
      </c>
    </row>
    <row r="481" spans="1:41" x14ac:dyDescent="0.25">
      <c r="A481" s="39" t="s">
        <v>1563</v>
      </c>
      <c r="B481" s="39" t="s">
        <v>1564</v>
      </c>
      <c r="C481" s="36" t="s">
        <v>1565</v>
      </c>
      <c r="D481" s="156">
        <v>1</v>
      </c>
    </row>
    <row r="482" spans="1:41" x14ac:dyDescent="0.25">
      <c r="A482" s="39" t="s">
        <v>1566</v>
      </c>
      <c r="B482" s="39" t="s">
        <v>1567</v>
      </c>
      <c r="C482" s="36" t="s">
        <v>1568</v>
      </c>
      <c r="D482" s="156">
        <v>1</v>
      </c>
    </row>
    <row r="483" spans="1:41" x14ac:dyDescent="0.25">
      <c r="A483" s="39" t="s">
        <v>1569</v>
      </c>
      <c r="B483" s="39" t="s">
        <v>1570</v>
      </c>
      <c r="C483" s="36" t="s">
        <v>1571</v>
      </c>
      <c r="D483" s="156">
        <v>1</v>
      </c>
    </row>
    <row r="484" spans="1:41" x14ac:dyDescent="0.25">
      <c r="A484" s="39" t="s">
        <v>1572</v>
      </c>
      <c r="B484" s="39" t="s">
        <v>1573</v>
      </c>
      <c r="C484" s="36" t="s">
        <v>1574</v>
      </c>
      <c r="D484" s="156">
        <v>1</v>
      </c>
    </row>
    <row r="485" spans="1:41" x14ac:dyDescent="0.25">
      <c r="A485" s="39" t="s">
        <v>1575</v>
      </c>
      <c r="B485" s="39" t="s">
        <v>1576</v>
      </c>
      <c r="C485" s="36" t="s">
        <v>1577</v>
      </c>
      <c r="D485" s="156">
        <v>1</v>
      </c>
    </row>
    <row r="486" spans="1:41" x14ac:dyDescent="0.25">
      <c r="A486" s="39" t="s">
        <v>1578</v>
      </c>
      <c r="B486" s="39" t="s">
        <v>1579</v>
      </c>
      <c r="C486" s="36" t="s">
        <v>1580</v>
      </c>
      <c r="D486" s="156">
        <v>1</v>
      </c>
    </row>
    <row r="487" spans="1:41" x14ac:dyDescent="0.25">
      <c r="A487" s="39" t="s">
        <v>1581</v>
      </c>
      <c r="B487" s="39" t="s">
        <v>1582</v>
      </c>
      <c r="C487" s="36" t="s">
        <v>1583</v>
      </c>
      <c r="D487" s="156">
        <v>1</v>
      </c>
    </row>
    <row r="488" spans="1:41" x14ac:dyDescent="0.25">
      <c r="A488" s="39" t="s">
        <v>1584</v>
      </c>
      <c r="B488" s="39" t="s">
        <v>1585</v>
      </c>
      <c r="C488" s="36" t="s">
        <v>1586</v>
      </c>
      <c r="D488" s="155">
        <v>1</v>
      </c>
    </row>
    <row r="489" spans="1:41" x14ac:dyDescent="0.25">
      <c r="A489" s="39" t="s">
        <v>1587</v>
      </c>
      <c r="B489" s="39" t="s">
        <v>1588</v>
      </c>
      <c r="C489" s="36" t="s">
        <v>1589</v>
      </c>
      <c r="D489" s="156">
        <v>1</v>
      </c>
    </row>
    <row r="490" spans="1:41" x14ac:dyDescent="0.25">
      <c r="A490" s="39" t="s">
        <v>1590</v>
      </c>
      <c r="B490" s="39" t="s">
        <v>1591</v>
      </c>
      <c r="C490" s="36" t="s">
        <v>1592</v>
      </c>
      <c r="D490" s="156">
        <v>1</v>
      </c>
    </row>
    <row r="491" spans="1:41" x14ac:dyDescent="0.25">
      <c r="A491" s="39" t="s">
        <v>1593</v>
      </c>
      <c r="B491" s="39" t="s">
        <v>1594</v>
      </c>
      <c r="C491" s="36" t="s">
        <v>1595</v>
      </c>
      <c r="D491" s="156">
        <v>1</v>
      </c>
    </row>
    <row r="492" spans="1:41" x14ac:dyDescent="0.25">
      <c r="A492" s="39" t="s">
        <v>1596</v>
      </c>
      <c r="B492" s="39" t="s">
        <v>1597</v>
      </c>
      <c r="C492" s="36" t="s">
        <v>1598</v>
      </c>
      <c r="D492" s="156">
        <v>1</v>
      </c>
    </row>
    <row r="493" spans="1:41" x14ac:dyDescent="0.25">
      <c r="A493" s="39" t="s">
        <v>1599</v>
      </c>
      <c r="B493" s="39" t="s">
        <v>1600</v>
      </c>
      <c r="C493" s="36" t="s">
        <v>1601</v>
      </c>
      <c r="D493" s="156">
        <v>1</v>
      </c>
    </row>
    <row r="494" spans="1:41" x14ac:dyDescent="0.25">
      <c r="A494" s="39" t="s">
        <v>1602</v>
      </c>
      <c r="B494" s="39" t="s">
        <v>1603</v>
      </c>
      <c r="C494" s="36" t="s">
        <v>1604</v>
      </c>
      <c r="D494" s="156">
        <v>1</v>
      </c>
    </row>
    <row r="495" spans="1:41" x14ac:dyDescent="0.25">
      <c r="A495" s="39" t="s">
        <v>1605</v>
      </c>
      <c r="B495" s="39" t="s">
        <v>1606</v>
      </c>
      <c r="C495" s="36" t="s">
        <v>1607</v>
      </c>
      <c r="D495" s="156">
        <v>1</v>
      </c>
      <c r="E495" s="44"/>
      <c r="F495" s="44"/>
      <c r="G495" s="44"/>
      <c r="H495" s="44"/>
      <c r="I495" s="44"/>
      <c r="J495" s="44"/>
      <c r="K495" s="44"/>
      <c r="L495" s="44"/>
      <c r="M495" s="44"/>
      <c r="N495" s="44"/>
      <c r="O495" s="44"/>
      <c r="P495" s="44"/>
      <c r="Q495" s="44"/>
      <c r="R495" s="44"/>
      <c r="S495" s="44"/>
      <c r="T495" s="44"/>
      <c r="U495" s="44"/>
      <c r="V495" s="44"/>
      <c r="W495" s="44"/>
      <c r="X495" s="44"/>
      <c r="Y495" s="44"/>
      <c r="Z495" s="44"/>
      <c r="AA495" s="44"/>
      <c r="AB495" s="44"/>
      <c r="AC495" s="44"/>
      <c r="AD495" s="44"/>
      <c r="AE495" s="44"/>
      <c r="AF495" s="44"/>
      <c r="AG495" s="44"/>
      <c r="AH495" s="44"/>
      <c r="AI495" s="44"/>
      <c r="AJ495" s="44"/>
      <c r="AK495" s="44"/>
      <c r="AL495" s="44"/>
      <c r="AM495" s="44"/>
      <c r="AN495" s="44"/>
      <c r="AO495" s="44"/>
    </row>
    <row r="496" spans="1:41" x14ac:dyDescent="0.25">
      <c r="A496" s="39" t="s">
        <v>1608</v>
      </c>
      <c r="B496" s="39" t="s">
        <v>1609</v>
      </c>
      <c r="C496" s="36" t="s">
        <v>1610</v>
      </c>
      <c r="D496" s="156">
        <v>1</v>
      </c>
    </row>
    <row r="497" spans="1:4" x14ac:dyDescent="0.25">
      <c r="A497" s="39" t="s">
        <v>1611</v>
      </c>
      <c r="B497" s="39" t="s">
        <v>1612</v>
      </c>
      <c r="C497" s="36" t="s">
        <v>1613</v>
      </c>
      <c r="D497" s="156">
        <v>1</v>
      </c>
    </row>
    <row r="498" spans="1:4" x14ac:dyDescent="0.25">
      <c r="A498" s="39" t="s">
        <v>1614</v>
      </c>
      <c r="B498" s="39" t="s">
        <v>1615</v>
      </c>
      <c r="C498" s="36" t="s">
        <v>1616</v>
      </c>
      <c r="D498" s="156">
        <v>1</v>
      </c>
    </row>
    <row r="499" spans="1:4" x14ac:dyDescent="0.25">
      <c r="A499" s="39" t="s">
        <v>1617</v>
      </c>
      <c r="B499" s="39" t="s">
        <v>1618</v>
      </c>
      <c r="C499" s="36" t="s">
        <v>1619</v>
      </c>
      <c r="D499" s="156">
        <v>1</v>
      </c>
    </row>
    <row r="500" spans="1:4" x14ac:dyDescent="0.25">
      <c r="A500" s="39" t="s">
        <v>1620</v>
      </c>
      <c r="B500" s="39" t="s">
        <v>1621</v>
      </c>
      <c r="C500" s="36" t="s">
        <v>1622</v>
      </c>
      <c r="D500" s="156">
        <v>1</v>
      </c>
    </row>
    <row r="501" spans="1:4" x14ac:dyDescent="0.25">
      <c r="A501" s="39" t="s">
        <v>1623</v>
      </c>
      <c r="B501" s="39" t="s">
        <v>1624</v>
      </c>
      <c r="C501" s="36" t="s">
        <v>1625</v>
      </c>
      <c r="D501" s="156">
        <v>1</v>
      </c>
    </row>
    <row r="502" spans="1:4" x14ac:dyDescent="0.25">
      <c r="A502" s="39" t="s">
        <v>1626</v>
      </c>
      <c r="B502" s="39" t="s">
        <v>1627</v>
      </c>
      <c r="C502" s="36" t="s">
        <v>1628</v>
      </c>
      <c r="D502" s="156">
        <v>1</v>
      </c>
    </row>
    <row r="503" spans="1:4" x14ac:dyDescent="0.25">
      <c r="A503" s="39" t="s">
        <v>1629</v>
      </c>
      <c r="B503" s="39" t="s">
        <v>1630</v>
      </c>
      <c r="C503" s="36" t="s">
        <v>1631</v>
      </c>
      <c r="D503" s="156" t="s">
        <v>3564</v>
      </c>
    </row>
    <row r="504" spans="1:4" x14ac:dyDescent="0.25">
      <c r="A504" s="39" t="s">
        <v>1632</v>
      </c>
      <c r="B504" s="39" t="s">
        <v>1633</v>
      </c>
      <c r="C504" s="36" t="s">
        <v>1634</v>
      </c>
      <c r="D504" s="156" t="s">
        <v>3588</v>
      </c>
    </row>
    <row r="505" spans="1:4" x14ac:dyDescent="0.25">
      <c r="A505" s="39" t="s">
        <v>1635</v>
      </c>
      <c r="B505" s="39" t="s">
        <v>1636</v>
      </c>
      <c r="C505" s="36" t="s">
        <v>1637</v>
      </c>
      <c r="D505" s="156" t="s">
        <v>3588</v>
      </c>
    </row>
    <row r="506" spans="1:4" x14ac:dyDescent="0.25">
      <c r="A506" s="39" t="s">
        <v>1638</v>
      </c>
      <c r="B506" s="39" t="s">
        <v>1639</v>
      </c>
      <c r="C506" s="36" t="s">
        <v>1640</v>
      </c>
      <c r="D506" s="156" t="s">
        <v>3588</v>
      </c>
    </row>
    <row r="507" spans="1:4" x14ac:dyDescent="0.25">
      <c r="A507" s="39" t="s">
        <v>1641</v>
      </c>
      <c r="B507" s="39" t="s">
        <v>1642</v>
      </c>
      <c r="C507" s="36" t="s">
        <v>1643</v>
      </c>
      <c r="D507" s="156" t="s">
        <v>3588</v>
      </c>
    </row>
    <row r="508" spans="1:4" x14ac:dyDescent="0.25">
      <c r="A508" s="39" t="s">
        <v>1644</v>
      </c>
      <c r="B508" s="39" t="s">
        <v>1645</v>
      </c>
      <c r="C508" s="36" t="s">
        <v>1646</v>
      </c>
      <c r="D508" s="156" t="s">
        <v>3588</v>
      </c>
    </row>
    <row r="509" spans="1:4" x14ac:dyDescent="0.25">
      <c r="A509" s="39" t="s">
        <v>1647</v>
      </c>
      <c r="B509" s="39" t="s">
        <v>1648</v>
      </c>
      <c r="C509" s="12" t="s">
        <v>3851</v>
      </c>
      <c r="D509" s="156" t="s">
        <v>3588</v>
      </c>
    </row>
    <row r="510" spans="1:4" x14ac:dyDescent="0.25">
      <c r="A510" s="39" t="s">
        <v>1650</v>
      </c>
      <c r="B510" s="39" t="s">
        <v>1651</v>
      </c>
      <c r="C510" s="36" t="s">
        <v>1652</v>
      </c>
      <c r="D510" s="156" t="s">
        <v>3588</v>
      </c>
    </row>
    <row r="511" spans="1:4" x14ac:dyDescent="0.25">
      <c r="A511" s="39" t="s">
        <v>1653</v>
      </c>
      <c r="B511" s="39" t="s">
        <v>1654</v>
      </c>
      <c r="C511" s="36" t="s">
        <v>1655</v>
      </c>
      <c r="D511" s="156" t="s">
        <v>3588</v>
      </c>
    </row>
    <row r="512" spans="1:4" x14ac:dyDescent="0.25">
      <c r="A512" s="39" t="s">
        <v>1656</v>
      </c>
      <c r="B512" s="39" t="s">
        <v>1657</v>
      </c>
      <c r="C512" s="36" t="s">
        <v>1658</v>
      </c>
      <c r="D512" s="156" t="s">
        <v>3588</v>
      </c>
    </row>
    <row r="513" spans="1:4" x14ac:dyDescent="0.25">
      <c r="A513" s="39" t="s">
        <v>1659</v>
      </c>
      <c r="B513" s="39" t="s">
        <v>1660</v>
      </c>
      <c r="C513" s="36" t="s">
        <v>1661</v>
      </c>
      <c r="D513" s="156" t="s">
        <v>3588</v>
      </c>
    </row>
    <row r="514" spans="1:4" x14ac:dyDescent="0.25">
      <c r="A514" s="39" t="s">
        <v>1662</v>
      </c>
      <c r="B514" s="39" t="s">
        <v>1663</v>
      </c>
      <c r="C514" s="36" t="s">
        <v>1664</v>
      </c>
      <c r="D514" s="156" t="s">
        <v>3173</v>
      </c>
    </row>
    <row r="515" spans="1:4" x14ac:dyDescent="0.25">
      <c r="A515" s="39" t="s">
        <v>1665</v>
      </c>
      <c r="B515" s="39" t="s">
        <v>1666</v>
      </c>
      <c r="C515" s="36" t="s">
        <v>1667</v>
      </c>
      <c r="D515" s="156" t="s">
        <v>3173</v>
      </c>
    </row>
    <row r="516" spans="1:4" x14ac:dyDescent="0.25">
      <c r="A516" s="39" t="s">
        <v>1668</v>
      </c>
      <c r="B516" s="39" t="s">
        <v>1669</v>
      </c>
      <c r="C516" s="36" t="s">
        <v>1670</v>
      </c>
      <c r="D516" s="156" t="s">
        <v>3173</v>
      </c>
    </row>
    <row r="517" spans="1:4" x14ac:dyDescent="0.25">
      <c r="A517" s="39" t="s">
        <v>1671</v>
      </c>
      <c r="B517" s="39" t="s">
        <v>1672</v>
      </c>
      <c r="C517" s="36" t="s">
        <v>1673</v>
      </c>
      <c r="D517" s="156" t="s">
        <v>3173</v>
      </c>
    </row>
    <row r="518" spans="1:4" x14ac:dyDescent="0.25">
      <c r="A518" s="39" t="s">
        <v>1674</v>
      </c>
      <c r="B518" s="39" t="s">
        <v>1675</v>
      </c>
      <c r="C518" s="36" t="s">
        <v>1676</v>
      </c>
      <c r="D518" s="156" t="s">
        <v>3173</v>
      </c>
    </row>
    <row r="519" spans="1:4" x14ac:dyDescent="0.25">
      <c r="A519" s="39" t="s">
        <v>1677</v>
      </c>
      <c r="B519" s="39" t="s">
        <v>1678</v>
      </c>
      <c r="C519" s="36" t="s">
        <v>1679</v>
      </c>
      <c r="D519" s="156" t="s">
        <v>3173</v>
      </c>
    </row>
    <row r="520" spans="1:4" x14ac:dyDescent="0.25">
      <c r="A520" s="39" t="s">
        <v>1680</v>
      </c>
      <c r="B520" s="39" t="s">
        <v>1681</v>
      </c>
      <c r="C520" s="36" t="s">
        <v>1682</v>
      </c>
      <c r="D520" s="156" t="s">
        <v>3173</v>
      </c>
    </row>
    <row r="521" spans="1:4" x14ac:dyDescent="0.25">
      <c r="A521" s="39" t="s">
        <v>1683</v>
      </c>
      <c r="B521" s="39" t="s">
        <v>1684</v>
      </c>
      <c r="C521" s="36" t="s">
        <v>1685</v>
      </c>
      <c r="D521" s="156" t="s">
        <v>3173</v>
      </c>
    </row>
    <row r="522" spans="1:4" x14ac:dyDescent="0.25">
      <c r="A522" s="39" t="s">
        <v>1686</v>
      </c>
      <c r="B522" s="39" t="s">
        <v>1687</v>
      </c>
      <c r="C522" s="36" t="s">
        <v>1688</v>
      </c>
      <c r="D522" s="156" t="s">
        <v>3173</v>
      </c>
    </row>
    <row r="523" spans="1:4" x14ac:dyDescent="0.25">
      <c r="A523" s="39" t="s">
        <v>1689</v>
      </c>
      <c r="B523" s="39" t="s">
        <v>1690</v>
      </c>
      <c r="C523" s="36" t="s">
        <v>1691</v>
      </c>
      <c r="D523" s="156" t="s">
        <v>3173</v>
      </c>
    </row>
    <row r="524" spans="1:4" x14ac:dyDescent="0.25">
      <c r="A524" s="39" t="s">
        <v>1692</v>
      </c>
      <c r="B524" s="39" t="s">
        <v>1693</v>
      </c>
      <c r="C524" s="36" t="s">
        <v>1694</v>
      </c>
      <c r="D524" s="156" t="s">
        <v>3173</v>
      </c>
    </row>
    <row r="525" spans="1:4" x14ac:dyDescent="0.25">
      <c r="A525" s="39" t="s">
        <v>1695</v>
      </c>
      <c r="B525" s="39" t="s">
        <v>1696</v>
      </c>
      <c r="C525" s="36" t="s">
        <v>1697</v>
      </c>
      <c r="D525" s="156" t="s">
        <v>3173</v>
      </c>
    </row>
    <row r="526" spans="1:4" x14ac:dyDescent="0.25">
      <c r="A526" s="39" t="s">
        <v>1698</v>
      </c>
      <c r="B526" s="39" t="s">
        <v>1699</v>
      </c>
      <c r="C526" s="36" t="s">
        <v>1700</v>
      </c>
      <c r="D526" s="156" t="s">
        <v>3173</v>
      </c>
    </row>
    <row r="527" spans="1:4" x14ac:dyDescent="0.25">
      <c r="A527" s="39" t="s">
        <v>1701</v>
      </c>
      <c r="B527" s="39" t="s">
        <v>1702</v>
      </c>
      <c r="C527" s="36" t="s">
        <v>1703</v>
      </c>
      <c r="D527" s="156" t="s">
        <v>3173</v>
      </c>
    </row>
    <row r="528" spans="1:4" x14ac:dyDescent="0.25">
      <c r="A528" s="39" t="s">
        <v>1704</v>
      </c>
      <c r="B528" s="39" t="s">
        <v>1705</v>
      </c>
      <c r="C528" s="36" t="s">
        <v>1706</v>
      </c>
      <c r="D528" s="156" t="s">
        <v>3173</v>
      </c>
    </row>
    <row r="529" spans="1:4" x14ac:dyDescent="0.25">
      <c r="A529" s="39" t="s">
        <v>1707</v>
      </c>
      <c r="B529" s="39" t="s">
        <v>1708</v>
      </c>
      <c r="C529" s="36" t="s">
        <v>1709</v>
      </c>
      <c r="D529" s="156" t="s">
        <v>3173</v>
      </c>
    </row>
    <row r="530" spans="1:4" x14ac:dyDescent="0.25">
      <c r="A530" s="39" t="s">
        <v>1710</v>
      </c>
      <c r="B530" s="39" t="s">
        <v>1711</v>
      </c>
      <c r="C530" s="36" t="s">
        <v>1712</v>
      </c>
      <c r="D530" s="156" t="s">
        <v>3173</v>
      </c>
    </row>
    <row r="531" spans="1:4" x14ac:dyDescent="0.25">
      <c r="A531" s="39" t="s">
        <v>1713</v>
      </c>
      <c r="B531" s="39" t="s">
        <v>1714</v>
      </c>
      <c r="C531" s="36" t="s">
        <v>1715</v>
      </c>
      <c r="D531" s="156" t="s">
        <v>3173</v>
      </c>
    </row>
    <row r="532" spans="1:4" x14ac:dyDescent="0.25">
      <c r="A532" s="39" t="s">
        <v>1716</v>
      </c>
      <c r="B532" s="39" t="s">
        <v>1717</v>
      </c>
      <c r="C532" s="36" t="s">
        <v>1718</v>
      </c>
      <c r="D532" s="156" t="s">
        <v>3173</v>
      </c>
    </row>
    <row r="533" spans="1:4" x14ac:dyDescent="0.25">
      <c r="A533" s="39" t="s">
        <v>1719</v>
      </c>
      <c r="B533" s="39" t="s">
        <v>1720</v>
      </c>
      <c r="C533" s="36" t="s">
        <v>1721</v>
      </c>
      <c r="D533" s="156" t="s">
        <v>3173</v>
      </c>
    </row>
    <row r="534" spans="1:4" x14ac:dyDescent="0.25">
      <c r="A534" s="39" t="s">
        <v>1722</v>
      </c>
      <c r="B534" s="39" t="s">
        <v>1723</v>
      </c>
      <c r="C534" s="36" t="s">
        <v>1724</v>
      </c>
      <c r="D534" s="156" t="s">
        <v>3589</v>
      </c>
    </row>
    <row r="535" spans="1:4" x14ac:dyDescent="0.25">
      <c r="A535" s="39" t="s">
        <v>1725</v>
      </c>
      <c r="B535" s="39" t="s">
        <v>1726</v>
      </c>
      <c r="C535" s="36" t="s">
        <v>1727</v>
      </c>
      <c r="D535" s="156">
        <v>2</v>
      </c>
    </row>
    <row r="536" spans="1:4" x14ac:dyDescent="0.25">
      <c r="A536" s="39" t="s">
        <v>1728</v>
      </c>
      <c r="B536" s="39" t="s">
        <v>1729</v>
      </c>
      <c r="C536" s="36" t="s">
        <v>1730</v>
      </c>
      <c r="D536" s="156">
        <v>2</v>
      </c>
    </row>
    <row r="537" spans="1:4" x14ac:dyDescent="0.25">
      <c r="A537" s="39" t="s">
        <v>1731</v>
      </c>
      <c r="B537" s="39" t="s">
        <v>1732</v>
      </c>
      <c r="C537" s="36" t="s">
        <v>1733</v>
      </c>
      <c r="D537" s="156">
        <v>2</v>
      </c>
    </row>
    <row r="538" spans="1:4" x14ac:dyDescent="0.25">
      <c r="A538" s="39" t="s">
        <v>1734</v>
      </c>
      <c r="B538" s="39" t="s">
        <v>1735</v>
      </c>
      <c r="C538" s="36" t="s">
        <v>1736</v>
      </c>
      <c r="D538" s="156">
        <v>2</v>
      </c>
    </row>
    <row r="539" spans="1:4" x14ac:dyDescent="0.25">
      <c r="A539" s="39" t="s">
        <v>1737</v>
      </c>
      <c r="B539" s="39" t="s">
        <v>1738</v>
      </c>
      <c r="C539" s="36" t="s">
        <v>1739</v>
      </c>
      <c r="D539" s="156">
        <v>2</v>
      </c>
    </row>
    <row r="540" spans="1:4" x14ac:dyDescent="0.25">
      <c r="A540" s="39" t="s">
        <v>1740</v>
      </c>
      <c r="B540" s="39" t="s">
        <v>1741</v>
      </c>
      <c r="C540" s="36" t="s">
        <v>1742</v>
      </c>
      <c r="D540" s="156" t="s">
        <v>3589</v>
      </c>
    </row>
    <row r="541" spans="1:4" x14ac:dyDescent="0.25">
      <c r="A541" s="39" t="s">
        <v>1743</v>
      </c>
      <c r="B541" s="39" t="s">
        <v>1744</v>
      </c>
      <c r="C541" s="36" t="s">
        <v>1745</v>
      </c>
      <c r="D541" s="156" t="s">
        <v>3589</v>
      </c>
    </row>
    <row r="542" spans="1:4" x14ac:dyDescent="0.25">
      <c r="A542" s="39" t="s">
        <v>1746</v>
      </c>
      <c r="B542" s="39" t="s">
        <v>1747</v>
      </c>
      <c r="C542" s="36" t="s">
        <v>1748</v>
      </c>
      <c r="D542" s="156" t="s">
        <v>3590</v>
      </c>
    </row>
    <row r="543" spans="1:4" x14ac:dyDescent="0.25">
      <c r="A543" s="39" t="s">
        <v>1749</v>
      </c>
      <c r="B543" s="39" t="s">
        <v>1750</v>
      </c>
      <c r="C543" s="36" t="s">
        <v>1751</v>
      </c>
      <c r="D543" s="156">
        <v>2</v>
      </c>
    </row>
    <row r="544" spans="1:4" x14ac:dyDescent="0.25">
      <c r="A544" s="39" t="s">
        <v>1752</v>
      </c>
      <c r="B544" s="39" t="s">
        <v>1753</v>
      </c>
      <c r="C544" s="36" t="s">
        <v>1754</v>
      </c>
      <c r="D544" s="156">
        <v>2</v>
      </c>
    </row>
    <row r="545" spans="1:4" x14ac:dyDescent="0.25">
      <c r="A545" s="39" t="s">
        <v>1755</v>
      </c>
      <c r="B545" s="39" t="s">
        <v>1756</v>
      </c>
      <c r="C545" s="36" t="s">
        <v>1757</v>
      </c>
      <c r="D545" s="156">
        <v>2</v>
      </c>
    </row>
    <row r="546" spans="1:4" x14ac:dyDescent="0.25">
      <c r="A546" s="39" t="s">
        <v>1758</v>
      </c>
      <c r="B546" s="39" t="s">
        <v>1759</v>
      </c>
      <c r="C546" s="36" t="s">
        <v>1760</v>
      </c>
      <c r="D546" s="156">
        <v>2</v>
      </c>
    </row>
    <row r="547" spans="1:4" x14ac:dyDescent="0.25">
      <c r="A547" s="39" t="s">
        <v>1761</v>
      </c>
      <c r="B547" s="39" t="s">
        <v>1762</v>
      </c>
      <c r="C547" s="36" t="s">
        <v>1763</v>
      </c>
      <c r="D547" s="156">
        <v>2</v>
      </c>
    </row>
    <row r="548" spans="1:4" x14ac:dyDescent="0.25">
      <c r="A548" s="39" t="s">
        <v>1764</v>
      </c>
      <c r="B548" s="39" t="s">
        <v>1765</v>
      </c>
      <c r="C548" s="36" t="s">
        <v>1766</v>
      </c>
      <c r="D548" s="156">
        <v>2</v>
      </c>
    </row>
    <row r="549" spans="1:4" x14ac:dyDescent="0.25">
      <c r="A549" s="39" t="s">
        <v>1767</v>
      </c>
      <c r="B549" s="39" t="s">
        <v>1768</v>
      </c>
      <c r="C549" s="36" t="s">
        <v>1769</v>
      </c>
      <c r="D549" s="156">
        <v>2</v>
      </c>
    </row>
    <row r="550" spans="1:4" x14ac:dyDescent="0.25">
      <c r="A550" s="39" t="s">
        <v>1770</v>
      </c>
      <c r="B550" s="39" t="s">
        <v>1771</v>
      </c>
      <c r="C550" s="36" t="s">
        <v>1772</v>
      </c>
      <c r="D550" s="156">
        <v>2</v>
      </c>
    </row>
    <row r="551" spans="1:4" x14ac:dyDescent="0.25">
      <c r="A551" s="39" t="s">
        <v>1773</v>
      </c>
      <c r="B551" s="39" t="s">
        <v>1774</v>
      </c>
      <c r="C551" s="36" t="s">
        <v>1775</v>
      </c>
      <c r="D551" s="156">
        <v>2</v>
      </c>
    </row>
    <row r="552" spans="1:4" x14ac:dyDescent="0.25">
      <c r="A552" s="39" t="s">
        <v>1776</v>
      </c>
      <c r="B552" s="39" t="s">
        <v>1777</v>
      </c>
      <c r="C552" s="36" t="s">
        <v>1778</v>
      </c>
      <c r="D552" s="156">
        <v>2</v>
      </c>
    </row>
    <row r="553" spans="1:4" x14ac:dyDescent="0.25">
      <c r="A553" s="39" t="s">
        <v>1779</v>
      </c>
      <c r="B553" s="39" t="s">
        <v>1780</v>
      </c>
      <c r="C553" s="36" t="s">
        <v>1781</v>
      </c>
      <c r="D553" s="156">
        <v>2</v>
      </c>
    </row>
    <row r="554" spans="1:4" x14ac:dyDescent="0.25">
      <c r="A554" s="39" t="s">
        <v>1782</v>
      </c>
      <c r="B554" s="39" t="s">
        <v>1783</v>
      </c>
      <c r="C554" s="36" t="s">
        <v>1784</v>
      </c>
      <c r="D554" s="156">
        <v>2</v>
      </c>
    </row>
    <row r="555" spans="1:4" x14ac:dyDescent="0.25">
      <c r="A555" s="39" t="s">
        <v>1785</v>
      </c>
      <c r="B555" s="39" t="s">
        <v>1786</v>
      </c>
      <c r="C555" s="36" t="s">
        <v>1787</v>
      </c>
      <c r="D555" s="156">
        <v>2</v>
      </c>
    </row>
    <row r="556" spans="1:4" x14ac:dyDescent="0.25">
      <c r="A556" s="39" t="s">
        <v>1788</v>
      </c>
      <c r="B556" s="39" t="s">
        <v>1789</v>
      </c>
      <c r="C556" s="36" t="s">
        <v>1790</v>
      </c>
      <c r="D556" s="156">
        <v>2</v>
      </c>
    </row>
    <row r="557" spans="1:4" x14ac:dyDescent="0.25">
      <c r="A557" s="39" t="s">
        <v>1791</v>
      </c>
      <c r="B557" s="39" t="s">
        <v>1792</v>
      </c>
      <c r="C557" s="36" t="s">
        <v>1793</v>
      </c>
      <c r="D557" s="156">
        <v>2</v>
      </c>
    </row>
    <row r="558" spans="1:4" x14ac:dyDescent="0.25">
      <c r="A558" s="39" t="s">
        <v>1794</v>
      </c>
      <c r="B558" s="39" t="s">
        <v>1795</v>
      </c>
      <c r="C558" s="36" t="s">
        <v>1796</v>
      </c>
      <c r="D558" s="156">
        <v>2</v>
      </c>
    </row>
    <row r="559" spans="1:4" x14ac:dyDescent="0.25">
      <c r="A559" s="39" t="s">
        <v>1797</v>
      </c>
      <c r="B559" s="39" t="s">
        <v>1798</v>
      </c>
      <c r="C559" s="36" t="s">
        <v>1799</v>
      </c>
      <c r="D559" s="156">
        <v>2</v>
      </c>
    </row>
    <row r="560" spans="1:4" x14ac:dyDescent="0.25">
      <c r="A560" s="39" t="s">
        <v>1800</v>
      </c>
      <c r="B560" s="39" t="s">
        <v>1801</v>
      </c>
      <c r="C560" s="36" t="s">
        <v>1802</v>
      </c>
      <c r="D560" s="156">
        <v>2</v>
      </c>
    </row>
    <row r="561" spans="1:4" x14ac:dyDescent="0.25">
      <c r="A561" s="39" t="s">
        <v>1803</v>
      </c>
      <c r="B561" s="39" t="s">
        <v>1804</v>
      </c>
      <c r="C561" s="36" t="s">
        <v>1805</v>
      </c>
      <c r="D561" s="156">
        <v>2</v>
      </c>
    </row>
    <row r="562" spans="1:4" x14ac:dyDescent="0.25">
      <c r="A562" s="39" t="s">
        <v>1806</v>
      </c>
      <c r="B562" s="39" t="s">
        <v>1807</v>
      </c>
      <c r="C562" s="36" t="s">
        <v>1808</v>
      </c>
      <c r="D562" s="156">
        <v>2</v>
      </c>
    </row>
    <row r="563" spans="1:4" x14ac:dyDescent="0.25">
      <c r="A563" s="39" t="s">
        <v>1809</v>
      </c>
      <c r="B563" s="39" t="s">
        <v>1810</v>
      </c>
      <c r="C563" s="36" t="s">
        <v>1811</v>
      </c>
      <c r="D563" s="156">
        <v>2</v>
      </c>
    </row>
    <row r="564" spans="1:4" x14ac:dyDescent="0.25">
      <c r="A564" s="39" t="s">
        <v>1812</v>
      </c>
      <c r="B564" s="39" t="s">
        <v>1813</v>
      </c>
      <c r="C564" s="36" t="s">
        <v>1814</v>
      </c>
      <c r="D564" s="156">
        <v>2</v>
      </c>
    </row>
    <row r="565" spans="1:4" x14ac:dyDescent="0.25">
      <c r="A565" s="39" t="s">
        <v>1815</v>
      </c>
      <c r="B565" s="39" t="s">
        <v>1816</v>
      </c>
      <c r="C565" s="36" t="s">
        <v>1817</v>
      </c>
      <c r="D565" s="156">
        <v>2</v>
      </c>
    </row>
    <row r="566" spans="1:4" x14ac:dyDescent="0.25">
      <c r="A566" s="39" t="s">
        <v>1818</v>
      </c>
      <c r="B566" s="39" t="s">
        <v>1819</v>
      </c>
      <c r="C566" s="36" t="s">
        <v>1820</v>
      </c>
      <c r="D566" s="156">
        <v>2</v>
      </c>
    </row>
    <row r="567" spans="1:4" x14ac:dyDescent="0.25">
      <c r="A567" s="39" t="s">
        <v>1821</v>
      </c>
      <c r="B567" s="39" t="s">
        <v>1822</v>
      </c>
      <c r="C567" s="36" t="s">
        <v>1823</v>
      </c>
      <c r="D567" s="156">
        <v>4</v>
      </c>
    </row>
    <row r="568" spans="1:4" x14ac:dyDescent="0.25">
      <c r="A568" s="39" t="s">
        <v>1824</v>
      </c>
      <c r="B568" s="39" t="s">
        <v>1825</v>
      </c>
      <c r="C568" s="36" t="s">
        <v>1826</v>
      </c>
      <c r="D568" s="156">
        <v>4</v>
      </c>
    </row>
    <row r="569" spans="1:4" x14ac:dyDescent="0.25">
      <c r="A569" s="39" t="s">
        <v>1827</v>
      </c>
      <c r="B569" s="39" t="s">
        <v>1828</v>
      </c>
      <c r="C569" s="36" t="s">
        <v>1829</v>
      </c>
      <c r="D569" s="156">
        <v>4</v>
      </c>
    </row>
    <row r="570" spans="1:4" x14ac:dyDescent="0.25">
      <c r="A570" s="39" t="s">
        <v>1830</v>
      </c>
      <c r="B570" s="39" t="s">
        <v>1831</v>
      </c>
      <c r="C570" s="36" t="s">
        <v>1832</v>
      </c>
      <c r="D570" s="156">
        <v>4</v>
      </c>
    </row>
    <row r="571" spans="1:4" x14ac:dyDescent="0.25">
      <c r="A571" s="39" t="s">
        <v>1833</v>
      </c>
      <c r="B571" s="39" t="s">
        <v>1834</v>
      </c>
      <c r="C571" s="36" t="s">
        <v>1835</v>
      </c>
      <c r="D571" s="156">
        <v>4</v>
      </c>
    </row>
    <row r="572" spans="1:4" x14ac:dyDescent="0.25">
      <c r="A572" s="39" t="s">
        <v>1836</v>
      </c>
      <c r="B572" s="39" t="s">
        <v>1837</v>
      </c>
      <c r="C572" s="36" t="s">
        <v>1838</v>
      </c>
      <c r="D572" s="156">
        <v>4</v>
      </c>
    </row>
    <row r="573" spans="1:4" x14ac:dyDescent="0.25">
      <c r="A573" s="39" t="s">
        <v>1839</v>
      </c>
      <c r="B573" s="39" t="s">
        <v>1840</v>
      </c>
      <c r="C573" s="36" t="s">
        <v>1841</v>
      </c>
      <c r="D573" s="156">
        <v>4</v>
      </c>
    </row>
    <row r="574" spans="1:4" x14ac:dyDescent="0.25">
      <c r="A574" s="39" t="s">
        <v>1842</v>
      </c>
      <c r="B574" s="39" t="s">
        <v>1843</v>
      </c>
      <c r="C574" s="36" t="s">
        <v>1844</v>
      </c>
      <c r="D574" s="156">
        <v>4</v>
      </c>
    </row>
    <row r="575" spans="1:4" x14ac:dyDescent="0.25">
      <c r="A575" s="39" t="s">
        <v>1845</v>
      </c>
      <c r="B575" s="39" t="s">
        <v>1846</v>
      </c>
      <c r="C575" s="36" t="s">
        <v>1847</v>
      </c>
      <c r="D575" s="156">
        <v>4</v>
      </c>
    </row>
    <row r="576" spans="1:4" x14ac:dyDescent="0.25">
      <c r="A576" s="39" t="s">
        <v>1848</v>
      </c>
      <c r="B576" s="39" t="s">
        <v>1849</v>
      </c>
      <c r="C576" s="36" t="s">
        <v>1850</v>
      </c>
      <c r="D576" s="156">
        <v>4</v>
      </c>
    </row>
    <row r="577" spans="1:4" x14ac:dyDescent="0.25">
      <c r="A577" s="39" t="s">
        <v>1851</v>
      </c>
      <c r="B577" s="39" t="s">
        <v>1852</v>
      </c>
      <c r="C577" s="36" t="s">
        <v>1853</v>
      </c>
      <c r="D577" s="156">
        <v>4</v>
      </c>
    </row>
    <row r="578" spans="1:4" x14ac:dyDescent="0.25">
      <c r="A578" s="39" t="s">
        <v>1854</v>
      </c>
      <c r="B578" s="39" t="s">
        <v>1855</v>
      </c>
      <c r="C578" s="36" t="s">
        <v>1856</v>
      </c>
      <c r="D578" s="156">
        <v>4</v>
      </c>
    </row>
    <row r="579" spans="1:4" x14ac:dyDescent="0.25">
      <c r="A579" s="39" t="s">
        <v>1857</v>
      </c>
      <c r="B579" s="39" t="s">
        <v>1858</v>
      </c>
      <c r="C579" s="36" t="s">
        <v>1859</v>
      </c>
      <c r="D579" s="156">
        <v>4</v>
      </c>
    </row>
    <row r="580" spans="1:4" x14ac:dyDescent="0.25">
      <c r="A580" s="39" t="s">
        <v>1860</v>
      </c>
      <c r="B580" s="39" t="s">
        <v>1861</v>
      </c>
      <c r="C580" s="36" t="s">
        <v>1862</v>
      </c>
      <c r="D580" s="156">
        <v>4</v>
      </c>
    </row>
    <row r="581" spans="1:4" x14ac:dyDescent="0.25">
      <c r="A581" s="39" t="s">
        <v>1863</v>
      </c>
      <c r="B581" s="39" t="s">
        <v>1864</v>
      </c>
      <c r="C581" s="36" t="s">
        <v>1865</v>
      </c>
      <c r="D581" s="156">
        <v>4</v>
      </c>
    </row>
    <row r="582" spans="1:4" x14ac:dyDescent="0.25">
      <c r="A582" s="39" t="s">
        <v>1866</v>
      </c>
      <c r="B582" s="39" t="s">
        <v>1867</v>
      </c>
      <c r="C582" s="36" t="s">
        <v>1868</v>
      </c>
      <c r="D582" s="156">
        <v>4</v>
      </c>
    </row>
    <row r="583" spans="1:4" x14ac:dyDescent="0.25">
      <c r="A583" s="39" t="s">
        <v>1869</v>
      </c>
      <c r="B583" s="39" t="s">
        <v>1870</v>
      </c>
      <c r="C583" s="36" t="s">
        <v>1871</v>
      </c>
      <c r="D583" s="156">
        <v>4</v>
      </c>
    </row>
    <row r="584" spans="1:4" x14ac:dyDescent="0.25">
      <c r="A584" s="39" t="s">
        <v>1872</v>
      </c>
      <c r="B584" s="39" t="s">
        <v>1873</v>
      </c>
      <c r="C584" s="36" t="s">
        <v>1874</v>
      </c>
      <c r="D584" s="156">
        <v>4</v>
      </c>
    </row>
    <row r="585" spans="1:4" x14ac:dyDescent="0.25">
      <c r="A585" s="39" t="s">
        <v>1875</v>
      </c>
      <c r="B585" s="39" t="s">
        <v>1876</v>
      </c>
      <c r="C585" s="36" t="s">
        <v>1877</v>
      </c>
      <c r="D585" s="156">
        <v>4</v>
      </c>
    </row>
    <row r="586" spans="1:4" x14ac:dyDescent="0.25">
      <c r="A586" s="39" t="s">
        <v>1878</v>
      </c>
      <c r="B586" s="39" t="s">
        <v>1879</v>
      </c>
      <c r="C586" s="36" t="s">
        <v>1880</v>
      </c>
      <c r="D586" s="156">
        <v>4</v>
      </c>
    </row>
    <row r="587" spans="1:4" x14ac:dyDescent="0.25">
      <c r="A587" s="39" t="s">
        <v>1881</v>
      </c>
      <c r="B587" s="39" t="s">
        <v>1882</v>
      </c>
      <c r="C587" s="36" t="s">
        <v>1883</v>
      </c>
      <c r="D587" s="156" t="s">
        <v>3184</v>
      </c>
    </row>
    <row r="588" spans="1:4" x14ac:dyDescent="0.25">
      <c r="A588" s="39" t="s">
        <v>1884</v>
      </c>
      <c r="B588" s="39" t="s">
        <v>1885</v>
      </c>
      <c r="C588" s="36" t="s">
        <v>1886</v>
      </c>
      <c r="D588" s="156" t="s">
        <v>3184</v>
      </c>
    </row>
    <row r="589" spans="1:4" x14ac:dyDescent="0.25">
      <c r="A589" s="39" t="s">
        <v>1887</v>
      </c>
      <c r="B589" s="28" t="s">
        <v>1888</v>
      </c>
      <c r="C589" s="36" t="s">
        <v>1889</v>
      </c>
      <c r="D589" s="156" t="s">
        <v>3184</v>
      </c>
    </row>
    <row r="590" spans="1:4" x14ac:dyDescent="0.25">
      <c r="A590" s="39" t="s">
        <v>1890</v>
      </c>
      <c r="B590" s="39" t="s">
        <v>1891</v>
      </c>
      <c r="C590" s="36" t="s">
        <v>1892</v>
      </c>
      <c r="D590" s="156" t="s">
        <v>3591</v>
      </c>
    </row>
    <row r="591" spans="1:4" x14ac:dyDescent="0.25">
      <c r="A591" s="39" t="s">
        <v>1893</v>
      </c>
      <c r="B591" s="39" t="s">
        <v>1894</v>
      </c>
      <c r="C591" s="36" t="s">
        <v>1895</v>
      </c>
      <c r="D591" s="156" t="s">
        <v>3591</v>
      </c>
    </row>
    <row r="592" spans="1:4" x14ac:dyDescent="0.25">
      <c r="A592" s="39" t="s">
        <v>1896</v>
      </c>
      <c r="B592" s="39" t="s">
        <v>1897</v>
      </c>
      <c r="C592" s="36" t="s">
        <v>1898</v>
      </c>
      <c r="D592" s="156" t="s">
        <v>3592</v>
      </c>
    </row>
    <row r="593" spans="1:4" x14ac:dyDescent="0.25">
      <c r="A593" s="39" t="s">
        <v>1899</v>
      </c>
      <c r="B593" s="39" t="s">
        <v>1900</v>
      </c>
      <c r="C593" s="36" t="s">
        <v>1901</v>
      </c>
      <c r="D593" s="156" t="s">
        <v>3540</v>
      </c>
    </row>
    <row r="594" spans="1:4" x14ac:dyDescent="0.25">
      <c r="A594" s="39" t="s">
        <v>1902</v>
      </c>
      <c r="B594" s="39" t="s">
        <v>1903</v>
      </c>
      <c r="C594" s="36" t="s">
        <v>1904</v>
      </c>
      <c r="D594" s="156" t="s">
        <v>3593</v>
      </c>
    </row>
    <row r="595" spans="1:4" x14ac:dyDescent="0.25">
      <c r="A595" s="39" t="s">
        <v>1905</v>
      </c>
      <c r="B595" s="39" t="s">
        <v>1906</v>
      </c>
      <c r="C595" s="36" t="s">
        <v>1907</v>
      </c>
      <c r="D595" s="156" t="s">
        <v>3593</v>
      </c>
    </row>
    <row r="596" spans="1:4" x14ac:dyDescent="0.25">
      <c r="A596" s="39" t="s">
        <v>1908</v>
      </c>
      <c r="B596" s="39" t="s">
        <v>1909</v>
      </c>
      <c r="C596" s="36" t="s">
        <v>1910</v>
      </c>
      <c r="D596" s="156" t="s">
        <v>3593</v>
      </c>
    </row>
    <row r="597" spans="1:4" x14ac:dyDescent="0.25">
      <c r="A597" s="39" t="s">
        <v>1911</v>
      </c>
      <c r="B597" s="39" t="s">
        <v>1912</v>
      </c>
      <c r="C597" s="36" t="s">
        <v>1913</v>
      </c>
      <c r="D597" s="156" t="s">
        <v>3593</v>
      </c>
    </row>
    <row r="598" spans="1:4" x14ac:dyDescent="0.25">
      <c r="A598" s="39" t="s">
        <v>1914</v>
      </c>
      <c r="B598" s="39" t="s">
        <v>1915</v>
      </c>
      <c r="C598" s="36" t="s">
        <v>1916</v>
      </c>
      <c r="D598" s="156" t="s">
        <v>3593</v>
      </c>
    </row>
    <row r="599" spans="1:4" x14ac:dyDescent="0.25">
      <c r="A599" s="39" t="s">
        <v>1917</v>
      </c>
      <c r="B599" s="39" t="s">
        <v>1918</v>
      </c>
      <c r="C599" s="36" t="s">
        <v>1919</v>
      </c>
      <c r="D599" s="156" t="s">
        <v>3593</v>
      </c>
    </row>
    <row r="600" spans="1:4" x14ac:dyDescent="0.25">
      <c r="A600" s="39" t="s">
        <v>1920</v>
      </c>
      <c r="B600" s="39" t="s">
        <v>1921</v>
      </c>
      <c r="C600" s="36" t="s">
        <v>1922</v>
      </c>
      <c r="D600" s="156" t="s">
        <v>3593</v>
      </c>
    </row>
    <row r="601" spans="1:4" x14ac:dyDescent="0.25">
      <c r="A601" s="39" t="s">
        <v>1923</v>
      </c>
      <c r="B601" s="39" t="s">
        <v>1924</v>
      </c>
      <c r="C601" s="36" t="s">
        <v>1925</v>
      </c>
      <c r="D601" s="156" t="s">
        <v>3593</v>
      </c>
    </row>
    <row r="602" spans="1:4" x14ac:dyDescent="0.25">
      <c r="A602" s="39" t="s">
        <v>1926</v>
      </c>
      <c r="B602" s="39" t="s">
        <v>1927</v>
      </c>
      <c r="C602" s="36" t="s">
        <v>1928</v>
      </c>
      <c r="D602" s="156" t="s">
        <v>3593</v>
      </c>
    </row>
    <row r="603" spans="1:4" x14ac:dyDescent="0.25">
      <c r="A603" s="39" t="s">
        <v>1929</v>
      </c>
      <c r="B603" s="39" t="s">
        <v>1930</v>
      </c>
      <c r="C603" s="36" t="s">
        <v>1931</v>
      </c>
      <c r="D603" s="156" t="s">
        <v>3593</v>
      </c>
    </row>
    <row r="604" spans="1:4" x14ac:dyDescent="0.25">
      <c r="A604" s="39" t="s">
        <v>1932</v>
      </c>
      <c r="B604" s="39" t="s">
        <v>1933</v>
      </c>
      <c r="C604" s="36" t="s">
        <v>1934</v>
      </c>
      <c r="D604" s="156" t="s">
        <v>3593</v>
      </c>
    </row>
    <row r="605" spans="1:4" x14ac:dyDescent="0.25">
      <c r="A605" s="39" t="s">
        <v>1935</v>
      </c>
      <c r="B605" s="39" t="s">
        <v>1936</v>
      </c>
      <c r="C605" s="36" t="s">
        <v>1937</v>
      </c>
      <c r="D605" s="156" t="s">
        <v>3593</v>
      </c>
    </row>
    <row r="606" spans="1:4" x14ac:dyDescent="0.25">
      <c r="A606" s="39" t="s">
        <v>1938</v>
      </c>
      <c r="B606" s="39" t="s">
        <v>1939</v>
      </c>
      <c r="C606" s="36" t="s">
        <v>1940</v>
      </c>
      <c r="D606" s="156" t="s">
        <v>3593</v>
      </c>
    </row>
    <row r="607" spans="1:4" x14ac:dyDescent="0.25">
      <c r="A607" s="39" t="s">
        <v>1941</v>
      </c>
      <c r="B607" s="39" t="s">
        <v>1942</v>
      </c>
      <c r="C607" s="36" t="s">
        <v>1943</v>
      </c>
      <c r="D607" s="156" t="s">
        <v>3593</v>
      </c>
    </row>
    <row r="608" spans="1:4" x14ac:dyDescent="0.25">
      <c r="A608" s="39" t="s">
        <v>1944</v>
      </c>
      <c r="B608" s="39" t="s">
        <v>1945</v>
      </c>
      <c r="C608" s="36" t="s">
        <v>1946</v>
      </c>
      <c r="D608" s="156" t="s">
        <v>3593</v>
      </c>
    </row>
    <row r="609" spans="1:4" x14ac:dyDescent="0.25">
      <c r="A609" s="39" t="s">
        <v>1947</v>
      </c>
      <c r="B609" s="39" t="s">
        <v>1948</v>
      </c>
      <c r="C609" s="36" t="s">
        <v>1949</v>
      </c>
      <c r="D609" s="156" t="s">
        <v>3593</v>
      </c>
    </row>
    <row r="610" spans="1:4" x14ac:dyDescent="0.25">
      <c r="A610" s="39" t="s">
        <v>1950</v>
      </c>
      <c r="B610" s="39" t="s">
        <v>1951</v>
      </c>
      <c r="C610" s="36" t="s">
        <v>1952</v>
      </c>
      <c r="D610" s="156" t="s">
        <v>3593</v>
      </c>
    </row>
    <row r="611" spans="1:4" x14ac:dyDescent="0.25">
      <c r="A611" s="39" t="s">
        <v>1953</v>
      </c>
      <c r="B611" s="39" t="s">
        <v>1954</v>
      </c>
      <c r="C611" s="36" t="s">
        <v>1955</v>
      </c>
      <c r="D611" s="156" t="s">
        <v>3593</v>
      </c>
    </row>
    <row r="612" spans="1:4" x14ac:dyDescent="0.25">
      <c r="A612" s="39" t="s">
        <v>1956</v>
      </c>
      <c r="B612" s="39" t="s">
        <v>1957</v>
      </c>
      <c r="C612" s="36" t="s">
        <v>1958</v>
      </c>
      <c r="D612" s="156" t="s">
        <v>3593</v>
      </c>
    </row>
    <row r="613" spans="1:4" x14ac:dyDescent="0.25">
      <c r="A613" s="39" t="s">
        <v>1959</v>
      </c>
      <c r="B613" s="39" t="s">
        <v>1960</v>
      </c>
      <c r="C613" s="36" t="s">
        <v>1961</v>
      </c>
      <c r="D613" s="156" t="s">
        <v>3593</v>
      </c>
    </row>
    <row r="614" spans="1:4" x14ac:dyDescent="0.25">
      <c r="A614" s="39" t="s">
        <v>1962</v>
      </c>
      <c r="B614" s="39" t="s">
        <v>1963</v>
      </c>
      <c r="C614" s="36" t="s">
        <v>1964</v>
      </c>
      <c r="D614" s="156" t="s">
        <v>3593</v>
      </c>
    </row>
    <row r="615" spans="1:4" x14ac:dyDescent="0.25">
      <c r="A615" s="39" t="s">
        <v>1965</v>
      </c>
      <c r="B615" s="39" t="s">
        <v>1966</v>
      </c>
      <c r="C615" s="36" t="s">
        <v>1967</v>
      </c>
      <c r="D615" s="156" t="s">
        <v>3593</v>
      </c>
    </row>
    <row r="616" spans="1:4" x14ac:dyDescent="0.25">
      <c r="A616" s="39" t="s">
        <v>1968</v>
      </c>
      <c r="B616" s="39" t="s">
        <v>1969</v>
      </c>
      <c r="C616" s="36" t="s">
        <v>1970</v>
      </c>
      <c r="D616" s="156" t="s">
        <v>3593</v>
      </c>
    </row>
    <row r="617" spans="1:4" x14ac:dyDescent="0.25">
      <c r="A617" s="39" t="s">
        <v>1971</v>
      </c>
      <c r="B617" s="39" t="s">
        <v>1972</v>
      </c>
      <c r="C617" s="36" t="s">
        <v>1973</v>
      </c>
      <c r="D617" s="156" t="s">
        <v>3593</v>
      </c>
    </row>
    <row r="618" spans="1:4" x14ac:dyDescent="0.25">
      <c r="A618" s="39" t="s">
        <v>1974</v>
      </c>
      <c r="B618" s="39" t="s">
        <v>1975</v>
      </c>
      <c r="C618" s="36" t="s">
        <v>1976</v>
      </c>
      <c r="D618" s="156" t="s">
        <v>3593</v>
      </c>
    </row>
    <row r="619" spans="1:4" x14ac:dyDescent="0.25">
      <c r="A619" s="39" t="s">
        <v>1977</v>
      </c>
      <c r="B619" s="39" t="s">
        <v>1978</v>
      </c>
      <c r="C619" s="36" t="s">
        <v>1979</v>
      </c>
      <c r="D619" s="156" t="s">
        <v>3593</v>
      </c>
    </row>
    <row r="620" spans="1:4" x14ac:dyDescent="0.25">
      <c r="A620" s="39" t="s">
        <v>1980</v>
      </c>
      <c r="B620" s="39" t="s">
        <v>1981</v>
      </c>
      <c r="C620" s="36" t="s">
        <v>1982</v>
      </c>
      <c r="D620" s="156" t="s">
        <v>3593</v>
      </c>
    </row>
    <row r="621" spans="1:4" x14ac:dyDescent="0.25">
      <c r="A621" s="39" t="s">
        <v>1983</v>
      </c>
      <c r="B621" s="39" t="s">
        <v>1984</v>
      </c>
      <c r="C621" s="36" t="s">
        <v>1985</v>
      </c>
      <c r="D621" s="156" t="s">
        <v>3593</v>
      </c>
    </row>
    <row r="622" spans="1:4" x14ac:dyDescent="0.25">
      <c r="A622" s="39" t="s">
        <v>1986</v>
      </c>
      <c r="B622" s="39" t="s">
        <v>1987</v>
      </c>
      <c r="C622" s="36" t="s">
        <v>1988</v>
      </c>
      <c r="D622" s="156" t="s">
        <v>3593</v>
      </c>
    </row>
    <row r="623" spans="1:4" x14ac:dyDescent="0.25">
      <c r="A623" s="39" t="s">
        <v>1989</v>
      </c>
      <c r="B623" s="39" t="s">
        <v>1990</v>
      </c>
      <c r="C623" s="36" t="s">
        <v>1991</v>
      </c>
      <c r="D623" s="156" t="s">
        <v>3593</v>
      </c>
    </row>
    <row r="624" spans="1:4" x14ac:dyDescent="0.25">
      <c r="A624" s="39" t="s">
        <v>1992</v>
      </c>
      <c r="B624" s="39" t="s">
        <v>1993</v>
      </c>
      <c r="C624" s="36" t="s">
        <v>1994</v>
      </c>
      <c r="D624" s="156" t="s">
        <v>3593</v>
      </c>
    </row>
    <row r="625" spans="1:4" x14ac:dyDescent="0.25">
      <c r="A625" s="39" t="s">
        <v>1995</v>
      </c>
      <c r="B625" s="39" t="s">
        <v>1996</v>
      </c>
      <c r="C625" s="36" t="s">
        <v>1997</v>
      </c>
      <c r="D625" s="156" t="s">
        <v>3593</v>
      </c>
    </row>
    <row r="626" spans="1:4" x14ac:dyDescent="0.25">
      <c r="A626" s="39" t="s">
        <v>1998</v>
      </c>
      <c r="B626" s="39" t="s">
        <v>1999</v>
      </c>
      <c r="C626" s="36" t="s">
        <v>2000</v>
      </c>
      <c r="D626" s="156" t="s">
        <v>3593</v>
      </c>
    </row>
    <row r="627" spans="1:4" x14ac:dyDescent="0.25">
      <c r="A627" s="39" t="s">
        <v>2001</v>
      </c>
      <c r="B627" s="39" t="s">
        <v>2002</v>
      </c>
      <c r="C627" s="36" t="s">
        <v>2003</v>
      </c>
      <c r="D627" s="156" t="s">
        <v>3593</v>
      </c>
    </row>
    <row r="628" spans="1:4" x14ac:dyDescent="0.25">
      <c r="A628" s="39" t="s">
        <v>2004</v>
      </c>
      <c r="B628" s="39" t="s">
        <v>2005</v>
      </c>
      <c r="C628" s="36" t="s">
        <v>2006</v>
      </c>
      <c r="D628" s="156" t="s">
        <v>3593</v>
      </c>
    </row>
    <row r="629" spans="1:4" x14ac:dyDescent="0.25">
      <c r="A629" s="39" t="s">
        <v>2007</v>
      </c>
      <c r="B629" s="39" t="s">
        <v>2008</v>
      </c>
      <c r="C629" s="36" t="s">
        <v>2009</v>
      </c>
      <c r="D629" s="156" t="s">
        <v>3593</v>
      </c>
    </row>
    <row r="630" spans="1:4" x14ac:dyDescent="0.25">
      <c r="A630" s="39" t="s">
        <v>2010</v>
      </c>
      <c r="B630" s="39" t="s">
        <v>2011</v>
      </c>
      <c r="C630" s="36" t="s">
        <v>2012</v>
      </c>
      <c r="D630" s="156" t="s">
        <v>3593</v>
      </c>
    </row>
    <row r="631" spans="1:4" x14ac:dyDescent="0.25">
      <c r="A631" s="39" t="s">
        <v>2013</v>
      </c>
      <c r="B631" s="39" t="s">
        <v>2014</v>
      </c>
      <c r="C631" s="36" t="s">
        <v>2015</v>
      </c>
      <c r="D631" s="156" t="s">
        <v>3593</v>
      </c>
    </row>
    <row r="632" spans="1:4" x14ac:dyDescent="0.25">
      <c r="A632" s="39" t="s">
        <v>2016</v>
      </c>
      <c r="B632" s="39" t="s">
        <v>2017</v>
      </c>
      <c r="C632" s="36" t="s">
        <v>2018</v>
      </c>
      <c r="D632" s="156" t="s">
        <v>3593</v>
      </c>
    </row>
    <row r="633" spans="1:4" x14ac:dyDescent="0.25">
      <c r="A633" s="39" t="s">
        <v>2019</v>
      </c>
      <c r="B633" s="39" t="s">
        <v>2020</v>
      </c>
      <c r="C633" s="36" t="s">
        <v>2021</v>
      </c>
      <c r="D633" s="156" t="s">
        <v>3593</v>
      </c>
    </row>
    <row r="634" spans="1:4" x14ac:dyDescent="0.25">
      <c r="A634" s="39" t="s">
        <v>2022</v>
      </c>
      <c r="B634" s="39" t="s">
        <v>2023</v>
      </c>
      <c r="C634" s="36" t="s">
        <v>2024</v>
      </c>
      <c r="D634" s="156" t="s">
        <v>3593</v>
      </c>
    </row>
    <row r="635" spans="1:4" x14ac:dyDescent="0.25">
      <c r="A635" s="39" t="s">
        <v>2025</v>
      </c>
      <c r="B635" s="39" t="s">
        <v>2026</v>
      </c>
      <c r="C635" s="36" t="s">
        <v>2027</v>
      </c>
      <c r="D635" s="156" t="s">
        <v>3593</v>
      </c>
    </row>
    <row r="636" spans="1:4" x14ac:dyDescent="0.25">
      <c r="A636" s="39" t="s">
        <v>2028</v>
      </c>
      <c r="B636" s="39" t="s">
        <v>2029</v>
      </c>
      <c r="C636" s="36" t="s">
        <v>3139</v>
      </c>
      <c r="D636" s="156" t="s">
        <v>3576</v>
      </c>
    </row>
    <row r="637" spans="1:4" x14ac:dyDescent="0.25">
      <c r="A637" s="39" t="s">
        <v>2030</v>
      </c>
      <c r="B637" s="39" t="s">
        <v>2031</v>
      </c>
      <c r="C637" s="36" t="s">
        <v>2032</v>
      </c>
      <c r="D637" s="156" t="s">
        <v>3576</v>
      </c>
    </row>
    <row r="638" spans="1:4" x14ac:dyDescent="0.25">
      <c r="A638" s="39" t="s">
        <v>2033</v>
      </c>
      <c r="B638" s="39" t="s">
        <v>2034</v>
      </c>
      <c r="C638" s="36" t="s">
        <v>2035</v>
      </c>
      <c r="D638" s="156" t="s">
        <v>3576</v>
      </c>
    </row>
    <row r="639" spans="1:4" x14ac:dyDescent="0.25">
      <c r="A639" s="39" t="s">
        <v>2036</v>
      </c>
      <c r="B639" s="39" t="s">
        <v>2037</v>
      </c>
      <c r="C639" s="36" t="s">
        <v>2038</v>
      </c>
      <c r="D639" s="156" t="s">
        <v>3594</v>
      </c>
    </row>
    <row r="640" spans="1:4" x14ac:dyDescent="0.25">
      <c r="A640" s="39" t="s">
        <v>2039</v>
      </c>
      <c r="B640" s="39" t="s">
        <v>2040</v>
      </c>
      <c r="C640" s="36" t="s">
        <v>2041</v>
      </c>
      <c r="D640" s="156" t="s">
        <v>3595</v>
      </c>
    </row>
    <row r="641" spans="1:4" x14ac:dyDescent="0.25">
      <c r="A641" s="39" t="s">
        <v>2042</v>
      </c>
      <c r="B641" s="39" t="s">
        <v>2043</v>
      </c>
      <c r="C641" s="36" t="s">
        <v>2044</v>
      </c>
      <c r="D641" s="156" t="s">
        <v>3186</v>
      </c>
    </row>
    <row r="642" spans="1:4" x14ac:dyDescent="0.25">
      <c r="A642" s="39" t="s">
        <v>2045</v>
      </c>
      <c r="B642" s="39" t="s">
        <v>2046</v>
      </c>
      <c r="C642" s="36" t="s">
        <v>2047</v>
      </c>
      <c r="D642" s="156">
        <v>2</v>
      </c>
    </row>
    <row r="643" spans="1:4" x14ac:dyDescent="0.25">
      <c r="A643" s="39" t="s">
        <v>4145</v>
      </c>
      <c r="B643" s="39"/>
      <c r="C643" s="36" t="s">
        <v>4146</v>
      </c>
      <c r="D643" s="156"/>
    </row>
    <row r="644" spans="1:4" x14ac:dyDescent="0.25">
      <c r="A644" s="39" t="s">
        <v>4147</v>
      </c>
      <c r="B644" s="39"/>
      <c r="C644" s="36" t="s">
        <v>4148</v>
      </c>
      <c r="D644" s="156"/>
    </row>
    <row r="645" spans="1:4" x14ac:dyDescent="0.25">
      <c r="A645" s="39" t="s">
        <v>4149</v>
      </c>
      <c r="B645" s="39"/>
      <c r="C645" s="36" t="s">
        <v>4150</v>
      </c>
      <c r="D645" s="156"/>
    </row>
    <row r="646" spans="1:4" x14ac:dyDescent="0.25">
      <c r="A646" s="39" t="s">
        <v>4151</v>
      </c>
      <c r="B646" s="39"/>
      <c r="C646" s="36" t="s">
        <v>4152</v>
      </c>
      <c r="D646" s="156"/>
    </row>
    <row r="647" spans="1:4" x14ac:dyDescent="0.25">
      <c r="A647" s="39" t="s">
        <v>4153</v>
      </c>
      <c r="B647" s="39"/>
      <c r="C647" s="36" t="s">
        <v>4154</v>
      </c>
      <c r="D647" s="156"/>
    </row>
    <row r="648" spans="1:4" x14ac:dyDescent="0.25">
      <c r="A648" s="39" t="s">
        <v>4155</v>
      </c>
      <c r="B648" s="39"/>
      <c r="C648" s="36" t="s">
        <v>4156</v>
      </c>
      <c r="D648" s="156"/>
    </row>
    <row r="649" spans="1:4" x14ac:dyDescent="0.25">
      <c r="A649" s="39" t="s">
        <v>4158</v>
      </c>
      <c r="B649" s="39"/>
      <c r="C649" s="36" t="s">
        <v>4163</v>
      </c>
      <c r="D649" s="156"/>
    </row>
    <row r="650" spans="1:4" x14ac:dyDescent="0.25">
      <c r="A650" s="39" t="s">
        <v>4159</v>
      </c>
      <c r="B650" s="39"/>
      <c r="C650" s="36" t="s">
        <v>4164</v>
      </c>
      <c r="D650" s="156"/>
    </row>
    <row r="651" spans="1:4" x14ac:dyDescent="0.25">
      <c r="A651" s="39" t="s">
        <v>4157</v>
      </c>
      <c r="B651" s="39"/>
      <c r="C651" s="36" t="s">
        <v>4165</v>
      </c>
      <c r="D651" s="156"/>
    </row>
    <row r="652" spans="1:4" x14ac:dyDescent="0.25">
      <c r="A652" s="39" t="s">
        <v>4160</v>
      </c>
      <c r="B652" s="39"/>
      <c r="C652" s="36" t="s">
        <v>4166</v>
      </c>
      <c r="D652" s="156"/>
    </row>
    <row r="653" spans="1:4" x14ac:dyDescent="0.25">
      <c r="A653" s="39" t="s">
        <v>4161</v>
      </c>
      <c r="B653" s="39"/>
      <c r="C653" s="36" t="s">
        <v>4167</v>
      </c>
      <c r="D653" s="156"/>
    </row>
    <row r="654" spans="1:4" x14ac:dyDescent="0.25">
      <c r="A654" s="39" t="s">
        <v>4162</v>
      </c>
      <c r="B654" s="39"/>
      <c r="C654" s="36" t="s">
        <v>4168</v>
      </c>
      <c r="D654" s="156"/>
    </row>
    <row r="655" spans="1:4" x14ac:dyDescent="0.25">
      <c r="A655" s="39" t="s">
        <v>4169</v>
      </c>
      <c r="B655" s="39"/>
      <c r="C655" s="36" t="s">
        <v>4176</v>
      </c>
      <c r="D655" s="156"/>
    </row>
    <row r="656" spans="1:4" x14ac:dyDescent="0.25">
      <c r="A656" s="39" t="s">
        <v>4170</v>
      </c>
      <c r="B656" s="39"/>
      <c r="C656" s="36" t="s">
        <v>4177</v>
      </c>
      <c r="D656" s="156"/>
    </row>
    <row r="657" spans="1:41" x14ac:dyDescent="0.25">
      <c r="A657" s="39" t="s">
        <v>4171</v>
      </c>
      <c r="B657" s="39"/>
      <c r="C657" s="36" t="s">
        <v>4178</v>
      </c>
      <c r="D657" s="156"/>
    </row>
    <row r="658" spans="1:41" x14ac:dyDescent="0.25">
      <c r="A658" s="39" t="s">
        <v>4172</v>
      </c>
      <c r="B658" s="39"/>
      <c r="C658" s="36" t="s">
        <v>4179</v>
      </c>
      <c r="D658" s="156"/>
    </row>
    <row r="659" spans="1:41" x14ac:dyDescent="0.25">
      <c r="A659" s="39" t="s">
        <v>4173</v>
      </c>
      <c r="B659" s="39"/>
      <c r="C659" s="36" t="s">
        <v>4180</v>
      </c>
      <c r="D659" s="156"/>
    </row>
    <row r="660" spans="1:41" x14ac:dyDescent="0.25">
      <c r="A660" s="39" t="s">
        <v>4174</v>
      </c>
      <c r="B660" s="39"/>
      <c r="C660" s="36" t="s">
        <v>4181</v>
      </c>
      <c r="D660" s="156"/>
    </row>
    <row r="661" spans="1:41" x14ac:dyDescent="0.25">
      <c r="A661" s="39" t="s">
        <v>4175</v>
      </c>
      <c r="B661" s="39"/>
      <c r="C661" s="36" t="s">
        <v>4182</v>
      </c>
      <c r="D661" s="156"/>
    </row>
    <row r="662" spans="1:41" x14ac:dyDescent="0.25">
      <c r="A662" s="39" t="s">
        <v>2048</v>
      </c>
      <c r="B662" s="39" t="s">
        <v>2049</v>
      </c>
      <c r="C662" s="36" t="s">
        <v>2050</v>
      </c>
      <c r="D662" s="156" t="s">
        <v>3593</v>
      </c>
    </row>
    <row r="663" spans="1:41" x14ac:dyDescent="0.25">
      <c r="A663" s="39" t="s">
        <v>2051</v>
      </c>
      <c r="B663" s="39" t="s">
        <v>2052</v>
      </c>
      <c r="C663" s="36" t="s">
        <v>2053</v>
      </c>
      <c r="D663" s="156" t="s">
        <v>3593</v>
      </c>
    </row>
    <row r="664" spans="1:41" x14ac:dyDescent="0.25">
      <c r="A664" s="39" t="s">
        <v>2054</v>
      </c>
      <c r="B664" s="39" t="s">
        <v>2055</v>
      </c>
      <c r="C664" s="36" t="s">
        <v>2056</v>
      </c>
      <c r="D664" s="156" t="s">
        <v>3575</v>
      </c>
    </row>
    <row r="665" spans="1:41" x14ac:dyDescent="0.25">
      <c r="A665" s="39" t="s">
        <v>2057</v>
      </c>
      <c r="B665" s="39" t="s">
        <v>2058</v>
      </c>
      <c r="C665" s="36" t="s">
        <v>2059</v>
      </c>
      <c r="D665" s="156" t="s">
        <v>3565</v>
      </c>
    </row>
    <row r="666" spans="1:41" x14ac:dyDescent="0.25">
      <c r="A666" s="39" t="s">
        <v>2060</v>
      </c>
      <c r="B666" s="39" t="s">
        <v>2061</v>
      </c>
      <c r="C666" s="36" t="s">
        <v>2062</v>
      </c>
      <c r="D666" s="156">
        <v>3</v>
      </c>
    </row>
    <row r="667" spans="1:41" x14ac:dyDescent="0.25">
      <c r="A667" s="39" t="s">
        <v>2063</v>
      </c>
      <c r="B667" s="39" t="s">
        <v>2064</v>
      </c>
      <c r="C667" s="36" t="s">
        <v>2065</v>
      </c>
      <c r="D667" s="156">
        <v>3</v>
      </c>
    </row>
    <row r="668" spans="1:41" x14ac:dyDescent="0.25">
      <c r="A668" s="39" t="s">
        <v>2066</v>
      </c>
      <c r="B668" s="39" t="s">
        <v>2067</v>
      </c>
      <c r="C668" s="36" t="s">
        <v>2068</v>
      </c>
      <c r="D668" s="156" t="s">
        <v>3574</v>
      </c>
    </row>
    <row r="669" spans="1:41" x14ac:dyDescent="0.25">
      <c r="A669" s="39" t="s">
        <v>2069</v>
      </c>
      <c r="B669" s="39" t="s">
        <v>2070</v>
      </c>
      <c r="C669" s="36" t="s">
        <v>2071</v>
      </c>
      <c r="D669" s="156" t="s">
        <v>3574</v>
      </c>
    </row>
    <row r="670" spans="1:41" x14ac:dyDescent="0.25">
      <c r="A670" s="39" t="s">
        <v>2072</v>
      </c>
      <c r="B670" s="39" t="s">
        <v>2073</v>
      </c>
      <c r="C670" s="36" t="s">
        <v>2074</v>
      </c>
      <c r="D670" s="156" t="s">
        <v>3566</v>
      </c>
    </row>
    <row r="671" spans="1:41" x14ac:dyDescent="0.25">
      <c r="A671" s="39" t="s">
        <v>2075</v>
      </c>
      <c r="B671" s="39" t="s">
        <v>2076</v>
      </c>
      <c r="C671" s="36" t="s">
        <v>2077</v>
      </c>
      <c r="D671" s="156" t="s">
        <v>3575</v>
      </c>
      <c r="E671" s="44"/>
      <c r="F671" s="44"/>
      <c r="G671" s="44"/>
      <c r="H671" s="44"/>
      <c r="I671" s="44"/>
      <c r="J671" s="44"/>
      <c r="K671" s="44"/>
      <c r="L671" s="44"/>
      <c r="M671" s="44"/>
      <c r="N671" s="44"/>
      <c r="O671" s="44"/>
      <c r="P671" s="44"/>
      <c r="Q671" s="44"/>
      <c r="R671" s="44"/>
      <c r="S671" s="44"/>
      <c r="T671" s="44"/>
      <c r="U671" s="44"/>
      <c r="V671" s="44"/>
      <c r="W671" s="44"/>
      <c r="X671" s="44"/>
      <c r="Y671" s="44"/>
      <c r="Z671" s="44"/>
      <c r="AA671" s="44"/>
      <c r="AB671" s="44"/>
      <c r="AC671" s="44"/>
      <c r="AD671" s="44"/>
      <c r="AE671" s="44"/>
      <c r="AF671" s="44"/>
      <c r="AG671" s="44"/>
      <c r="AH671" s="44"/>
      <c r="AI671" s="44"/>
      <c r="AJ671" s="44"/>
      <c r="AK671" s="44"/>
      <c r="AL671" s="44"/>
      <c r="AM671" s="44"/>
      <c r="AN671" s="44"/>
      <c r="AO671" s="44"/>
    </row>
    <row r="672" spans="1:41" x14ac:dyDescent="0.25">
      <c r="A672" s="39" t="s">
        <v>2078</v>
      </c>
      <c r="B672" s="39" t="s">
        <v>2079</v>
      </c>
      <c r="C672" s="36" t="s">
        <v>2080</v>
      </c>
      <c r="D672" s="156" t="s">
        <v>3593</v>
      </c>
      <c r="E672" s="44"/>
      <c r="F672" s="44"/>
      <c r="G672" s="44"/>
      <c r="H672" s="44"/>
      <c r="I672" s="44"/>
      <c r="J672" s="44"/>
      <c r="K672" s="44"/>
      <c r="L672" s="44"/>
      <c r="M672" s="44"/>
      <c r="N672" s="44"/>
      <c r="O672" s="44"/>
      <c r="P672" s="44"/>
      <c r="Q672" s="44"/>
      <c r="R672" s="44"/>
      <c r="S672" s="44"/>
      <c r="T672" s="44"/>
      <c r="U672" s="44"/>
      <c r="V672" s="44"/>
      <c r="W672" s="44"/>
      <c r="X672" s="44"/>
      <c r="Y672" s="44"/>
      <c r="Z672" s="44"/>
      <c r="AA672" s="44"/>
      <c r="AB672" s="44"/>
      <c r="AC672" s="44"/>
      <c r="AD672" s="44"/>
      <c r="AE672" s="44"/>
      <c r="AF672" s="44"/>
      <c r="AG672" s="44"/>
      <c r="AH672" s="44"/>
      <c r="AI672" s="44"/>
      <c r="AJ672" s="44"/>
      <c r="AK672" s="44"/>
      <c r="AL672" s="44"/>
      <c r="AM672" s="44"/>
      <c r="AN672" s="44"/>
      <c r="AO672" s="44"/>
    </row>
    <row r="673" spans="1:41" x14ac:dyDescent="0.25">
      <c r="A673" s="39" t="s">
        <v>2081</v>
      </c>
      <c r="B673" s="39" t="s">
        <v>2082</v>
      </c>
      <c r="C673" s="36" t="s">
        <v>2083</v>
      </c>
      <c r="D673" s="156" t="s">
        <v>3590</v>
      </c>
      <c r="E673" s="44"/>
      <c r="F673" s="44"/>
      <c r="G673" s="44"/>
      <c r="H673" s="44"/>
      <c r="I673" s="44"/>
      <c r="J673" s="44"/>
      <c r="K673" s="44"/>
      <c r="L673" s="44"/>
      <c r="M673" s="44"/>
      <c r="N673" s="44"/>
      <c r="O673" s="44"/>
      <c r="P673" s="44"/>
      <c r="Q673" s="44"/>
      <c r="R673" s="44"/>
      <c r="S673" s="44"/>
      <c r="T673" s="44"/>
      <c r="U673" s="44"/>
      <c r="V673" s="44"/>
      <c r="W673" s="44"/>
      <c r="X673" s="44"/>
      <c r="Y673" s="44"/>
      <c r="Z673" s="44"/>
      <c r="AA673" s="44"/>
      <c r="AB673" s="44"/>
      <c r="AC673" s="44"/>
      <c r="AD673" s="44"/>
      <c r="AE673" s="44"/>
      <c r="AF673" s="44"/>
      <c r="AG673" s="44"/>
      <c r="AH673" s="44"/>
      <c r="AI673" s="44"/>
      <c r="AJ673" s="44"/>
      <c r="AK673" s="44"/>
      <c r="AL673" s="44"/>
      <c r="AM673" s="44"/>
      <c r="AN673" s="44"/>
      <c r="AO673" s="44"/>
    </row>
    <row r="674" spans="1:41" x14ac:dyDescent="0.25">
      <c r="A674" s="28" t="s">
        <v>2084</v>
      </c>
      <c r="B674" s="39" t="s">
        <v>2085</v>
      </c>
      <c r="C674" s="36" t="s">
        <v>2086</v>
      </c>
      <c r="D674" s="156" t="s">
        <v>3573</v>
      </c>
      <c r="E674" s="44"/>
      <c r="F674" s="44"/>
      <c r="G674" s="44"/>
      <c r="H674" s="44"/>
      <c r="I674" s="44"/>
      <c r="J674" s="44"/>
      <c r="K674" s="44"/>
      <c r="L674" s="44"/>
      <c r="M674" s="44"/>
      <c r="N674" s="44"/>
      <c r="O674" s="44"/>
      <c r="P674" s="44"/>
      <c r="Q674" s="44"/>
      <c r="R674" s="44"/>
      <c r="S674" s="44"/>
      <c r="T674" s="44"/>
      <c r="U674" s="44"/>
      <c r="V674" s="44"/>
      <c r="W674" s="44"/>
      <c r="X674" s="44"/>
      <c r="Y674" s="44"/>
      <c r="Z674" s="44"/>
      <c r="AA674" s="44"/>
      <c r="AB674" s="44"/>
      <c r="AC674" s="44"/>
      <c r="AD674" s="44"/>
      <c r="AE674" s="44"/>
      <c r="AF674" s="44"/>
      <c r="AG674" s="44"/>
      <c r="AH674" s="44"/>
      <c r="AI674" s="44"/>
      <c r="AJ674" s="44"/>
      <c r="AK674" s="44"/>
      <c r="AL674" s="44"/>
      <c r="AM674" s="44"/>
      <c r="AN674" s="44"/>
      <c r="AO674" s="44"/>
    </row>
    <row r="675" spans="1:41" x14ac:dyDescent="0.25">
      <c r="A675" s="28" t="s">
        <v>2087</v>
      </c>
      <c r="B675" s="39" t="s">
        <v>2088</v>
      </c>
      <c r="C675" s="36" t="s">
        <v>2089</v>
      </c>
      <c r="D675" s="156" t="s">
        <v>3573</v>
      </c>
      <c r="E675" s="44"/>
      <c r="F675" s="44"/>
      <c r="G675" s="44"/>
      <c r="H675" s="44"/>
      <c r="I675" s="44"/>
      <c r="J675" s="44"/>
      <c r="K675" s="44"/>
      <c r="L675" s="44"/>
      <c r="M675" s="44"/>
      <c r="N675" s="44"/>
      <c r="O675" s="44"/>
      <c r="P675" s="44"/>
      <c r="Q675" s="44"/>
      <c r="R675" s="44"/>
      <c r="S675" s="44"/>
      <c r="T675" s="44"/>
      <c r="U675" s="44"/>
      <c r="V675" s="44"/>
      <c r="W675" s="44"/>
      <c r="X675" s="44"/>
      <c r="Y675" s="44"/>
      <c r="Z675" s="44"/>
      <c r="AA675" s="44"/>
      <c r="AB675" s="44"/>
      <c r="AC675" s="44"/>
      <c r="AD675" s="44"/>
      <c r="AE675" s="44"/>
      <c r="AF675" s="44"/>
      <c r="AG675" s="44"/>
      <c r="AH675" s="44"/>
      <c r="AI675" s="44"/>
      <c r="AJ675" s="44"/>
      <c r="AK675" s="44"/>
      <c r="AL675" s="44"/>
      <c r="AM675" s="44"/>
      <c r="AN675" s="44"/>
      <c r="AO675" s="44"/>
    </row>
    <row r="676" spans="1:41" x14ac:dyDescent="0.25">
      <c r="A676" s="28" t="s">
        <v>2090</v>
      </c>
      <c r="B676" s="39" t="s">
        <v>2091</v>
      </c>
      <c r="C676" s="36" t="s">
        <v>2092</v>
      </c>
      <c r="D676" s="156" t="s">
        <v>3596</v>
      </c>
      <c r="E676" s="44"/>
      <c r="F676" s="44"/>
      <c r="G676" s="44"/>
      <c r="H676" s="44"/>
      <c r="I676" s="44"/>
      <c r="J676" s="44"/>
      <c r="K676" s="44"/>
      <c r="L676" s="44"/>
      <c r="M676" s="44"/>
      <c r="N676" s="44"/>
      <c r="O676" s="44"/>
      <c r="P676" s="44"/>
      <c r="Q676" s="44"/>
      <c r="R676" s="44"/>
      <c r="S676" s="44"/>
      <c r="T676" s="44"/>
      <c r="U676" s="44"/>
      <c r="V676" s="44"/>
      <c r="W676" s="44"/>
      <c r="X676" s="44"/>
      <c r="Y676" s="44"/>
      <c r="Z676" s="44"/>
      <c r="AA676" s="44"/>
      <c r="AB676" s="44"/>
      <c r="AC676" s="44"/>
      <c r="AD676" s="44"/>
      <c r="AE676" s="44"/>
      <c r="AF676" s="44"/>
      <c r="AG676" s="44"/>
      <c r="AH676" s="44"/>
      <c r="AI676" s="44"/>
      <c r="AJ676" s="44"/>
      <c r="AK676" s="44"/>
      <c r="AL676" s="44"/>
      <c r="AM676" s="44"/>
      <c r="AN676" s="44"/>
      <c r="AO676" s="44"/>
    </row>
    <row r="677" spans="1:41" x14ac:dyDescent="0.25">
      <c r="A677" s="28" t="s">
        <v>2093</v>
      </c>
      <c r="B677" s="39" t="s">
        <v>2094</v>
      </c>
      <c r="C677" s="36" t="s">
        <v>2095</v>
      </c>
      <c r="D677" s="156" t="s">
        <v>3596</v>
      </c>
      <c r="E677" s="44"/>
      <c r="F677" s="44"/>
      <c r="G677" s="44"/>
      <c r="H677" s="44"/>
      <c r="I677" s="44"/>
      <c r="J677" s="44"/>
      <c r="K677" s="44"/>
      <c r="L677" s="44"/>
      <c r="M677" s="44"/>
      <c r="N677" s="44"/>
      <c r="O677" s="44"/>
      <c r="P677" s="44"/>
      <c r="Q677" s="44"/>
      <c r="R677" s="44"/>
      <c r="S677" s="44"/>
      <c r="T677" s="44"/>
      <c r="U677" s="44"/>
      <c r="V677" s="44"/>
      <c r="W677" s="44"/>
      <c r="X677" s="44"/>
      <c r="Y677" s="44"/>
      <c r="Z677" s="44"/>
      <c r="AA677" s="44"/>
      <c r="AB677" s="44"/>
      <c r="AC677" s="44"/>
      <c r="AD677" s="44"/>
      <c r="AE677" s="44"/>
      <c r="AF677" s="44"/>
      <c r="AG677" s="44"/>
      <c r="AH677" s="44"/>
      <c r="AI677" s="44"/>
      <c r="AJ677" s="44"/>
      <c r="AK677" s="44"/>
      <c r="AL677" s="44"/>
      <c r="AM677" s="44"/>
      <c r="AN677" s="44"/>
      <c r="AO677" s="44"/>
    </row>
    <row r="678" spans="1:41" x14ac:dyDescent="0.25">
      <c r="A678" s="28" t="s">
        <v>2096</v>
      </c>
      <c r="B678" s="39" t="s">
        <v>2097</v>
      </c>
      <c r="C678" s="36" t="s">
        <v>2098</v>
      </c>
      <c r="D678" s="156" t="s">
        <v>3596</v>
      </c>
      <c r="E678" s="44"/>
      <c r="F678" s="44"/>
      <c r="G678" s="44"/>
      <c r="H678" s="44"/>
      <c r="I678" s="44"/>
      <c r="J678" s="44"/>
      <c r="K678" s="44"/>
      <c r="L678" s="44"/>
      <c r="M678" s="44"/>
      <c r="N678" s="44"/>
      <c r="O678" s="44"/>
      <c r="P678" s="44"/>
      <c r="Q678" s="44"/>
      <c r="R678" s="44"/>
      <c r="S678" s="44"/>
      <c r="T678" s="44"/>
      <c r="U678" s="44"/>
      <c r="V678" s="44"/>
      <c r="W678" s="44"/>
      <c r="X678" s="44"/>
      <c r="Y678" s="44"/>
      <c r="Z678" s="44"/>
      <c r="AA678" s="44"/>
      <c r="AB678" s="44"/>
      <c r="AC678" s="44"/>
      <c r="AD678" s="44"/>
      <c r="AE678" s="44"/>
      <c r="AF678" s="44"/>
      <c r="AG678" s="44"/>
      <c r="AH678" s="44"/>
      <c r="AI678" s="44"/>
      <c r="AJ678" s="44"/>
      <c r="AK678" s="44"/>
      <c r="AL678" s="44"/>
      <c r="AM678" s="44"/>
      <c r="AN678" s="44"/>
      <c r="AO678" s="44"/>
    </row>
    <row r="679" spans="1:41" x14ac:dyDescent="0.25">
      <c r="A679" s="28" t="s">
        <v>2099</v>
      </c>
      <c r="B679" s="39" t="s">
        <v>2100</v>
      </c>
      <c r="C679" s="36" t="s">
        <v>2101</v>
      </c>
      <c r="D679" s="156" t="s">
        <v>3596</v>
      </c>
      <c r="E679" s="44"/>
      <c r="F679" s="44"/>
      <c r="G679" s="44"/>
      <c r="H679" s="44"/>
      <c r="I679" s="44"/>
      <c r="J679" s="44"/>
      <c r="K679" s="44"/>
      <c r="L679" s="44"/>
      <c r="M679" s="44"/>
      <c r="N679" s="44"/>
      <c r="O679" s="44"/>
      <c r="P679" s="44"/>
      <c r="Q679" s="44"/>
      <c r="R679" s="44"/>
      <c r="S679" s="44"/>
      <c r="T679" s="44"/>
      <c r="U679" s="44"/>
      <c r="V679" s="44"/>
      <c r="W679" s="44"/>
      <c r="X679" s="44"/>
      <c r="Y679" s="44"/>
      <c r="Z679" s="44"/>
      <c r="AA679" s="44"/>
      <c r="AB679" s="44"/>
      <c r="AC679" s="44"/>
      <c r="AD679" s="44"/>
      <c r="AE679" s="44"/>
      <c r="AF679" s="44"/>
      <c r="AG679" s="44"/>
      <c r="AH679" s="44"/>
      <c r="AI679" s="44"/>
      <c r="AJ679" s="44"/>
      <c r="AK679" s="44"/>
      <c r="AL679" s="44"/>
      <c r="AM679" s="44"/>
      <c r="AN679" s="44"/>
      <c r="AO679" s="44"/>
    </row>
    <row r="680" spans="1:41" x14ac:dyDescent="0.25">
      <c r="A680" s="28" t="s">
        <v>2102</v>
      </c>
      <c r="B680" s="39" t="s">
        <v>2103</v>
      </c>
      <c r="C680" s="36" t="s">
        <v>2104</v>
      </c>
      <c r="D680" s="156" t="s">
        <v>3596</v>
      </c>
      <c r="E680" s="44"/>
      <c r="F680" s="44"/>
      <c r="G680" s="44"/>
      <c r="H680" s="44"/>
      <c r="I680" s="44"/>
      <c r="J680" s="44"/>
      <c r="K680" s="44"/>
      <c r="L680" s="44"/>
      <c r="M680" s="44"/>
      <c r="N680" s="44"/>
      <c r="O680" s="44"/>
      <c r="P680" s="44"/>
      <c r="Q680" s="44"/>
      <c r="R680" s="44"/>
      <c r="S680" s="44"/>
      <c r="T680" s="44"/>
      <c r="U680" s="44"/>
      <c r="V680" s="44"/>
      <c r="W680" s="44"/>
      <c r="X680" s="44"/>
      <c r="Y680" s="44"/>
      <c r="Z680" s="44"/>
      <c r="AA680" s="44"/>
      <c r="AB680" s="44"/>
      <c r="AC680" s="44"/>
      <c r="AD680" s="44"/>
      <c r="AE680" s="44"/>
      <c r="AF680" s="44"/>
      <c r="AG680" s="44"/>
      <c r="AH680" s="44"/>
      <c r="AI680" s="44"/>
      <c r="AJ680" s="44"/>
      <c r="AK680" s="44"/>
      <c r="AL680" s="44"/>
      <c r="AM680" s="44"/>
      <c r="AN680" s="44"/>
      <c r="AO680" s="44"/>
    </row>
    <row r="681" spans="1:41" x14ac:dyDescent="0.25">
      <c r="A681" s="28" t="s">
        <v>2105</v>
      </c>
      <c r="B681" s="39" t="s">
        <v>2106</v>
      </c>
      <c r="C681" s="36" t="s">
        <v>2107</v>
      </c>
      <c r="D681" s="156" t="s">
        <v>3596</v>
      </c>
      <c r="E681" s="44"/>
      <c r="F681" s="44"/>
      <c r="G681" s="44"/>
      <c r="H681" s="44"/>
      <c r="I681" s="44"/>
      <c r="J681" s="44"/>
      <c r="K681" s="44"/>
      <c r="L681" s="44"/>
      <c r="M681" s="44"/>
      <c r="N681" s="44"/>
      <c r="O681" s="44"/>
      <c r="P681" s="44"/>
      <c r="Q681" s="44"/>
      <c r="R681" s="44"/>
      <c r="S681" s="44"/>
      <c r="T681" s="44"/>
      <c r="U681" s="44"/>
      <c r="V681" s="44"/>
      <c r="W681" s="44"/>
      <c r="X681" s="44"/>
      <c r="Y681" s="44"/>
      <c r="Z681" s="44"/>
      <c r="AA681" s="44"/>
      <c r="AB681" s="44"/>
      <c r="AC681" s="44"/>
      <c r="AD681" s="44"/>
      <c r="AE681" s="44"/>
      <c r="AF681" s="44"/>
      <c r="AG681" s="44"/>
      <c r="AH681" s="44"/>
      <c r="AI681" s="44"/>
      <c r="AJ681" s="44"/>
      <c r="AK681" s="44"/>
      <c r="AL681" s="44"/>
      <c r="AM681" s="44"/>
      <c r="AN681" s="44"/>
      <c r="AO681" s="44"/>
    </row>
    <row r="682" spans="1:41" x14ac:dyDescent="0.25">
      <c r="A682" s="28" t="s">
        <v>2108</v>
      </c>
      <c r="B682" s="39" t="s">
        <v>2109</v>
      </c>
      <c r="C682" s="36" t="s">
        <v>2110</v>
      </c>
      <c r="D682" s="156" t="s">
        <v>3596</v>
      </c>
      <c r="E682" s="44"/>
      <c r="F682" s="44"/>
      <c r="G682" s="44"/>
      <c r="H682" s="44"/>
      <c r="I682" s="44"/>
      <c r="J682" s="44"/>
      <c r="K682" s="44"/>
      <c r="L682" s="44"/>
      <c r="M682" s="44"/>
      <c r="N682" s="44"/>
      <c r="O682" s="44"/>
      <c r="P682" s="44"/>
      <c r="Q682" s="44"/>
      <c r="R682" s="44"/>
      <c r="S682" s="44"/>
      <c r="T682" s="44"/>
      <c r="U682" s="44"/>
      <c r="V682" s="44"/>
      <c r="W682" s="44"/>
      <c r="X682" s="44"/>
      <c r="Y682" s="44"/>
      <c r="Z682" s="44"/>
      <c r="AA682" s="44"/>
      <c r="AB682" s="44"/>
      <c r="AC682" s="44"/>
      <c r="AD682" s="44"/>
      <c r="AE682" s="44"/>
      <c r="AF682" s="44"/>
      <c r="AG682" s="44"/>
      <c r="AH682" s="44"/>
      <c r="AI682" s="44"/>
      <c r="AJ682" s="44"/>
      <c r="AK682" s="44"/>
      <c r="AL682" s="44"/>
      <c r="AM682" s="44"/>
      <c r="AN682" s="44"/>
      <c r="AO682" s="44"/>
    </row>
    <row r="683" spans="1:41" x14ac:dyDescent="0.25">
      <c r="A683" s="28" t="s">
        <v>2111</v>
      </c>
      <c r="B683" s="39" t="s">
        <v>2112</v>
      </c>
      <c r="C683" s="36" t="s">
        <v>2113</v>
      </c>
      <c r="D683" s="156" t="s">
        <v>3574</v>
      </c>
      <c r="E683" s="44"/>
      <c r="F683" s="44"/>
      <c r="G683" s="44"/>
      <c r="H683" s="44"/>
      <c r="I683" s="44"/>
      <c r="J683" s="44"/>
      <c r="K683" s="44"/>
      <c r="L683" s="44"/>
      <c r="M683" s="44"/>
      <c r="N683" s="44"/>
      <c r="O683" s="44"/>
      <c r="P683" s="44"/>
      <c r="Q683" s="44"/>
      <c r="R683" s="44"/>
      <c r="S683" s="44"/>
      <c r="T683" s="44"/>
      <c r="U683" s="44"/>
      <c r="V683" s="44"/>
      <c r="W683" s="44"/>
      <c r="X683" s="44"/>
      <c r="Y683" s="44"/>
      <c r="Z683" s="44"/>
      <c r="AA683" s="44"/>
      <c r="AB683" s="44"/>
      <c r="AC683" s="44"/>
      <c r="AD683" s="44"/>
      <c r="AE683" s="44"/>
      <c r="AF683" s="44"/>
      <c r="AG683" s="44"/>
      <c r="AH683" s="44"/>
      <c r="AI683" s="44"/>
      <c r="AJ683" s="44"/>
      <c r="AK683" s="44"/>
      <c r="AL683" s="44"/>
      <c r="AM683" s="44"/>
      <c r="AN683" s="44"/>
      <c r="AO683" s="44"/>
    </row>
    <row r="684" spans="1:41" x14ac:dyDescent="0.25">
      <c r="A684" s="28" t="s">
        <v>2114</v>
      </c>
      <c r="B684" s="39" t="s">
        <v>2115</v>
      </c>
      <c r="C684" s="36" t="s">
        <v>2116</v>
      </c>
      <c r="D684" s="156" t="s">
        <v>3596</v>
      </c>
      <c r="E684" s="44"/>
      <c r="F684" s="44"/>
      <c r="G684" s="44"/>
      <c r="H684" s="44"/>
      <c r="I684" s="44"/>
      <c r="J684" s="44"/>
      <c r="K684" s="44"/>
      <c r="L684" s="44"/>
      <c r="M684" s="44"/>
      <c r="N684" s="44"/>
      <c r="O684" s="44"/>
      <c r="P684" s="44"/>
      <c r="Q684" s="44"/>
      <c r="R684" s="44"/>
      <c r="S684" s="44"/>
      <c r="T684" s="44"/>
      <c r="U684" s="44"/>
      <c r="V684" s="44"/>
      <c r="W684" s="44"/>
      <c r="X684" s="44"/>
      <c r="Y684" s="44"/>
      <c r="Z684" s="44"/>
      <c r="AA684" s="44"/>
      <c r="AB684" s="44"/>
      <c r="AC684" s="44"/>
      <c r="AD684" s="44"/>
      <c r="AE684" s="44"/>
      <c r="AF684" s="44"/>
      <c r="AG684" s="44"/>
      <c r="AH684" s="44"/>
      <c r="AI684" s="44"/>
      <c r="AJ684" s="44"/>
      <c r="AK684" s="44"/>
      <c r="AL684" s="44"/>
      <c r="AM684" s="44"/>
      <c r="AN684" s="44"/>
      <c r="AO684" s="44"/>
    </row>
    <row r="685" spans="1:41" x14ac:dyDescent="0.25">
      <c r="A685" s="28" t="s">
        <v>2117</v>
      </c>
      <c r="B685" s="39" t="s">
        <v>2118</v>
      </c>
      <c r="C685" s="36" t="s">
        <v>2119</v>
      </c>
      <c r="D685" s="156" t="s">
        <v>3179</v>
      </c>
      <c r="E685" s="44"/>
      <c r="F685" s="44"/>
      <c r="G685" s="44"/>
      <c r="H685" s="44"/>
      <c r="I685" s="44"/>
      <c r="J685" s="44"/>
      <c r="K685" s="44"/>
      <c r="L685" s="44"/>
      <c r="M685" s="44"/>
      <c r="N685" s="44"/>
      <c r="O685" s="44"/>
      <c r="P685" s="44"/>
      <c r="Q685" s="44"/>
      <c r="R685" s="44"/>
      <c r="S685" s="44"/>
      <c r="T685" s="44"/>
      <c r="U685" s="44"/>
      <c r="V685" s="44"/>
      <c r="W685" s="44"/>
      <c r="X685" s="44"/>
      <c r="Y685" s="44"/>
      <c r="Z685" s="44"/>
      <c r="AA685" s="44"/>
      <c r="AB685" s="44"/>
      <c r="AC685" s="44"/>
      <c r="AD685" s="44"/>
      <c r="AE685" s="44"/>
      <c r="AF685" s="44"/>
      <c r="AG685" s="44"/>
      <c r="AH685" s="44"/>
      <c r="AI685" s="44"/>
      <c r="AJ685" s="44"/>
      <c r="AK685" s="44"/>
      <c r="AL685" s="44"/>
      <c r="AM685" s="44"/>
      <c r="AN685" s="44"/>
      <c r="AO685" s="44"/>
    </row>
    <row r="686" spans="1:41" x14ac:dyDescent="0.25">
      <c r="A686" s="28" t="s">
        <v>2120</v>
      </c>
      <c r="B686" s="36" t="s">
        <v>2121</v>
      </c>
      <c r="C686" s="36" t="s">
        <v>2122</v>
      </c>
      <c r="D686" s="156" t="s">
        <v>3187</v>
      </c>
      <c r="E686" s="44"/>
      <c r="F686" s="44"/>
      <c r="G686" s="44"/>
      <c r="H686" s="44"/>
      <c r="I686" s="44"/>
      <c r="J686" s="44"/>
      <c r="K686" s="44"/>
      <c r="L686" s="44"/>
      <c r="M686" s="44"/>
      <c r="N686" s="44"/>
      <c r="O686" s="44"/>
      <c r="P686" s="44"/>
      <c r="Q686" s="44"/>
      <c r="R686" s="44"/>
      <c r="S686" s="44"/>
      <c r="T686" s="44"/>
      <c r="U686" s="44"/>
      <c r="V686" s="44"/>
      <c r="W686" s="44"/>
      <c r="X686" s="44"/>
      <c r="Y686" s="44"/>
      <c r="Z686" s="44"/>
      <c r="AA686" s="44"/>
      <c r="AB686" s="44"/>
      <c r="AC686" s="44"/>
      <c r="AD686" s="44"/>
      <c r="AE686" s="44"/>
      <c r="AF686" s="44"/>
      <c r="AG686" s="44"/>
      <c r="AH686" s="44"/>
      <c r="AI686" s="44"/>
      <c r="AJ686" s="44"/>
      <c r="AK686" s="44"/>
      <c r="AL686" s="44"/>
      <c r="AM686" s="44"/>
      <c r="AN686" s="44"/>
      <c r="AO686" s="44"/>
    </row>
    <row r="687" spans="1:41" x14ac:dyDescent="0.25">
      <c r="A687" s="28" t="s">
        <v>2123</v>
      </c>
      <c r="B687" s="36" t="s">
        <v>2124</v>
      </c>
      <c r="C687" s="36" t="s">
        <v>2125</v>
      </c>
      <c r="D687" s="156" t="s">
        <v>3187</v>
      </c>
      <c r="E687" s="44"/>
      <c r="F687" s="44"/>
      <c r="G687" s="44"/>
      <c r="H687" s="44"/>
      <c r="I687" s="44"/>
      <c r="J687" s="44"/>
      <c r="K687" s="44"/>
      <c r="L687" s="44"/>
      <c r="M687" s="44"/>
      <c r="N687" s="44"/>
      <c r="O687" s="44"/>
      <c r="P687" s="44"/>
      <c r="Q687" s="44"/>
      <c r="R687" s="44"/>
      <c r="S687" s="44"/>
      <c r="T687" s="44"/>
      <c r="U687" s="44"/>
      <c r="V687" s="44"/>
      <c r="W687" s="44"/>
      <c r="X687" s="44"/>
      <c r="Y687" s="44"/>
      <c r="Z687" s="44"/>
      <c r="AA687" s="44"/>
      <c r="AB687" s="44"/>
      <c r="AC687" s="44"/>
      <c r="AD687" s="44"/>
      <c r="AE687" s="44"/>
      <c r="AF687" s="44"/>
      <c r="AG687" s="44"/>
      <c r="AH687" s="44"/>
      <c r="AI687" s="44"/>
      <c r="AJ687" s="44"/>
      <c r="AK687" s="44"/>
      <c r="AL687" s="44"/>
      <c r="AM687" s="44"/>
      <c r="AN687" s="44"/>
      <c r="AO687" s="44"/>
    </row>
    <row r="688" spans="1:41" x14ac:dyDescent="0.25">
      <c r="A688" s="28" t="s">
        <v>2126</v>
      </c>
      <c r="B688" s="36" t="s">
        <v>2127</v>
      </c>
      <c r="C688" s="36" t="s">
        <v>2128</v>
      </c>
      <c r="D688" s="156" t="s">
        <v>3187</v>
      </c>
      <c r="E688" s="44"/>
      <c r="F688" s="44"/>
      <c r="G688" s="44"/>
      <c r="H688" s="44"/>
      <c r="I688" s="44"/>
      <c r="J688" s="44"/>
      <c r="K688" s="44"/>
      <c r="L688" s="44"/>
      <c r="M688" s="44"/>
      <c r="N688" s="44"/>
      <c r="O688" s="44"/>
      <c r="P688" s="44"/>
      <c r="Q688" s="44"/>
      <c r="R688" s="44"/>
      <c r="S688" s="44"/>
      <c r="T688" s="44"/>
      <c r="U688" s="44"/>
      <c r="V688" s="44"/>
      <c r="W688" s="44"/>
      <c r="X688" s="44"/>
      <c r="Y688" s="44"/>
      <c r="Z688" s="44"/>
      <c r="AA688" s="44"/>
      <c r="AB688" s="44"/>
      <c r="AC688" s="44"/>
      <c r="AD688" s="44"/>
      <c r="AE688" s="44"/>
      <c r="AF688" s="44"/>
      <c r="AG688" s="44"/>
      <c r="AH688" s="44"/>
      <c r="AI688" s="44"/>
      <c r="AJ688" s="44"/>
      <c r="AK688" s="44"/>
      <c r="AL688" s="44"/>
      <c r="AM688" s="44"/>
      <c r="AN688" s="44"/>
      <c r="AO688" s="44"/>
    </row>
    <row r="689" spans="1:41" x14ac:dyDescent="0.25">
      <c r="A689" s="39" t="s">
        <v>2129</v>
      </c>
      <c r="B689" s="39" t="s">
        <v>2130</v>
      </c>
      <c r="C689" s="36" t="s">
        <v>2131</v>
      </c>
      <c r="D689" s="155" t="s">
        <v>3551</v>
      </c>
      <c r="E689" s="44"/>
      <c r="F689" s="44"/>
      <c r="G689" s="44"/>
      <c r="H689" s="44"/>
      <c r="I689" s="44"/>
      <c r="J689" s="44"/>
      <c r="K689" s="44"/>
      <c r="L689" s="44"/>
      <c r="M689" s="44"/>
      <c r="N689" s="44"/>
      <c r="O689" s="44"/>
      <c r="P689" s="44"/>
      <c r="Q689" s="44"/>
      <c r="R689" s="44"/>
      <c r="S689" s="44"/>
      <c r="T689" s="44"/>
      <c r="U689" s="44"/>
      <c r="V689" s="44"/>
      <c r="W689" s="44"/>
      <c r="X689" s="44"/>
      <c r="Y689" s="44"/>
      <c r="Z689" s="44"/>
      <c r="AA689" s="44"/>
      <c r="AB689" s="44"/>
      <c r="AC689" s="44"/>
      <c r="AD689" s="44"/>
      <c r="AE689" s="44"/>
      <c r="AF689" s="44"/>
      <c r="AG689" s="44"/>
      <c r="AH689" s="44"/>
      <c r="AI689" s="44"/>
      <c r="AJ689" s="44"/>
      <c r="AK689" s="44"/>
      <c r="AL689" s="44"/>
      <c r="AM689" s="44"/>
      <c r="AN689" s="44"/>
      <c r="AO689" s="44"/>
    </row>
    <row r="690" spans="1:41" x14ac:dyDescent="0.25">
      <c r="A690" s="39" t="s">
        <v>2132</v>
      </c>
      <c r="B690" s="39" t="s">
        <v>2133</v>
      </c>
      <c r="C690" s="36" t="s">
        <v>2134</v>
      </c>
      <c r="D690" s="156" t="s">
        <v>3593</v>
      </c>
      <c r="E690" s="44"/>
      <c r="F690" s="44"/>
      <c r="G690" s="44"/>
      <c r="H690" s="44"/>
      <c r="I690" s="44"/>
      <c r="J690" s="44"/>
      <c r="K690" s="44"/>
      <c r="L690" s="44"/>
      <c r="M690" s="44"/>
      <c r="N690" s="44"/>
      <c r="O690" s="44"/>
      <c r="P690" s="44"/>
      <c r="Q690" s="44"/>
      <c r="R690" s="44"/>
      <c r="S690" s="44"/>
      <c r="T690" s="44"/>
      <c r="U690" s="44"/>
      <c r="V690" s="44"/>
      <c r="W690" s="44"/>
      <c r="X690" s="44"/>
      <c r="Y690" s="44"/>
      <c r="Z690" s="44"/>
      <c r="AA690" s="44"/>
      <c r="AB690" s="44"/>
      <c r="AC690" s="44"/>
      <c r="AD690" s="44"/>
      <c r="AE690" s="44"/>
      <c r="AF690" s="44"/>
      <c r="AG690" s="44"/>
      <c r="AH690" s="44"/>
      <c r="AI690" s="44"/>
      <c r="AJ690" s="44"/>
      <c r="AK690" s="44"/>
      <c r="AL690" s="44"/>
      <c r="AM690" s="44"/>
      <c r="AN690" s="44"/>
      <c r="AO690" s="44"/>
    </row>
    <row r="691" spans="1:41" x14ac:dyDescent="0.25">
      <c r="A691" s="39" t="s">
        <v>2135</v>
      </c>
      <c r="B691" s="39" t="s">
        <v>2136</v>
      </c>
      <c r="C691" s="36" t="s">
        <v>2137</v>
      </c>
      <c r="D691" s="156"/>
      <c r="E691" s="44"/>
      <c r="F691" s="44"/>
      <c r="G691" s="44"/>
      <c r="H691" s="44"/>
      <c r="I691" s="44"/>
      <c r="J691" s="44"/>
      <c r="K691" s="44"/>
      <c r="L691" s="44"/>
      <c r="M691" s="44"/>
      <c r="N691" s="44"/>
      <c r="O691" s="44"/>
      <c r="P691" s="44"/>
      <c r="Q691" s="44"/>
      <c r="R691" s="44"/>
      <c r="S691" s="44"/>
      <c r="T691" s="44"/>
      <c r="U691" s="44"/>
      <c r="V691" s="44"/>
      <c r="W691" s="44"/>
      <c r="X691" s="44"/>
      <c r="Y691" s="44"/>
      <c r="Z691" s="44"/>
      <c r="AA691" s="44"/>
      <c r="AB691" s="44"/>
      <c r="AC691" s="44"/>
      <c r="AD691" s="44"/>
      <c r="AE691" s="44"/>
      <c r="AF691" s="44"/>
      <c r="AG691" s="44"/>
      <c r="AH691" s="44"/>
      <c r="AI691" s="44"/>
      <c r="AJ691" s="44"/>
      <c r="AK691" s="44"/>
      <c r="AL691" s="44"/>
      <c r="AM691" s="44"/>
      <c r="AN691" s="44"/>
      <c r="AO691" s="44"/>
    </row>
    <row r="692" spans="1:41" x14ac:dyDescent="0.25">
      <c r="A692" s="39" t="s">
        <v>2138</v>
      </c>
      <c r="B692" s="39" t="s">
        <v>2139</v>
      </c>
      <c r="C692" s="36" t="s">
        <v>2140</v>
      </c>
      <c r="D692" s="156"/>
      <c r="E692" s="44"/>
      <c r="F692" s="44"/>
      <c r="G692" s="44"/>
      <c r="H692" s="44"/>
      <c r="I692" s="44"/>
      <c r="J692" s="44"/>
      <c r="K692" s="44"/>
      <c r="L692" s="44"/>
      <c r="M692" s="44"/>
      <c r="N692" s="44"/>
      <c r="O692" s="44"/>
      <c r="P692" s="44"/>
      <c r="Q692" s="44"/>
      <c r="R692" s="44"/>
      <c r="S692" s="44"/>
      <c r="T692" s="44"/>
      <c r="U692" s="44"/>
      <c r="V692" s="44"/>
      <c r="W692" s="44"/>
      <c r="X692" s="44"/>
      <c r="Y692" s="44"/>
      <c r="Z692" s="44"/>
      <c r="AA692" s="44"/>
      <c r="AB692" s="44"/>
      <c r="AC692" s="44"/>
      <c r="AD692" s="44"/>
      <c r="AE692" s="44"/>
      <c r="AF692" s="44"/>
      <c r="AG692" s="44"/>
      <c r="AH692" s="44"/>
      <c r="AI692" s="44"/>
      <c r="AJ692" s="44"/>
      <c r="AK692" s="44"/>
      <c r="AL692" s="44"/>
      <c r="AM692" s="44"/>
      <c r="AN692" s="44"/>
      <c r="AO692" s="44"/>
    </row>
    <row r="693" spans="1:41" x14ac:dyDescent="0.25">
      <c r="A693" s="39" t="s">
        <v>2141</v>
      </c>
      <c r="B693" s="39" t="s">
        <v>2142</v>
      </c>
      <c r="C693" s="36" t="s">
        <v>2143</v>
      </c>
      <c r="D693" s="156" t="s">
        <v>3596</v>
      </c>
      <c r="E693" s="44"/>
      <c r="F693" s="44"/>
      <c r="G693" s="44"/>
      <c r="H693" s="44"/>
      <c r="I693" s="44"/>
      <c r="J693" s="44"/>
      <c r="K693" s="44"/>
      <c r="L693" s="44"/>
      <c r="M693" s="44"/>
      <c r="N693" s="44"/>
      <c r="O693" s="44"/>
      <c r="P693" s="44"/>
      <c r="Q693" s="44"/>
      <c r="R693" s="44"/>
      <c r="S693" s="44"/>
      <c r="T693" s="44"/>
      <c r="U693" s="44"/>
      <c r="V693" s="44"/>
      <c r="W693" s="44"/>
      <c r="X693" s="44"/>
      <c r="Y693" s="44"/>
      <c r="Z693" s="44"/>
      <c r="AA693" s="44"/>
      <c r="AB693" s="44"/>
      <c r="AC693" s="44"/>
      <c r="AD693" s="44"/>
      <c r="AE693" s="44"/>
      <c r="AF693" s="44"/>
      <c r="AG693" s="44"/>
      <c r="AH693" s="44"/>
      <c r="AI693" s="44"/>
      <c r="AJ693" s="44"/>
      <c r="AK693" s="44"/>
      <c r="AL693" s="44"/>
      <c r="AM693" s="44"/>
      <c r="AN693" s="44"/>
      <c r="AO693" s="44"/>
    </row>
    <row r="694" spans="1:41" x14ac:dyDescent="0.25">
      <c r="A694" s="39" t="s">
        <v>2144</v>
      </c>
      <c r="B694" s="39" t="s">
        <v>2145</v>
      </c>
      <c r="C694" s="36" t="s">
        <v>2146</v>
      </c>
      <c r="D694" s="156" t="s">
        <v>3596</v>
      </c>
      <c r="E694" s="44"/>
      <c r="F694" s="44"/>
      <c r="G694" s="44"/>
      <c r="H694" s="44"/>
      <c r="I694" s="44"/>
      <c r="J694" s="44"/>
      <c r="K694" s="44"/>
      <c r="L694" s="44"/>
      <c r="M694" s="44"/>
      <c r="N694" s="44"/>
      <c r="O694" s="44"/>
      <c r="P694" s="44"/>
      <c r="Q694" s="44"/>
      <c r="R694" s="44"/>
      <c r="S694" s="44"/>
      <c r="T694" s="44"/>
      <c r="U694" s="44"/>
      <c r="V694" s="44"/>
      <c r="W694" s="44"/>
      <c r="X694" s="44"/>
      <c r="Y694" s="44"/>
      <c r="Z694" s="44"/>
      <c r="AA694" s="44"/>
      <c r="AB694" s="44"/>
      <c r="AC694" s="44"/>
      <c r="AD694" s="44"/>
      <c r="AE694" s="44"/>
      <c r="AF694" s="44"/>
      <c r="AG694" s="44"/>
      <c r="AH694" s="44"/>
      <c r="AI694" s="44"/>
      <c r="AJ694" s="44"/>
      <c r="AK694" s="44"/>
      <c r="AL694" s="44"/>
      <c r="AM694" s="44"/>
      <c r="AN694" s="44"/>
      <c r="AO694" s="44"/>
    </row>
    <row r="695" spans="1:41" x14ac:dyDescent="0.25">
      <c r="A695" s="39" t="s">
        <v>2147</v>
      </c>
      <c r="B695" s="39" t="s">
        <v>2148</v>
      </c>
      <c r="C695" s="36" t="s">
        <v>2149</v>
      </c>
      <c r="D695" s="156" t="s">
        <v>3596</v>
      </c>
      <c r="E695" s="44"/>
      <c r="F695" s="44"/>
      <c r="G695" s="44"/>
      <c r="H695" s="44"/>
      <c r="I695" s="44"/>
      <c r="J695" s="44"/>
      <c r="K695" s="44"/>
      <c r="L695" s="44"/>
      <c r="M695" s="44"/>
      <c r="N695" s="44"/>
      <c r="O695" s="44"/>
      <c r="P695" s="44"/>
      <c r="Q695" s="44"/>
      <c r="R695" s="44"/>
      <c r="S695" s="44"/>
      <c r="T695" s="44"/>
      <c r="U695" s="44"/>
      <c r="V695" s="44"/>
      <c r="W695" s="44"/>
      <c r="X695" s="44"/>
      <c r="Y695" s="44"/>
      <c r="Z695" s="44"/>
      <c r="AA695" s="44"/>
      <c r="AB695" s="44"/>
      <c r="AC695" s="44"/>
      <c r="AD695" s="44"/>
      <c r="AE695" s="44"/>
      <c r="AF695" s="44"/>
      <c r="AG695" s="44"/>
      <c r="AH695" s="44"/>
      <c r="AI695" s="44"/>
      <c r="AJ695" s="44"/>
      <c r="AK695" s="44"/>
      <c r="AL695" s="44"/>
      <c r="AM695" s="44"/>
      <c r="AN695" s="44"/>
      <c r="AO695" s="44"/>
    </row>
    <row r="696" spans="1:41" x14ac:dyDescent="0.25">
      <c r="A696" s="39" t="s">
        <v>2150</v>
      </c>
      <c r="B696" s="39" t="s">
        <v>2151</v>
      </c>
      <c r="C696" s="36" t="s">
        <v>2152</v>
      </c>
      <c r="D696" s="156" t="s">
        <v>3596</v>
      </c>
      <c r="E696" s="44"/>
      <c r="F696" s="44"/>
      <c r="G696" s="44"/>
      <c r="H696" s="44"/>
      <c r="I696" s="44"/>
      <c r="J696" s="44"/>
      <c r="K696" s="44"/>
      <c r="L696" s="44"/>
      <c r="M696" s="44"/>
      <c r="N696" s="44"/>
      <c r="O696" s="44"/>
      <c r="P696" s="44"/>
      <c r="Q696" s="44"/>
      <c r="R696" s="44"/>
      <c r="S696" s="44"/>
      <c r="T696" s="44"/>
      <c r="U696" s="44"/>
      <c r="V696" s="44"/>
      <c r="W696" s="44"/>
      <c r="X696" s="44"/>
      <c r="Y696" s="44"/>
      <c r="Z696" s="44"/>
      <c r="AA696" s="44"/>
      <c r="AB696" s="44"/>
      <c r="AC696" s="44"/>
      <c r="AD696" s="44"/>
      <c r="AE696" s="44"/>
      <c r="AF696" s="44"/>
      <c r="AG696" s="44"/>
      <c r="AH696" s="44"/>
      <c r="AI696" s="44"/>
      <c r="AJ696" s="44"/>
      <c r="AK696" s="44"/>
      <c r="AL696" s="44"/>
      <c r="AM696" s="44"/>
      <c r="AN696" s="44"/>
      <c r="AO696" s="44"/>
    </row>
    <row r="697" spans="1:41" x14ac:dyDescent="0.25">
      <c r="A697" s="39" t="s">
        <v>2153</v>
      </c>
      <c r="B697" s="39" t="s">
        <v>2154</v>
      </c>
      <c r="C697" s="36" t="s">
        <v>2155</v>
      </c>
      <c r="D697" s="156" t="s">
        <v>3585</v>
      </c>
      <c r="E697" s="44"/>
      <c r="F697" s="44"/>
      <c r="G697" s="44"/>
      <c r="H697" s="44"/>
      <c r="I697" s="44"/>
      <c r="J697" s="44"/>
      <c r="K697" s="44"/>
      <c r="L697" s="44"/>
      <c r="M697" s="44"/>
      <c r="N697" s="44"/>
      <c r="O697" s="44"/>
      <c r="P697" s="44"/>
      <c r="Q697" s="44"/>
      <c r="R697" s="44"/>
      <c r="S697" s="44"/>
      <c r="T697" s="44"/>
      <c r="U697" s="44"/>
      <c r="V697" s="44"/>
      <c r="W697" s="44"/>
      <c r="X697" s="44"/>
      <c r="Y697" s="44"/>
      <c r="Z697" s="44"/>
      <c r="AA697" s="44"/>
      <c r="AB697" s="44"/>
      <c r="AC697" s="44"/>
      <c r="AD697" s="44"/>
      <c r="AE697" s="44"/>
      <c r="AF697" s="44"/>
      <c r="AG697" s="44"/>
      <c r="AH697" s="44"/>
      <c r="AI697" s="44"/>
      <c r="AJ697" s="44"/>
      <c r="AK697" s="44"/>
      <c r="AL697" s="44"/>
      <c r="AM697" s="44"/>
      <c r="AN697" s="44"/>
      <c r="AO697" s="44"/>
    </row>
    <row r="698" spans="1:41" x14ac:dyDescent="0.25">
      <c r="A698" s="39" t="s">
        <v>2156</v>
      </c>
      <c r="B698" s="39" t="s">
        <v>2157</v>
      </c>
      <c r="C698" s="36" t="s">
        <v>2158</v>
      </c>
      <c r="D698" s="156" t="s">
        <v>3575</v>
      </c>
      <c r="E698" s="44"/>
      <c r="F698" s="44"/>
      <c r="G698" s="44"/>
      <c r="H698" s="44"/>
      <c r="I698" s="44"/>
      <c r="J698" s="44"/>
      <c r="K698" s="44"/>
      <c r="L698" s="44"/>
      <c r="M698" s="44"/>
      <c r="N698" s="44"/>
      <c r="O698" s="44"/>
      <c r="P698" s="44"/>
      <c r="Q698" s="44"/>
      <c r="R698" s="44"/>
      <c r="S698" s="44"/>
      <c r="T698" s="44"/>
      <c r="U698" s="44"/>
      <c r="V698" s="44"/>
      <c r="W698" s="44"/>
      <c r="X698" s="44"/>
      <c r="Y698" s="44"/>
      <c r="Z698" s="44"/>
      <c r="AA698" s="44"/>
      <c r="AB698" s="44"/>
      <c r="AC698" s="44"/>
      <c r="AD698" s="44"/>
      <c r="AE698" s="44"/>
      <c r="AF698" s="44"/>
      <c r="AG698" s="44"/>
      <c r="AH698" s="44"/>
      <c r="AI698" s="44"/>
      <c r="AJ698" s="44"/>
      <c r="AK698" s="44"/>
      <c r="AL698" s="44"/>
      <c r="AM698" s="44"/>
      <c r="AN698" s="44"/>
      <c r="AO698" s="44"/>
    </row>
    <row r="699" spans="1:41" x14ac:dyDescent="0.25">
      <c r="A699" s="39" t="s">
        <v>2159</v>
      </c>
      <c r="B699" s="39" t="s">
        <v>2160</v>
      </c>
      <c r="C699" s="36" t="s">
        <v>2161</v>
      </c>
      <c r="D699" s="156" t="s">
        <v>3179</v>
      </c>
      <c r="E699" s="44"/>
      <c r="F699" s="44"/>
      <c r="G699" s="44"/>
      <c r="H699" s="44"/>
      <c r="I699" s="44"/>
      <c r="J699" s="44"/>
      <c r="K699" s="44"/>
      <c r="L699" s="44"/>
      <c r="M699" s="44"/>
      <c r="N699" s="44"/>
      <c r="O699" s="44"/>
      <c r="P699" s="44"/>
      <c r="Q699" s="44"/>
      <c r="R699" s="44"/>
      <c r="S699" s="44"/>
      <c r="T699" s="44"/>
      <c r="U699" s="44"/>
      <c r="V699" s="44"/>
      <c r="W699" s="44"/>
      <c r="X699" s="44"/>
      <c r="Y699" s="44"/>
      <c r="Z699" s="44"/>
      <c r="AA699" s="44"/>
      <c r="AB699" s="44"/>
      <c r="AC699" s="44"/>
      <c r="AD699" s="44"/>
      <c r="AE699" s="44"/>
      <c r="AF699" s="44"/>
      <c r="AG699" s="44"/>
      <c r="AH699" s="44"/>
      <c r="AI699" s="44"/>
      <c r="AJ699" s="44"/>
      <c r="AK699" s="44"/>
      <c r="AL699" s="44"/>
      <c r="AM699" s="44"/>
      <c r="AN699" s="44"/>
      <c r="AO699" s="44"/>
    </row>
    <row r="700" spans="1:41" x14ac:dyDescent="0.25">
      <c r="A700" s="39" t="s">
        <v>2162</v>
      </c>
      <c r="B700" s="39" t="s">
        <v>2163</v>
      </c>
      <c r="C700" s="36" t="s">
        <v>2164</v>
      </c>
      <c r="D700" s="156" t="s">
        <v>3179</v>
      </c>
      <c r="E700" s="44"/>
      <c r="F700" s="44"/>
      <c r="G700" s="44"/>
      <c r="H700" s="44"/>
      <c r="I700" s="44"/>
      <c r="J700" s="44"/>
      <c r="K700" s="44"/>
      <c r="L700" s="44"/>
      <c r="M700" s="44"/>
      <c r="N700" s="44"/>
      <c r="O700" s="44"/>
      <c r="P700" s="44"/>
      <c r="Q700" s="44"/>
      <c r="R700" s="44"/>
      <c r="S700" s="44"/>
      <c r="T700" s="44"/>
      <c r="U700" s="44"/>
      <c r="V700" s="44"/>
      <c r="W700" s="44"/>
      <c r="X700" s="44"/>
      <c r="Y700" s="44"/>
      <c r="Z700" s="44"/>
      <c r="AA700" s="44"/>
      <c r="AB700" s="44"/>
      <c r="AC700" s="44"/>
      <c r="AD700" s="44"/>
      <c r="AE700" s="44"/>
      <c r="AF700" s="44"/>
      <c r="AG700" s="44"/>
      <c r="AH700" s="44"/>
      <c r="AI700" s="44"/>
      <c r="AJ700" s="44"/>
      <c r="AK700" s="44"/>
      <c r="AL700" s="44"/>
      <c r="AM700" s="44"/>
      <c r="AN700" s="44"/>
      <c r="AO700" s="44"/>
    </row>
    <row r="701" spans="1:41" x14ac:dyDescent="0.25">
      <c r="A701" s="39" t="s">
        <v>2165</v>
      </c>
      <c r="B701" s="39" t="s">
        <v>2166</v>
      </c>
      <c r="C701" s="36" t="s">
        <v>2167</v>
      </c>
      <c r="D701" s="156" t="s">
        <v>3179</v>
      </c>
      <c r="E701" s="44"/>
      <c r="F701" s="44"/>
      <c r="G701" s="44"/>
      <c r="H701" s="44"/>
      <c r="I701" s="44"/>
      <c r="J701" s="44"/>
      <c r="K701" s="44"/>
      <c r="L701" s="44"/>
      <c r="M701" s="44"/>
      <c r="N701" s="44"/>
      <c r="O701" s="44"/>
      <c r="P701" s="44"/>
      <c r="Q701" s="44"/>
      <c r="R701" s="44"/>
      <c r="S701" s="44"/>
      <c r="T701" s="44"/>
      <c r="U701" s="44"/>
      <c r="V701" s="44"/>
      <c r="W701" s="44"/>
      <c r="X701" s="44"/>
      <c r="Y701" s="44"/>
      <c r="Z701" s="44"/>
      <c r="AA701" s="44"/>
      <c r="AB701" s="44"/>
      <c r="AC701" s="44"/>
      <c r="AD701" s="44"/>
      <c r="AE701" s="44"/>
      <c r="AF701" s="44"/>
      <c r="AG701" s="44"/>
      <c r="AH701" s="44"/>
      <c r="AI701" s="44"/>
      <c r="AJ701" s="44"/>
      <c r="AK701" s="44"/>
      <c r="AL701" s="44"/>
      <c r="AM701" s="44"/>
      <c r="AN701" s="44"/>
      <c r="AO701" s="44"/>
    </row>
    <row r="702" spans="1:41" x14ac:dyDescent="0.25">
      <c r="A702" s="39" t="s">
        <v>2168</v>
      </c>
      <c r="B702" s="39" t="s">
        <v>2169</v>
      </c>
      <c r="C702" s="36" t="s">
        <v>2170</v>
      </c>
      <c r="D702" s="156" t="s">
        <v>3179</v>
      </c>
      <c r="E702" s="44"/>
      <c r="F702" s="44"/>
      <c r="G702" s="44"/>
      <c r="H702" s="44"/>
      <c r="I702" s="44"/>
      <c r="J702" s="44"/>
      <c r="K702" s="44"/>
      <c r="L702" s="44"/>
      <c r="M702" s="44"/>
      <c r="N702" s="44"/>
      <c r="O702" s="44"/>
      <c r="P702" s="44"/>
      <c r="Q702" s="44"/>
      <c r="R702" s="44"/>
      <c r="S702" s="44"/>
      <c r="T702" s="44"/>
      <c r="U702" s="44"/>
      <c r="V702" s="44"/>
      <c r="W702" s="44"/>
      <c r="X702" s="44"/>
      <c r="Y702" s="44"/>
      <c r="Z702" s="44"/>
      <c r="AA702" s="44"/>
      <c r="AB702" s="44"/>
      <c r="AC702" s="44"/>
      <c r="AD702" s="44"/>
      <c r="AE702" s="44"/>
      <c r="AF702" s="44"/>
      <c r="AG702" s="44"/>
      <c r="AH702" s="44"/>
      <c r="AI702" s="44"/>
      <c r="AJ702" s="44"/>
      <c r="AK702" s="44"/>
      <c r="AL702" s="44"/>
      <c r="AM702" s="44"/>
      <c r="AN702" s="44"/>
      <c r="AO702" s="44"/>
    </row>
    <row r="703" spans="1:41" x14ac:dyDescent="0.25">
      <c r="A703" s="39" t="s">
        <v>2171</v>
      </c>
      <c r="B703" s="39" t="s">
        <v>2172</v>
      </c>
      <c r="C703" s="36" t="s">
        <v>2173</v>
      </c>
      <c r="D703" s="156" t="s">
        <v>3179</v>
      </c>
      <c r="E703" s="44"/>
      <c r="F703" s="44"/>
      <c r="G703" s="44"/>
      <c r="H703" s="44"/>
      <c r="I703" s="44"/>
      <c r="J703" s="44"/>
      <c r="K703" s="44"/>
      <c r="L703" s="44"/>
      <c r="M703" s="44"/>
      <c r="N703" s="44"/>
      <c r="O703" s="44"/>
      <c r="P703" s="44"/>
      <c r="Q703" s="44"/>
      <c r="R703" s="44"/>
      <c r="S703" s="44"/>
      <c r="T703" s="44"/>
      <c r="U703" s="44"/>
      <c r="V703" s="44"/>
      <c r="W703" s="44"/>
      <c r="X703" s="44"/>
      <c r="Y703" s="44"/>
      <c r="Z703" s="44"/>
      <c r="AA703" s="44"/>
      <c r="AB703" s="44"/>
      <c r="AC703" s="44"/>
      <c r="AD703" s="44"/>
      <c r="AE703" s="44"/>
      <c r="AF703" s="44"/>
      <c r="AG703" s="44"/>
      <c r="AH703" s="44"/>
      <c r="AI703" s="44"/>
      <c r="AJ703" s="44"/>
      <c r="AK703" s="44"/>
      <c r="AL703" s="44"/>
      <c r="AM703" s="44"/>
      <c r="AN703" s="44"/>
      <c r="AO703" s="44"/>
    </row>
    <row r="704" spans="1:41" x14ac:dyDescent="0.25">
      <c r="A704" s="39" t="s">
        <v>2174</v>
      </c>
      <c r="B704" s="39" t="s">
        <v>2175</v>
      </c>
      <c r="C704" s="36" t="s">
        <v>2176</v>
      </c>
      <c r="D704" s="156" t="s">
        <v>3179</v>
      </c>
      <c r="E704" s="44"/>
      <c r="F704" s="44"/>
      <c r="G704" s="44"/>
      <c r="H704" s="44"/>
      <c r="I704" s="44"/>
      <c r="J704" s="44"/>
      <c r="K704" s="44"/>
      <c r="L704" s="44"/>
      <c r="M704" s="44"/>
      <c r="N704" s="44"/>
      <c r="O704" s="44"/>
      <c r="P704" s="44"/>
      <c r="Q704" s="44"/>
      <c r="R704" s="44"/>
      <c r="S704" s="44"/>
      <c r="T704" s="44"/>
      <c r="U704" s="44"/>
      <c r="V704" s="44"/>
      <c r="W704" s="44"/>
      <c r="X704" s="44"/>
      <c r="Y704" s="44"/>
      <c r="Z704" s="44"/>
      <c r="AA704" s="44"/>
      <c r="AB704" s="44"/>
      <c r="AC704" s="44"/>
      <c r="AD704" s="44"/>
      <c r="AE704" s="44"/>
      <c r="AF704" s="44"/>
      <c r="AG704" s="44"/>
      <c r="AH704" s="44"/>
      <c r="AI704" s="44"/>
      <c r="AJ704" s="44"/>
      <c r="AK704" s="44"/>
      <c r="AL704" s="44"/>
      <c r="AM704" s="44"/>
      <c r="AN704" s="44"/>
      <c r="AO704" s="44"/>
    </row>
    <row r="705" spans="1:4" x14ac:dyDescent="0.25">
      <c r="A705" s="39" t="s">
        <v>2177</v>
      </c>
      <c r="B705" s="39" t="s">
        <v>2178</v>
      </c>
      <c r="C705" s="36" t="s">
        <v>2179</v>
      </c>
      <c r="D705" s="156" t="s">
        <v>3179</v>
      </c>
    </row>
    <row r="706" spans="1:4" x14ac:dyDescent="0.25">
      <c r="A706" s="39" t="s">
        <v>2180</v>
      </c>
      <c r="B706" s="39" t="s">
        <v>2181</v>
      </c>
      <c r="C706" s="36" t="s">
        <v>2182</v>
      </c>
      <c r="D706" s="156" t="s">
        <v>3565</v>
      </c>
    </row>
    <row r="707" spans="1:4" x14ac:dyDescent="0.25">
      <c r="A707" s="39" t="s">
        <v>2183</v>
      </c>
      <c r="B707" s="39" t="s">
        <v>2184</v>
      </c>
      <c r="C707" s="36" t="s">
        <v>2185</v>
      </c>
      <c r="D707" s="156" t="s">
        <v>3565</v>
      </c>
    </row>
    <row r="708" spans="1:4" x14ac:dyDescent="0.25">
      <c r="A708" s="39" t="s">
        <v>2186</v>
      </c>
      <c r="B708" s="39" t="s">
        <v>2187</v>
      </c>
      <c r="C708" s="36" t="s">
        <v>2188</v>
      </c>
      <c r="D708" s="156" t="s">
        <v>3168</v>
      </c>
    </row>
    <row r="709" spans="1:4" x14ac:dyDescent="0.25">
      <c r="A709" s="39" t="s">
        <v>2189</v>
      </c>
      <c r="B709" s="39" t="s">
        <v>2190</v>
      </c>
      <c r="C709" s="36" t="s">
        <v>2191</v>
      </c>
      <c r="D709" s="156">
        <v>6</v>
      </c>
    </row>
    <row r="710" spans="1:4" x14ac:dyDescent="0.25">
      <c r="A710" s="39" t="s">
        <v>2192</v>
      </c>
      <c r="B710" s="39" t="s">
        <v>2193</v>
      </c>
      <c r="C710" s="36" t="s">
        <v>2194</v>
      </c>
      <c r="D710" s="156" t="s">
        <v>3167</v>
      </c>
    </row>
    <row r="711" spans="1:4" x14ac:dyDescent="0.25">
      <c r="A711" s="39" t="s">
        <v>2195</v>
      </c>
      <c r="B711" s="39" t="s">
        <v>2196</v>
      </c>
      <c r="C711" s="36" t="s">
        <v>2197</v>
      </c>
      <c r="D711" s="156">
        <v>4</v>
      </c>
    </row>
    <row r="712" spans="1:4" x14ac:dyDescent="0.25">
      <c r="A712" s="39" t="s">
        <v>2198</v>
      </c>
      <c r="B712" s="39" t="s">
        <v>2199</v>
      </c>
      <c r="C712" s="36" t="s">
        <v>2200</v>
      </c>
      <c r="D712" s="156">
        <v>4</v>
      </c>
    </row>
    <row r="713" spans="1:4" x14ac:dyDescent="0.25">
      <c r="A713" s="39" t="s">
        <v>2201</v>
      </c>
      <c r="B713" s="39" t="s">
        <v>2202</v>
      </c>
      <c r="C713" s="36" t="s">
        <v>2203</v>
      </c>
      <c r="D713" s="156">
        <v>4</v>
      </c>
    </row>
    <row r="714" spans="1:4" x14ac:dyDescent="0.25">
      <c r="A714" s="39" t="s">
        <v>2204</v>
      </c>
      <c r="B714" s="39" t="s">
        <v>2205</v>
      </c>
      <c r="C714" s="36" t="s">
        <v>2206</v>
      </c>
      <c r="D714" s="156">
        <v>4</v>
      </c>
    </row>
    <row r="715" spans="1:4" x14ac:dyDescent="0.25">
      <c r="A715" s="39" t="s">
        <v>2207</v>
      </c>
      <c r="B715" s="39" t="s">
        <v>2208</v>
      </c>
      <c r="C715" s="36" t="s">
        <v>2209</v>
      </c>
      <c r="D715" s="156" t="s">
        <v>3574</v>
      </c>
    </row>
    <row r="716" spans="1:4" x14ac:dyDescent="0.25">
      <c r="A716" s="39" t="s">
        <v>2210</v>
      </c>
      <c r="B716" s="39" t="s">
        <v>2211</v>
      </c>
      <c r="C716" s="36" t="s">
        <v>2212</v>
      </c>
      <c r="D716" s="156" t="s">
        <v>3574</v>
      </c>
    </row>
    <row r="717" spans="1:4" x14ac:dyDescent="0.25">
      <c r="A717" s="39" t="s">
        <v>2213</v>
      </c>
      <c r="B717" s="39" t="s">
        <v>2214</v>
      </c>
      <c r="C717" s="36" t="s">
        <v>2215</v>
      </c>
      <c r="D717" s="156" t="s">
        <v>3574</v>
      </c>
    </row>
    <row r="718" spans="1:4" x14ac:dyDescent="0.25">
      <c r="A718" s="39" t="s">
        <v>2216</v>
      </c>
      <c r="B718" s="39" t="s">
        <v>2217</v>
      </c>
      <c r="C718" s="36" t="s">
        <v>2218</v>
      </c>
      <c r="D718" s="156" t="s">
        <v>3557</v>
      </c>
    </row>
    <row r="719" spans="1:4" x14ac:dyDescent="0.25">
      <c r="A719" s="39" t="s">
        <v>2219</v>
      </c>
      <c r="B719" s="39" t="s">
        <v>2220</v>
      </c>
      <c r="C719" s="36" t="s">
        <v>2221</v>
      </c>
      <c r="D719" s="156">
        <v>2</v>
      </c>
    </row>
    <row r="720" spans="1:4" x14ac:dyDescent="0.25">
      <c r="A720" s="39" t="s">
        <v>2222</v>
      </c>
      <c r="B720" s="39" t="s">
        <v>2223</v>
      </c>
      <c r="C720" s="36" t="s">
        <v>2224</v>
      </c>
      <c r="D720" s="155" t="s">
        <v>3163</v>
      </c>
    </row>
    <row r="721" spans="1:4" x14ac:dyDescent="0.25">
      <c r="A721" s="39" t="s">
        <v>2225</v>
      </c>
      <c r="B721" s="39" t="s">
        <v>2226</v>
      </c>
      <c r="C721" s="36" t="s">
        <v>2227</v>
      </c>
      <c r="D721" s="155" t="s">
        <v>3164</v>
      </c>
    </row>
    <row r="722" spans="1:4" x14ac:dyDescent="0.25">
      <c r="A722" s="39" t="s">
        <v>2228</v>
      </c>
      <c r="B722" s="39" t="s">
        <v>2229</v>
      </c>
      <c r="C722" s="36" t="s">
        <v>2230</v>
      </c>
      <c r="D722" s="156" t="s">
        <v>3565</v>
      </c>
    </row>
    <row r="723" spans="1:4" x14ac:dyDescent="0.25">
      <c r="A723" s="39" t="s">
        <v>2231</v>
      </c>
      <c r="B723" s="39" t="s">
        <v>2232</v>
      </c>
      <c r="C723" s="36" t="s">
        <v>2233</v>
      </c>
      <c r="D723" s="156" t="s">
        <v>3565</v>
      </c>
    </row>
    <row r="724" spans="1:4" x14ac:dyDescent="0.25">
      <c r="A724" s="39" t="s">
        <v>2234</v>
      </c>
      <c r="B724" s="39" t="s">
        <v>2235</v>
      </c>
      <c r="C724" s="36" t="s">
        <v>2236</v>
      </c>
      <c r="D724" s="156" t="s">
        <v>3565</v>
      </c>
    </row>
    <row r="725" spans="1:4" x14ac:dyDescent="0.25">
      <c r="A725" s="39" t="s">
        <v>2237</v>
      </c>
      <c r="B725" s="39" t="s">
        <v>2238</v>
      </c>
      <c r="C725" s="36" t="s">
        <v>2239</v>
      </c>
      <c r="D725" s="156" t="s">
        <v>3565</v>
      </c>
    </row>
    <row r="726" spans="1:4" x14ac:dyDescent="0.25">
      <c r="A726" s="36" t="s">
        <v>2240</v>
      </c>
      <c r="B726" s="36" t="s">
        <v>2241</v>
      </c>
      <c r="C726" s="36" t="s">
        <v>2242</v>
      </c>
      <c r="D726" s="155">
        <v>3</v>
      </c>
    </row>
    <row r="727" spans="1:4" x14ac:dyDescent="0.25">
      <c r="A727" s="36" t="s">
        <v>2243</v>
      </c>
      <c r="B727" s="36" t="s">
        <v>2244</v>
      </c>
      <c r="C727" s="36" t="s">
        <v>2245</v>
      </c>
      <c r="D727" s="155">
        <v>3</v>
      </c>
    </row>
    <row r="728" spans="1:4" x14ac:dyDescent="0.25">
      <c r="A728" s="36" t="s">
        <v>2246</v>
      </c>
      <c r="B728" s="36" t="s">
        <v>2247</v>
      </c>
      <c r="C728" s="36" t="s">
        <v>2248</v>
      </c>
      <c r="D728" s="155" t="s">
        <v>3574</v>
      </c>
    </row>
    <row r="729" spans="1:4" x14ac:dyDescent="0.25">
      <c r="A729" s="36" t="s">
        <v>2249</v>
      </c>
      <c r="B729" s="36" t="s">
        <v>2250</v>
      </c>
      <c r="C729" s="36" t="s">
        <v>2251</v>
      </c>
      <c r="D729" s="155" t="s">
        <v>3574</v>
      </c>
    </row>
    <row r="730" spans="1:4" x14ac:dyDescent="0.25">
      <c r="A730" s="36" t="s">
        <v>2252</v>
      </c>
      <c r="B730" s="36" t="s">
        <v>2253</v>
      </c>
      <c r="C730" s="36" t="s">
        <v>2254</v>
      </c>
      <c r="D730" s="155">
        <v>7</v>
      </c>
    </row>
    <row r="731" spans="1:4" x14ac:dyDescent="0.25">
      <c r="A731" s="36" t="s">
        <v>2255</v>
      </c>
      <c r="B731" s="36" t="s">
        <v>2256</v>
      </c>
      <c r="C731" s="36" t="s">
        <v>2257</v>
      </c>
      <c r="D731" s="155">
        <v>7</v>
      </c>
    </row>
    <row r="732" spans="1:4" x14ac:dyDescent="0.25">
      <c r="A732" s="36" t="s">
        <v>2258</v>
      </c>
      <c r="B732" s="36" t="s">
        <v>2259</v>
      </c>
      <c r="C732" s="36" t="s">
        <v>2260</v>
      </c>
      <c r="D732" s="155">
        <v>7</v>
      </c>
    </row>
    <row r="733" spans="1:4" x14ac:dyDescent="0.25">
      <c r="A733" s="36" t="s">
        <v>2261</v>
      </c>
      <c r="B733" s="36" t="s">
        <v>2262</v>
      </c>
      <c r="C733" s="36" t="s">
        <v>2263</v>
      </c>
      <c r="D733" s="155">
        <v>7</v>
      </c>
    </row>
    <row r="734" spans="1:4" x14ac:dyDescent="0.25">
      <c r="A734" s="36" t="s">
        <v>2264</v>
      </c>
      <c r="B734" s="36" t="s">
        <v>2265</v>
      </c>
      <c r="C734" s="36" t="s">
        <v>2266</v>
      </c>
      <c r="D734" s="155">
        <v>7</v>
      </c>
    </row>
    <row r="735" spans="1:4" x14ac:dyDescent="0.25">
      <c r="A735" s="36" t="s">
        <v>2267</v>
      </c>
      <c r="B735" s="36" t="s">
        <v>2268</v>
      </c>
      <c r="C735" s="36" t="s">
        <v>2269</v>
      </c>
      <c r="D735" s="155" t="s">
        <v>3565</v>
      </c>
    </row>
    <row r="736" spans="1:4" x14ac:dyDescent="0.25">
      <c r="A736" s="39" t="s">
        <v>2270</v>
      </c>
      <c r="B736" s="39" t="s">
        <v>2271</v>
      </c>
      <c r="C736" s="36" t="s">
        <v>2272</v>
      </c>
      <c r="D736" s="155" t="s">
        <v>3565</v>
      </c>
    </row>
    <row r="737" spans="1:4" x14ac:dyDescent="0.25">
      <c r="A737" s="39" t="s">
        <v>2273</v>
      </c>
      <c r="B737" s="39" t="s">
        <v>2274</v>
      </c>
      <c r="C737" s="36" t="s">
        <v>2275</v>
      </c>
      <c r="D737" s="155" t="s">
        <v>3565</v>
      </c>
    </row>
    <row r="738" spans="1:4" x14ac:dyDescent="0.25">
      <c r="A738" s="39" t="s">
        <v>2276</v>
      </c>
      <c r="B738" s="39" t="s">
        <v>2277</v>
      </c>
      <c r="C738" s="36" t="s">
        <v>2278</v>
      </c>
      <c r="D738" s="155" t="s">
        <v>3588</v>
      </c>
    </row>
    <row r="739" spans="1:4" x14ac:dyDescent="0.25">
      <c r="A739" s="36" t="s">
        <v>2279</v>
      </c>
      <c r="B739" s="36" t="s">
        <v>2280</v>
      </c>
      <c r="C739" s="36" t="s">
        <v>2281</v>
      </c>
      <c r="D739" s="155" t="s">
        <v>3588</v>
      </c>
    </row>
    <row r="740" spans="1:4" x14ac:dyDescent="0.25">
      <c r="A740" s="36" t="s">
        <v>2282</v>
      </c>
      <c r="B740" s="36" t="s">
        <v>2283</v>
      </c>
      <c r="C740" s="36" t="s">
        <v>2284</v>
      </c>
      <c r="D740" s="155" t="s">
        <v>3588</v>
      </c>
    </row>
    <row r="741" spans="1:4" x14ac:dyDescent="0.25">
      <c r="A741" s="36" t="s">
        <v>2285</v>
      </c>
      <c r="B741" s="36" t="s">
        <v>2286</v>
      </c>
      <c r="C741" s="36" t="s">
        <v>2287</v>
      </c>
      <c r="D741" s="155" t="s">
        <v>3179</v>
      </c>
    </row>
    <row r="742" spans="1:4" x14ac:dyDescent="0.25">
      <c r="A742" s="36" t="s">
        <v>2288</v>
      </c>
      <c r="B742" s="36" t="s">
        <v>2289</v>
      </c>
      <c r="C742" s="36" t="s">
        <v>2290</v>
      </c>
      <c r="D742" s="155" t="s">
        <v>3577</v>
      </c>
    </row>
    <row r="743" spans="1:4" x14ac:dyDescent="0.25">
      <c r="A743" s="36" t="s">
        <v>2291</v>
      </c>
      <c r="B743" s="36" t="s">
        <v>2292</v>
      </c>
      <c r="C743" s="36" t="s">
        <v>2293</v>
      </c>
      <c r="D743" s="165" t="s">
        <v>3557</v>
      </c>
    </row>
    <row r="744" spans="1:4" x14ac:dyDescent="0.25">
      <c r="A744" s="36" t="s">
        <v>2294</v>
      </c>
      <c r="B744" s="36" t="s">
        <v>2295</v>
      </c>
      <c r="C744" s="36" t="s">
        <v>2296</v>
      </c>
      <c r="D744" s="165" t="s">
        <v>3165</v>
      </c>
    </row>
    <row r="745" spans="1:4" x14ac:dyDescent="0.25">
      <c r="A745" s="36" t="s">
        <v>84</v>
      </c>
      <c r="B745" s="36" t="s">
        <v>2297</v>
      </c>
      <c r="C745" s="36" t="s">
        <v>2298</v>
      </c>
      <c r="D745" s="155">
        <v>2</v>
      </c>
    </row>
    <row r="746" spans="1:4" x14ac:dyDescent="0.25">
      <c r="A746" s="36" t="s">
        <v>86</v>
      </c>
      <c r="B746" s="36" t="s">
        <v>2299</v>
      </c>
      <c r="C746" s="36" t="s">
        <v>2300</v>
      </c>
      <c r="D746" s="155">
        <v>2</v>
      </c>
    </row>
    <row r="747" spans="1:4" x14ac:dyDescent="0.25">
      <c r="A747" s="36" t="s">
        <v>106</v>
      </c>
      <c r="B747" s="36" t="s">
        <v>2301</v>
      </c>
      <c r="C747" s="36" t="s">
        <v>2302</v>
      </c>
      <c r="D747" s="155">
        <v>2</v>
      </c>
    </row>
    <row r="748" spans="1:4" x14ac:dyDescent="0.25">
      <c r="A748" s="36" t="s">
        <v>78</v>
      </c>
      <c r="B748" s="36" t="s">
        <v>2303</v>
      </c>
      <c r="C748" s="36" t="s">
        <v>2304</v>
      </c>
      <c r="D748" s="155">
        <v>2</v>
      </c>
    </row>
    <row r="749" spans="1:4" x14ac:dyDescent="0.25">
      <c r="A749" s="36" t="s">
        <v>115</v>
      </c>
      <c r="B749" s="36" t="s">
        <v>2305</v>
      </c>
      <c r="C749" s="36" t="s">
        <v>2306</v>
      </c>
      <c r="D749" s="155" t="s">
        <v>3185</v>
      </c>
    </row>
    <row r="750" spans="1:4" x14ac:dyDescent="0.25">
      <c r="A750" s="36" t="s">
        <v>91</v>
      </c>
      <c r="B750" s="36" t="s">
        <v>2307</v>
      </c>
      <c r="C750" s="36" t="s">
        <v>2308</v>
      </c>
      <c r="D750" s="155">
        <v>2</v>
      </c>
    </row>
    <row r="751" spans="1:4" x14ac:dyDescent="0.25">
      <c r="A751" s="36" t="s">
        <v>2309</v>
      </c>
      <c r="B751" s="36" t="s">
        <v>2310</v>
      </c>
      <c r="C751" s="36" t="s">
        <v>2311</v>
      </c>
      <c r="D751" s="155">
        <v>3</v>
      </c>
    </row>
    <row r="752" spans="1:4" x14ac:dyDescent="0.25">
      <c r="A752" s="36" t="s">
        <v>2312</v>
      </c>
      <c r="B752" s="36" t="s">
        <v>2313</v>
      </c>
      <c r="C752" s="36" t="s">
        <v>2314</v>
      </c>
      <c r="D752" s="155" t="s">
        <v>3558</v>
      </c>
    </row>
    <row r="753" spans="1:4" x14ac:dyDescent="0.25">
      <c r="A753" s="36" t="s">
        <v>2315</v>
      </c>
      <c r="B753" s="36" t="s">
        <v>2316</v>
      </c>
      <c r="C753" s="40" t="s">
        <v>2317</v>
      </c>
      <c r="D753" s="155" t="s">
        <v>3573</v>
      </c>
    </row>
    <row r="754" spans="1:4" x14ac:dyDescent="0.25">
      <c r="A754" s="36" t="s">
        <v>2318</v>
      </c>
      <c r="B754" s="36" t="s">
        <v>2319</v>
      </c>
      <c r="C754" s="36" t="s">
        <v>2320</v>
      </c>
      <c r="D754" s="166" t="s">
        <v>3588</v>
      </c>
    </row>
    <row r="755" spans="1:4" x14ac:dyDescent="0.25">
      <c r="A755" s="36" t="s">
        <v>2321</v>
      </c>
      <c r="B755" s="36" t="s">
        <v>2322</v>
      </c>
      <c r="C755" s="36" t="s">
        <v>2323</v>
      </c>
      <c r="D755" s="155" t="s">
        <v>3179</v>
      </c>
    </row>
    <row r="756" spans="1:4" x14ac:dyDescent="0.25">
      <c r="A756" s="36" t="s">
        <v>2324</v>
      </c>
      <c r="B756" s="36" t="s">
        <v>2325</v>
      </c>
      <c r="C756" s="36" t="s">
        <v>2326</v>
      </c>
      <c r="D756" s="155">
        <v>3</v>
      </c>
    </row>
    <row r="757" spans="1:4" x14ac:dyDescent="0.25">
      <c r="A757" s="36" t="s">
        <v>97</v>
      </c>
      <c r="B757" s="36" t="s">
        <v>2327</v>
      </c>
      <c r="C757" s="36" t="s">
        <v>2328</v>
      </c>
      <c r="D757" s="155">
        <v>2</v>
      </c>
    </row>
    <row r="758" spans="1:4" x14ac:dyDescent="0.25">
      <c r="A758" s="36" t="s">
        <v>98</v>
      </c>
      <c r="B758" s="36" t="s">
        <v>2329</v>
      </c>
      <c r="C758" s="36" t="s">
        <v>2330</v>
      </c>
      <c r="D758" s="155">
        <v>2</v>
      </c>
    </row>
    <row r="759" spans="1:4" x14ac:dyDescent="0.25">
      <c r="A759" s="36" t="s">
        <v>2331</v>
      </c>
      <c r="B759" s="36" t="s">
        <v>2332</v>
      </c>
      <c r="C759" s="40" t="s">
        <v>2333</v>
      </c>
      <c r="D759" s="155">
        <v>4</v>
      </c>
    </row>
    <row r="760" spans="1:4" x14ac:dyDescent="0.25">
      <c r="A760" s="36" t="s">
        <v>2334</v>
      </c>
      <c r="B760" s="36" t="s">
        <v>2335</v>
      </c>
      <c r="C760" s="36" t="s">
        <v>2336</v>
      </c>
      <c r="D760" s="156">
        <v>4</v>
      </c>
    </row>
    <row r="761" spans="1:4" x14ac:dyDescent="0.25">
      <c r="A761" s="36" t="s">
        <v>2337</v>
      </c>
      <c r="B761" s="36" t="s">
        <v>2338</v>
      </c>
      <c r="C761" s="36" t="s">
        <v>2339</v>
      </c>
      <c r="D761" s="156">
        <v>4</v>
      </c>
    </row>
    <row r="762" spans="1:4" x14ac:dyDescent="0.25">
      <c r="A762" s="36" t="s">
        <v>2340</v>
      </c>
      <c r="B762" s="39" t="s">
        <v>2341</v>
      </c>
      <c r="C762" s="36" t="s">
        <v>2342</v>
      </c>
      <c r="D762" s="155">
        <v>4</v>
      </c>
    </row>
    <row r="763" spans="1:4" x14ac:dyDescent="0.25">
      <c r="A763" s="36" t="s">
        <v>2343</v>
      </c>
      <c r="B763" s="39" t="s">
        <v>2344</v>
      </c>
      <c r="C763" s="36" t="s">
        <v>2345</v>
      </c>
      <c r="D763" s="156" t="s">
        <v>3593</v>
      </c>
    </row>
    <row r="764" spans="1:4" x14ac:dyDescent="0.25">
      <c r="A764" s="36" t="s">
        <v>2346</v>
      </c>
      <c r="B764" s="39" t="s">
        <v>2347</v>
      </c>
      <c r="C764" s="36" t="s">
        <v>2348</v>
      </c>
      <c r="D764" s="156" t="s">
        <v>3593</v>
      </c>
    </row>
    <row r="765" spans="1:4" x14ac:dyDescent="0.25">
      <c r="A765" s="36" t="s">
        <v>2349</v>
      </c>
      <c r="B765" s="40" t="s">
        <v>2350</v>
      </c>
      <c r="C765" s="36" t="s">
        <v>2351</v>
      </c>
      <c r="D765" s="156" t="s">
        <v>3593</v>
      </c>
    </row>
    <row r="766" spans="1:4" x14ac:dyDescent="0.25">
      <c r="A766" s="36" t="s">
        <v>2352</v>
      </c>
      <c r="B766" s="39" t="s">
        <v>2353</v>
      </c>
      <c r="C766" s="36" t="s">
        <v>2354</v>
      </c>
      <c r="D766" s="156" t="s">
        <v>3593</v>
      </c>
    </row>
    <row r="767" spans="1:4" x14ac:dyDescent="0.25">
      <c r="A767" s="36" t="s">
        <v>2355</v>
      </c>
      <c r="B767" s="39" t="s">
        <v>2356</v>
      </c>
      <c r="C767" s="36" t="s">
        <v>2357</v>
      </c>
      <c r="D767" s="156" t="s">
        <v>3593</v>
      </c>
    </row>
    <row r="768" spans="1:4" x14ac:dyDescent="0.25">
      <c r="A768" s="36" t="s">
        <v>2358</v>
      </c>
      <c r="B768" s="39" t="s">
        <v>2359</v>
      </c>
      <c r="C768" s="36" t="s">
        <v>2360</v>
      </c>
      <c r="D768" s="156" t="s">
        <v>3593</v>
      </c>
    </row>
    <row r="769" spans="1:4" x14ac:dyDescent="0.25">
      <c r="A769" s="36" t="s">
        <v>2361</v>
      </c>
      <c r="B769" s="39" t="s">
        <v>2362</v>
      </c>
      <c r="C769" s="36" t="s">
        <v>2363</v>
      </c>
      <c r="D769" s="156" t="s">
        <v>3593</v>
      </c>
    </row>
    <row r="770" spans="1:4" x14ac:dyDescent="0.25">
      <c r="A770" s="36" t="s">
        <v>2364</v>
      </c>
      <c r="B770" s="39" t="s">
        <v>2365</v>
      </c>
      <c r="C770" s="36" t="s">
        <v>2366</v>
      </c>
      <c r="D770" s="156" t="s">
        <v>3593</v>
      </c>
    </row>
    <row r="771" spans="1:4" x14ac:dyDescent="0.25">
      <c r="A771" s="36" t="s">
        <v>2367</v>
      </c>
      <c r="B771" s="39" t="s">
        <v>2368</v>
      </c>
      <c r="C771" s="36" t="s">
        <v>2369</v>
      </c>
      <c r="D771" s="156" t="s">
        <v>3593</v>
      </c>
    </row>
    <row r="772" spans="1:4" x14ac:dyDescent="0.25">
      <c r="A772" s="36" t="s">
        <v>2370</v>
      </c>
      <c r="B772" s="39" t="s">
        <v>2371</v>
      </c>
      <c r="C772" s="36" t="s">
        <v>2372</v>
      </c>
      <c r="D772" s="156" t="s">
        <v>3593</v>
      </c>
    </row>
    <row r="773" spans="1:4" x14ac:dyDescent="0.25">
      <c r="A773" s="36" t="s">
        <v>2373</v>
      </c>
      <c r="B773" s="39" t="s">
        <v>2374</v>
      </c>
      <c r="C773" s="36" t="s">
        <v>2375</v>
      </c>
      <c r="D773" s="156" t="s">
        <v>3593</v>
      </c>
    </row>
    <row r="774" spans="1:4" x14ac:dyDescent="0.25">
      <c r="A774" s="36" t="s">
        <v>2376</v>
      </c>
      <c r="B774" s="39" t="s">
        <v>2377</v>
      </c>
      <c r="C774" s="36" t="s">
        <v>2378</v>
      </c>
      <c r="D774" s="156" t="s">
        <v>3593</v>
      </c>
    </row>
    <row r="775" spans="1:4" x14ac:dyDescent="0.25">
      <c r="A775" s="36" t="s">
        <v>2379</v>
      </c>
      <c r="B775" s="39" t="s">
        <v>2380</v>
      </c>
      <c r="C775" s="36" t="s">
        <v>2381</v>
      </c>
      <c r="D775" s="156" t="s">
        <v>3593</v>
      </c>
    </row>
    <row r="776" spans="1:4" x14ac:dyDescent="0.25">
      <c r="A776" s="36" t="s">
        <v>2382</v>
      </c>
      <c r="B776" s="39" t="s">
        <v>2383</v>
      </c>
      <c r="C776" s="36" t="s">
        <v>2384</v>
      </c>
      <c r="D776" s="156" t="s">
        <v>3593</v>
      </c>
    </row>
    <row r="777" spans="1:4" x14ac:dyDescent="0.25">
      <c r="A777" s="36" t="s">
        <v>2385</v>
      </c>
      <c r="B777" s="39" t="s">
        <v>2386</v>
      </c>
      <c r="C777" s="36" t="s">
        <v>2387</v>
      </c>
      <c r="D777" s="156" t="s">
        <v>3187</v>
      </c>
    </row>
    <row r="778" spans="1:4" x14ac:dyDescent="0.25">
      <c r="A778" s="36" t="s">
        <v>2388</v>
      </c>
      <c r="B778" s="39" t="s">
        <v>2389</v>
      </c>
      <c r="C778" s="36" t="s">
        <v>2390</v>
      </c>
      <c r="D778" s="156" t="s">
        <v>3187</v>
      </c>
    </row>
    <row r="779" spans="1:4" x14ac:dyDescent="0.25">
      <c r="A779" s="36" t="s">
        <v>2391</v>
      </c>
      <c r="B779" s="39" t="s">
        <v>2392</v>
      </c>
      <c r="C779" s="36" t="s">
        <v>2393</v>
      </c>
      <c r="D779" s="156" t="s">
        <v>3187</v>
      </c>
    </row>
    <row r="780" spans="1:4" x14ac:dyDescent="0.25">
      <c r="A780" s="36" t="s">
        <v>2394</v>
      </c>
      <c r="B780" s="39" t="s">
        <v>2395</v>
      </c>
      <c r="C780" s="36" t="s">
        <v>2396</v>
      </c>
      <c r="D780" s="156" t="s">
        <v>3187</v>
      </c>
    </row>
    <row r="781" spans="1:4" x14ac:dyDescent="0.25">
      <c r="A781" s="36" t="s">
        <v>2397</v>
      </c>
      <c r="B781" s="39" t="s">
        <v>2398</v>
      </c>
      <c r="C781" s="36" t="s">
        <v>2399</v>
      </c>
      <c r="D781" s="155" t="s">
        <v>3566</v>
      </c>
    </row>
    <row r="782" spans="1:4" x14ac:dyDescent="0.25">
      <c r="A782" s="36" t="s">
        <v>2400</v>
      </c>
      <c r="B782" s="39" t="s">
        <v>2401</v>
      </c>
      <c r="C782" s="36" t="s">
        <v>2402</v>
      </c>
      <c r="D782" s="156" t="s">
        <v>3176</v>
      </c>
    </row>
    <row r="783" spans="1:4" x14ac:dyDescent="0.25">
      <c r="A783" s="36" t="s">
        <v>2403</v>
      </c>
      <c r="B783" s="39" t="s">
        <v>2404</v>
      </c>
      <c r="C783" s="36" t="s">
        <v>2405</v>
      </c>
      <c r="D783" s="165" t="s">
        <v>3583</v>
      </c>
    </row>
    <row r="784" spans="1:4" x14ac:dyDescent="0.25">
      <c r="A784" s="36" t="s">
        <v>2406</v>
      </c>
      <c r="B784" s="39" t="s">
        <v>2407</v>
      </c>
      <c r="C784" s="36" t="s">
        <v>2408</v>
      </c>
      <c r="D784" s="156" t="s">
        <v>3596</v>
      </c>
    </row>
    <row r="785" spans="1:4" x14ac:dyDescent="0.25">
      <c r="A785" s="36" t="s">
        <v>2409</v>
      </c>
      <c r="B785" s="39" t="s">
        <v>2410</v>
      </c>
      <c r="C785" s="36" t="s">
        <v>2411</v>
      </c>
      <c r="D785" s="156" t="s">
        <v>3596</v>
      </c>
    </row>
    <row r="786" spans="1:4" x14ac:dyDescent="0.25">
      <c r="A786" s="36" t="s">
        <v>2412</v>
      </c>
      <c r="B786" s="39" t="s">
        <v>2413</v>
      </c>
      <c r="C786" s="36" t="s">
        <v>2414</v>
      </c>
      <c r="D786" s="156" t="s">
        <v>3596</v>
      </c>
    </row>
    <row r="787" spans="1:4" x14ac:dyDescent="0.25">
      <c r="A787" s="36" t="s">
        <v>2415</v>
      </c>
      <c r="B787" s="39" t="s">
        <v>2416</v>
      </c>
      <c r="C787" s="36" t="s">
        <v>2417</v>
      </c>
      <c r="D787" s="156" t="s">
        <v>3596</v>
      </c>
    </row>
    <row r="788" spans="1:4" x14ac:dyDescent="0.25">
      <c r="A788" s="36" t="s">
        <v>2418</v>
      </c>
      <c r="B788" s="39" t="s">
        <v>2419</v>
      </c>
      <c r="C788" s="36" t="s">
        <v>2420</v>
      </c>
      <c r="D788" s="156" t="s">
        <v>3596</v>
      </c>
    </row>
    <row r="789" spans="1:4" x14ac:dyDescent="0.25">
      <c r="A789" s="36" t="s">
        <v>2421</v>
      </c>
      <c r="B789" s="39" t="s">
        <v>2422</v>
      </c>
      <c r="C789" s="36" t="s">
        <v>2423</v>
      </c>
      <c r="D789" s="155" t="s">
        <v>3566</v>
      </c>
    </row>
    <row r="790" spans="1:4" x14ac:dyDescent="0.25">
      <c r="A790" s="36" t="s">
        <v>2424</v>
      </c>
      <c r="B790" s="39" t="s">
        <v>2425</v>
      </c>
      <c r="C790" s="36" t="s">
        <v>2426</v>
      </c>
      <c r="D790" s="156" t="s">
        <v>3566</v>
      </c>
    </row>
    <row r="791" spans="1:4" x14ac:dyDescent="0.25">
      <c r="A791" s="36" t="s">
        <v>2427</v>
      </c>
      <c r="B791" s="39" t="s">
        <v>2428</v>
      </c>
      <c r="C791" s="36" t="s">
        <v>2429</v>
      </c>
      <c r="D791" s="156" t="s">
        <v>3566</v>
      </c>
    </row>
    <row r="792" spans="1:4" x14ac:dyDescent="0.25">
      <c r="A792" s="36" t="s">
        <v>2430</v>
      </c>
      <c r="B792" s="39" t="s">
        <v>2431</v>
      </c>
      <c r="C792" s="36" t="s">
        <v>2432</v>
      </c>
      <c r="D792" s="156" t="s">
        <v>3566</v>
      </c>
    </row>
    <row r="793" spans="1:4" x14ac:dyDescent="0.25">
      <c r="A793" s="36" t="s">
        <v>2433</v>
      </c>
      <c r="B793" s="39" t="s">
        <v>2434</v>
      </c>
      <c r="C793" s="36" t="s">
        <v>2435</v>
      </c>
      <c r="D793" s="156" t="s">
        <v>3566</v>
      </c>
    </row>
    <row r="794" spans="1:4" x14ac:dyDescent="0.25">
      <c r="A794" s="36" t="s">
        <v>2436</v>
      </c>
      <c r="B794" s="39" t="s">
        <v>2437</v>
      </c>
      <c r="C794" s="36" t="s">
        <v>2438</v>
      </c>
      <c r="D794" s="156" t="s">
        <v>3566</v>
      </c>
    </row>
    <row r="795" spans="1:4" x14ac:dyDescent="0.25">
      <c r="A795" s="36" t="s">
        <v>2439</v>
      </c>
      <c r="B795" s="39" t="s">
        <v>2440</v>
      </c>
      <c r="C795" s="36" t="s">
        <v>2441</v>
      </c>
      <c r="D795" s="156" t="s">
        <v>3566</v>
      </c>
    </row>
    <row r="796" spans="1:4" x14ac:dyDescent="0.25">
      <c r="A796" s="36" t="s">
        <v>2442</v>
      </c>
      <c r="B796" s="39" t="s">
        <v>2443</v>
      </c>
      <c r="C796" s="36" t="s">
        <v>2444</v>
      </c>
      <c r="D796" s="156" t="s">
        <v>3566</v>
      </c>
    </row>
    <row r="797" spans="1:4" x14ac:dyDescent="0.25">
      <c r="A797" s="36" t="s">
        <v>2445</v>
      </c>
      <c r="B797" s="39" t="s">
        <v>2446</v>
      </c>
      <c r="C797" s="36" t="s">
        <v>2447</v>
      </c>
      <c r="D797" s="156" t="s">
        <v>3566</v>
      </c>
    </row>
    <row r="798" spans="1:4" x14ac:dyDescent="0.25">
      <c r="A798" s="39" t="s">
        <v>2448</v>
      </c>
      <c r="B798" s="39" t="s">
        <v>2449</v>
      </c>
      <c r="C798" s="36" t="s">
        <v>2450</v>
      </c>
      <c r="D798" s="156" t="s">
        <v>3566</v>
      </c>
    </row>
    <row r="799" spans="1:4" x14ac:dyDescent="0.25">
      <c r="A799" s="39" t="s">
        <v>2451</v>
      </c>
      <c r="B799" s="39" t="s">
        <v>2452</v>
      </c>
      <c r="C799" s="36" t="s">
        <v>2453</v>
      </c>
      <c r="D799" s="156" t="s">
        <v>3566</v>
      </c>
    </row>
    <row r="800" spans="1:4" x14ac:dyDescent="0.25">
      <c r="A800" s="36" t="s">
        <v>2454</v>
      </c>
      <c r="B800" s="36" t="s">
        <v>2455</v>
      </c>
      <c r="C800" s="36" t="s">
        <v>2456</v>
      </c>
      <c r="D800" s="155" t="s">
        <v>3170</v>
      </c>
    </row>
    <row r="801" spans="1:4" x14ac:dyDescent="0.25">
      <c r="A801" s="36" t="s">
        <v>2457</v>
      </c>
      <c r="B801" s="36" t="s">
        <v>2458</v>
      </c>
      <c r="C801" s="36" t="s">
        <v>2459</v>
      </c>
      <c r="D801" s="156" t="s">
        <v>3187</v>
      </c>
    </row>
    <row r="802" spans="1:4" x14ac:dyDescent="0.25">
      <c r="A802" s="36" t="s">
        <v>2460</v>
      </c>
      <c r="B802" s="36" t="s">
        <v>2461</v>
      </c>
      <c r="C802" s="36" t="s">
        <v>2462</v>
      </c>
      <c r="D802" s="156" t="s">
        <v>3187</v>
      </c>
    </row>
    <row r="803" spans="1:4" x14ac:dyDescent="0.25">
      <c r="A803" s="36" t="s">
        <v>2463</v>
      </c>
      <c r="B803" s="36" t="s">
        <v>2464</v>
      </c>
      <c r="C803" s="36" t="s">
        <v>2465</v>
      </c>
      <c r="D803" s="156" t="s">
        <v>3574</v>
      </c>
    </row>
    <row r="804" spans="1:4" x14ac:dyDescent="0.25">
      <c r="A804" s="36" t="s">
        <v>2466</v>
      </c>
      <c r="B804" s="36" t="s">
        <v>2467</v>
      </c>
      <c r="C804" s="36" t="s">
        <v>2468</v>
      </c>
      <c r="D804" s="156" t="s">
        <v>3574</v>
      </c>
    </row>
    <row r="805" spans="1:4" x14ac:dyDescent="0.25">
      <c r="A805" s="36" t="s">
        <v>2469</v>
      </c>
      <c r="B805" s="36" t="s">
        <v>2470</v>
      </c>
      <c r="C805" s="36" t="s">
        <v>2471</v>
      </c>
      <c r="D805" s="156" t="s">
        <v>3574</v>
      </c>
    </row>
    <row r="806" spans="1:4" x14ac:dyDescent="0.25">
      <c r="A806" s="36" t="s">
        <v>2472</v>
      </c>
      <c r="B806" s="36" t="s">
        <v>2473</v>
      </c>
      <c r="C806" s="36" t="s">
        <v>2474</v>
      </c>
      <c r="D806" s="156" t="s">
        <v>3574</v>
      </c>
    </row>
    <row r="807" spans="1:4" x14ac:dyDescent="0.25">
      <c r="A807" s="36" t="s">
        <v>2475</v>
      </c>
      <c r="B807" s="36" t="s">
        <v>2476</v>
      </c>
      <c r="C807" s="36" t="s">
        <v>2477</v>
      </c>
      <c r="D807" s="156" t="s">
        <v>3574</v>
      </c>
    </row>
    <row r="808" spans="1:4" x14ac:dyDescent="0.25">
      <c r="A808" s="36" t="s">
        <v>2478</v>
      </c>
      <c r="B808" s="36" t="s">
        <v>2479</v>
      </c>
      <c r="C808" s="36" t="s">
        <v>2480</v>
      </c>
      <c r="D808" s="156" t="s">
        <v>3574</v>
      </c>
    </row>
    <row r="809" spans="1:4" x14ac:dyDescent="0.25">
      <c r="A809" s="36" t="s">
        <v>2481</v>
      </c>
      <c r="B809" s="36" t="s">
        <v>2482</v>
      </c>
      <c r="C809" s="36" t="s">
        <v>2483</v>
      </c>
      <c r="D809" s="156" t="s">
        <v>3585</v>
      </c>
    </row>
    <row r="810" spans="1:4" x14ac:dyDescent="0.25">
      <c r="A810" s="36" t="s">
        <v>2484</v>
      </c>
      <c r="B810" s="36" t="s">
        <v>2485</v>
      </c>
      <c r="C810" s="36" t="s">
        <v>2486</v>
      </c>
      <c r="D810" s="156" t="s">
        <v>3173</v>
      </c>
    </row>
    <row r="811" spans="1:4" x14ac:dyDescent="0.25">
      <c r="A811" s="28" t="s">
        <v>2487</v>
      </c>
      <c r="B811" s="28" t="s">
        <v>2488</v>
      </c>
      <c r="C811" s="36" t="s">
        <v>2489</v>
      </c>
      <c r="D811" s="156" t="s">
        <v>3577</v>
      </c>
    </row>
    <row r="812" spans="1:4" x14ac:dyDescent="0.25">
      <c r="A812" s="28" t="s">
        <v>2490</v>
      </c>
      <c r="B812" s="28" t="s">
        <v>2491</v>
      </c>
      <c r="C812" s="36" t="s">
        <v>2492</v>
      </c>
      <c r="D812" s="156" t="s">
        <v>3576</v>
      </c>
    </row>
    <row r="813" spans="1:4" x14ac:dyDescent="0.25">
      <c r="A813" s="28" t="s">
        <v>2493</v>
      </c>
      <c r="B813" s="40" t="s">
        <v>2494</v>
      </c>
      <c r="C813" s="36" t="s">
        <v>2495</v>
      </c>
      <c r="D813" s="156" t="s">
        <v>3576</v>
      </c>
    </row>
    <row r="814" spans="1:4" x14ac:dyDescent="0.25">
      <c r="A814" s="39" t="s">
        <v>2496</v>
      </c>
      <c r="B814" s="40" t="s">
        <v>2497</v>
      </c>
      <c r="C814" s="36" t="s">
        <v>2498</v>
      </c>
      <c r="D814" s="156" t="s">
        <v>3165</v>
      </c>
    </row>
    <row r="815" spans="1:4" x14ac:dyDescent="0.25">
      <c r="A815" s="39" t="s">
        <v>2499</v>
      </c>
      <c r="B815" s="40" t="s">
        <v>2500</v>
      </c>
      <c r="C815" s="36" t="s">
        <v>2501</v>
      </c>
      <c r="D815" s="156" t="s">
        <v>3574</v>
      </c>
    </row>
    <row r="816" spans="1:4" x14ac:dyDescent="0.25">
      <c r="A816" s="39" t="s">
        <v>2502</v>
      </c>
      <c r="B816" s="28" t="s">
        <v>2503</v>
      </c>
      <c r="C816" s="36" t="s">
        <v>2504</v>
      </c>
      <c r="D816" s="156" t="s">
        <v>3574</v>
      </c>
    </row>
    <row r="817" spans="1:41" x14ac:dyDescent="0.25">
      <c r="A817" s="39" t="s">
        <v>2505</v>
      </c>
      <c r="B817" s="43" t="s">
        <v>2506</v>
      </c>
      <c r="C817" s="36" t="s">
        <v>2507</v>
      </c>
      <c r="D817" s="156" t="s">
        <v>3596</v>
      </c>
    </row>
    <row r="818" spans="1:41" x14ac:dyDescent="0.25">
      <c r="A818" s="39" t="s">
        <v>2508</v>
      </c>
      <c r="B818" s="28" t="s">
        <v>2509</v>
      </c>
      <c r="C818" s="36" t="s">
        <v>2510</v>
      </c>
      <c r="D818" s="156" t="s">
        <v>3596</v>
      </c>
    </row>
    <row r="819" spans="1:41" x14ac:dyDescent="0.25">
      <c r="A819" s="39" t="s">
        <v>2511</v>
      </c>
      <c r="B819" s="43" t="s">
        <v>2512</v>
      </c>
      <c r="C819" s="36" t="s">
        <v>2513</v>
      </c>
      <c r="D819" s="156" t="s">
        <v>3583</v>
      </c>
    </row>
    <row r="820" spans="1:41" x14ac:dyDescent="0.25">
      <c r="A820" s="39" t="s">
        <v>2514</v>
      </c>
      <c r="B820" s="43" t="s">
        <v>2515</v>
      </c>
      <c r="C820" s="36" t="s">
        <v>2516</v>
      </c>
      <c r="D820" s="156" t="s">
        <v>3583</v>
      </c>
    </row>
    <row r="821" spans="1:41" x14ac:dyDescent="0.25">
      <c r="A821" s="39" t="s">
        <v>2517</v>
      </c>
      <c r="B821" s="43" t="s">
        <v>2518</v>
      </c>
      <c r="C821" s="36" t="s">
        <v>2519</v>
      </c>
      <c r="D821" s="156" t="s">
        <v>3573</v>
      </c>
    </row>
    <row r="822" spans="1:41" x14ac:dyDescent="0.25">
      <c r="A822" s="39" t="s">
        <v>2520</v>
      </c>
      <c r="B822" s="28" t="s">
        <v>2521</v>
      </c>
      <c r="C822" s="36" t="s">
        <v>2522</v>
      </c>
      <c r="D822" s="156" t="s">
        <v>3573</v>
      </c>
    </row>
    <row r="823" spans="1:41" x14ac:dyDescent="0.25">
      <c r="A823" s="39" t="s">
        <v>2523</v>
      </c>
      <c r="B823" s="43" t="s">
        <v>2524</v>
      </c>
      <c r="C823" s="36" t="s">
        <v>2525</v>
      </c>
      <c r="D823" s="156" t="s">
        <v>3573</v>
      </c>
    </row>
    <row r="824" spans="1:41" x14ac:dyDescent="0.25">
      <c r="A824" s="28" t="s">
        <v>3143</v>
      </c>
      <c r="B824" s="43" t="s">
        <v>3144</v>
      </c>
      <c r="C824" s="39" t="s">
        <v>3145</v>
      </c>
      <c r="D824" s="165" t="s">
        <v>3573</v>
      </c>
    </row>
    <row r="825" spans="1:41" x14ac:dyDescent="0.25">
      <c r="A825" s="28" t="s">
        <v>3146</v>
      </c>
      <c r="B825" s="43" t="s">
        <v>3147</v>
      </c>
      <c r="C825" s="36" t="s">
        <v>3148</v>
      </c>
      <c r="D825" s="156" t="s">
        <v>3573</v>
      </c>
    </row>
    <row r="826" spans="1:41" x14ac:dyDescent="0.25">
      <c r="A826" s="28" t="s">
        <v>3149</v>
      </c>
      <c r="B826" s="39" t="s">
        <v>3150</v>
      </c>
      <c r="C826" s="36" t="s">
        <v>3151</v>
      </c>
      <c r="D826" s="156" t="s">
        <v>3597</v>
      </c>
    </row>
    <row r="827" spans="1:41" x14ac:dyDescent="0.25">
      <c r="A827" s="28" t="s">
        <v>3152</v>
      </c>
      <c r="B827" s="39" t="s">
        <v>3153</v>
      </c>
      <c r="C827" s="36" t="s">
        <v>3154</v>
      </c>
      <c r="D827" s="156" t="s">
        <v>3597</v>
      </c>
    </row>
    <row r="828" spans="1:41" x14ac:dyDescent="0.25">
      <c r="A828" s="39" t="s">
        <v>3127</v>
      </c>
      <c r="B828" s="39" t="s">
        <v>3155</v>
      </c>
      <c r="C828" s="36" t="s">
        <v>3156</v>
      </c>
      <c r="D828" s="156" t="s">
        <v>3573</v>
      </c>
      <c r="E828" s="44"/>
      <c r="F828" s="44"/>
      <c r="G828" s="44"/>
      <c r="H828" s="44"/>
      <c r="I828" s="44"/>
      <c r="J828" s="44"/>
      <c r="K828" s="44"/>
      <c r="L828" s="44"/>
      <c r="M828" s="44"/>
      <c r="N828" s="44"/>
      <c r="O828" s="44"/>
      <c r="P828" s="44"/>
      <c r="Q828" s="44"/>
      <c r="R828" s="44"/>
      <c r="S828" s="44"/>
      <c r="T828" s="44"/>
      <c r="U828" s="44"/>
      <c r="V828" s="44"/>
      <c r="W828" s="44"/>
      <c r="X828" s="44"/>
      <c r="Y828" s="44"/>
      <c r="Z828" s="44"/>
      <c r="AA828" s="44"/>
      <c r="AB828" s="44"/>
      <c r="AC828" s="44"/>
      <c r="AD828" s="44"/>
      <c r="AE828" s="44"/>
      <c r="AF828" s="44"/>
      <c r="AG828" s="44"/>
      <c r="AH828" s="44"/>
      <c r="AI828" s="44"/>
      <c r="AJ828" s="44"/>
      <c r="AK828" s="44"/>
      <c r="AL828" s="44"/>
      <c r="AM828" s="44"/>
      <c r="AN828" s="44"/>
      <c r="AO828" s="44"/>
    </row>
    <row r="829" spans="1:41" x14ac:dyDescent="0.25">
      <c r="A829" s="39" t="s">
        <v>3129</v>
      </c>
      <c r="B829" s="39" t="s">
        <v>3157</v>
      </c>
      <c r="C829" s="36" t="s">
        <v>3158</v>
      </c>
      <c r="D829" s="156" t="s">
        <v>3573</v>
      </c>
    </row>
    <row r="830" spans="1:41" x14ac:dyDescent="0.25">
      <c r="A830" s="39" t="s">
        <v>3124</v>
      </c>
      <c r="B830" s="39" t="s">
        <v>3534</v>
      </c>
      <c r="C830" s="36" t="s">
        <v>1649</v>
      </c>
      <c r="D830" s="156" t="s">
        <v>3588</v>
      </c>
    </row>
    <row r="831" spans="1:41" x14ac:dyDescent="0.25">
      <c r="A831" s="39" t="s">
        <v>3125</v>
      </c>
      <c r="B831" s="39" t="s">
        <v>3159</v>
      </c>
      <c r="C831" s="36" t="s">
        <v>3160</v>
      </c>
      <c r="D831" s="156" t="s">
        <v>3573</v>
      </c>
    </row>
    <row r="832" spans="1:41" x14ac:dyDescent="0.25">
      <c r="A832" s="39" t="s">
        <v>3130</v>
      </c>
      <c r="B832" s="39" t="s">
        <v>3161</v>
      </c>
      <c r="C832" s="36" t="s">
        <v>3162</v>
      </c>
      <c r="D832" s="156" t="s">
        <v>3573</v>
      </c>
    </row>
    <row r="833" spans="1:4" x14ac:dyDescent="0.25">
      <c r="A833" s="36" t="s">
        <v>3348</v>
      </c>
      <c r="B833" s="39" t="s">
        <v>3411</v>
      </c>
      <c r="C833" s="36" t="s">
        <v>3349</v>
      </c>
      <c r="D833" s="156" t="s">
        <v>3592</v>
      </c>
    </row>
    <row r="834" spans="1:4" x14ac:dyDescent="0.25">
      <c r="A834" s="36" t="s">
        <v>3350</v>
      </c>
      <c r="B834" s="39" t="s">
        <v>3412</v>
      </c>
      <c r="C834" s="36" t="s">
        <v>3423</v>
      </c>
      <c r="D834" s="156">
        <v>1</v>
      </c>
    </row>
    <row r="835" spans="1:4" x14ac:dyDescent="0.25">
      <c r="A835" s="36" t="s">
        <v>3352</v>
      </c>
      <c r="B835" s="39" t="s">
        <v>3413</v>
      </c>
      <c r="C835" s="36" t="s">
        <v>3424</v>
      </c>
      <c r="D835" s="156" t="s">
        <v>3574</v>
      </c>
    </row>
    <row r="836" spans="1:4" x14ac:dyDescent="0.25">
      <c r="A836" s="36" t="s">
        <v>3356</v>
      </c>
      <c r="B836" s="39" t="s">
        <v>3414</v>
      </c>
      <c r="C836" s="36" t="s">
        <v>3425</v>
      </c>
      <c r="D836" s="156" t="s">
        <v>3574</v>
      </c>
    </row>
    <row r="837" spans="1:4" x14ac:dyDescent="0.25">
      <c r="A837" s="36" t="s">
        <v>3402</v>
      </c>
      <c r="B837" s="39" t="s">
        <v>3415</v>
      </c>
      <c r="C837" s="36" t="s">
        <v>3426</v>
      </c>
      <c r="D837" s="156" t="s">
        <v>3574</v>
      </c>
    </row>
    <row r="838" spans="1:4" x14ac:dyDescent="0.25">
      <c r="A838" s="36" t="s">
        <v>3365</v>
      </c>
      <c r="B838" s="39" t="s">
        <v>3416</v>
      </c>
      <c r="C838" s="36" t="s">
        <v>3427</v>
      </c>
      <c r="D838" s="156" t="s">
        <v>3574</v>
      </c>
    </row>
    <row r="839" spans="1:4" x14ac:dyDescent="0.25">
      <c r="A839" s="36" t="s">
        <v>3397</v>
      </c>
      <c r="B839" s="39" t="s">
        <v>3417</v>
      </c>
      <c r="C839" s="36" t="s">
        <v>3428</v>
      </c>
      <c r="D839" s="156" t="s">
        <v>3574</v>
      </c>
    </row>
    <row r="840" spans="1:4" x14ac:dyDescent="0.25">
      <c r="A840" s="36" t="s">
        <v>3387</v>
      </c>
      <c r="B840" s="39" t="s">
        <v>3418</v>
      </c>
      <c r="C840" s="36" t="s">
        <v>3429</v>
      </c>
      <c r="D840" s="156" t="s">
        <v>3574</v>
      </c>
    </row>
    <row r="841" spans="1:4" x14ac:dyDescent="0.25">
      <c r="A841" s="36" t="s">
        <v>3388</v>
      </c>
      <c r="B841" s="39" t="s">
        <v>3419</v>
      </c>
      <c r="C841" s="36" t="s">
        <v>3430</v>
      </c>
      <c r="D841" s="156" t="s">
        <v>3574</v>
      </c>
    </row>
    <row r="842" spans="1:4" x14ac:dyDescent="0.25">
      <c r="A842" s="36" t="s">
        <v>3389</v>
      </c>
      <c r="B842" s="39" t="s">
        <v>3420</v>
      </c>
      <c r="C842" s="36" t="s">
        <v>3431</v>
      </c>
      <c r="D842" s="156" t="s">
        <v>3574</v>
      </c>
    </row>
    <row r="843" spans="1:4" x14ac:dyDescent="0.25">
      <c r="A843" s="36" t="s">
        <v>3371</v>
      </c>
      <c r="B843" s="39" t="s">
        <v>3421</v>
      </c>
      <c r="C843" s="36" t="s">
        <v>3432</v>
      </c>
      <c r="D843" s="156" t="s">
        <v>3574</v>
      </c>
    </row>
    <row r="844" spans="1:4" x14ac:dyDescent="0.25">
      <c r="A844" s="36" t="s">
        <v>3372</v>
      </c>
      <c r="B844" s="39" t="s">
        <v>3422</v>
      </c>
      <c r="C844" s="36" t="s">
        <v>3433</v>
      </c>
      <c r="D844" s="156" t="s">
        <v>3574</v>
      </c>
    </row>
    <row r="845" spans="1:4" x14ac:dyDescent="0.25">
      <c r="A845" s="36" t="s">
        <v>3506</v>
      </c>
      <c r="B845" s="39" t="s">
        <v>3507</v>
      </c>
      <c r="C845" s="36" t="s">
        <v>3523</v>
      </c>
      <c r="D845" s="156" t="s">
        <v>3566</v>
      </c>
    </row>
    <row r="846" spans="1:4" x14ac:dyDescent="0.25">
      <c r="A846" s="36" t="s">
        <v>3508</v>
      </c>
      <c r="B846" s="39" t="s">
        <v>3509</v>
      </c>
      <c r="C846" s="36" t="s">
        <v>3524</v>
      </c>
      <c r="D846" s="156" t="s">
        <v>3557</v>
      </c>
    </row>
    <row r="847" spans="1:4" x14ac:dyDescent="0.25">
      <c r="A847" s="36" t="s">
        <v>3510</v>
      </c>
      <c r="B847" s="39" t="s">
        <v>3511</v>
      </c>
      <c r="C847" s="36" t="s">
        <v>3525</v>
      </c>
      <c r="D847" s="156">
        <v>4</v>
      </c>
    </row>
    <row r="848" spans="1:4" x14ac:dyDescent="0.25">
      <c r="A848" s="36" t="s">
        <v>3512</v>
      </c>
      <c r="B848" s="39" t="s">
        <v>3513</v>
      </c>
      <c r="C848" s="36" t="s">
        <v>3526</v>
      </c>
      <c r="D848" s="156" t="s">
        <v>3598</v>
      </c>
    </row>
    <row r="849" spans="1:4" x14ac:dyDescent="0.25">
      <c r="A849" s="36" t="s">
        <v>3514</v>
      </c>
      <c r="B849" s="39" t="s">
        <v>3535</v>
      </c>
      <c r="C849" s="36" t="s">
        <v>3527</v>
      </c>
      <c r="D849" s="156" t="s">
        <v>3575</v>
      </c>
    </row>
    <row r="850" spans="1:4" x14ac:dyDescent="0.25">
      <c r="A850" s="36" t="s">
        <v>3515</v>
      </c>
      <c r="B850" s="39" t="s">
        <v>3516</v>
      </c>
      <c r="C850" s="36" t="s">
        <v>3528</v>
      </c>
      <c r="D850" s="156" t="s">
        <v>3566</v>
      </c>
    </row>
    <row r="851" spans="1:4" x14ac:dyDescent="0.25">
      <c r="A851" s="36" t="s">
        <v>3517</v>
      </c>
      <c r="B851" s="39" t="s">
        <v>3518</v>
      </c>
      <c r="C851" s="36" t="s">
        <v>3529</v>
      </c>
      <c r="D851" s="156" t="s">
        <v>3573</v>
      </c>
    </row>
    <row r="852" spans="1:4" x14ac:dyDescent="0.25">
      <c r="A852" s="36" t="s">
        <v>3519</v>
      </c>
      <c r="B852" s="39" t="s">
        <v>3520</v>
      </c>
      <c r="C852" s="36" t="s">
        <v>3530</v>
      </c>
      <c r="D852" s="156" t="s">
        <v>3573</v>
      </c>
    </row>
    <row r="853" spans="1:4" x14ac:dyDescent="0.25">
      <c r="A853" s="36" t="s">
        <v>3521</v>
      </c>
      <c r="B853" s="39" t="s">
        <v>3522</v>
      </c>
      <c r="C853" s="36" t="s">
        <v>3531</v>
      </c>
      <c r="D853" s="156" t="s">
        <v>3565</v>
      </c>
    </row>
    <row r="854" spans="1:4" x14ac:dyDescent="0.25">
      <c r="A854" s="36" t="s">
        <v>3861</v>
      </c>
      <c r="B854" s="39" t="s">
        <v>3871</v>
      </c>
      <c r="C854" s="36" t="s">
        <v>3860</v>
      </c>
      <c r="D854" s="156" t="s">
        <v>3598</v>
      </c>
    </row>
    <row r="855" spans="1:4" x14ac:dyDescent="0.25">
      <c r="A855" s="36" t="s">
        <v>3859</v>
      </c>
      <c r="B855" s="39" t="s">
        <v>3872</v>
      </c>
      <c r="C855" s="36" t="s">
        <v>3858</v>
      </c>
      <c r="D855" s="156" t="s">
        <v>3598</v>
      </c>
    </row>
    <row r="856" spans="1:4" x14ac:dyDescent="0.25">
      <c r="A856" s="39" t="s">
        <v>3866</v>
      </c>
      <c r="B856" s="39" t="s">
        <v>3873</v>
      </c>
      <c r="C856" s="36" t="s">
        <v>3869</v>
      </c>
      <c r="D856" s="175" t="s">
        <v>3176</v>
      </c>
    </row>
    <row r="857" spans="1:4" x14ac:dyDescent="0.25">
      <c r="A857" s="39" t="s">
        <v>3867</v>
      </c>
      <c r="B857" s="39" t="s">
        <v>3874</v>
      </c>
      <c r="C857" s="36" t="s">
        <v>3870</v>
      </c>
      <c r="D857" s="175" t="s">
        <v>3176</v>
      </c>
    </row>
    <row r="858" spans="1:4" x14ac:dyDescent="0.25">
      <c r="A858" s="39" t="s">
        <v>3868</v>
      </c>
      <c r="B858" s="39" t="s">
        <v>3875</v>
      </c>
      <c r="C858" s="36" t="s">
        <v>3863</v>
      </c>
      <c r="D858" s="175" t="s">
        <v>3876</v>
      </c>
    </row>
    <row r="859" spans="1:4" x14ac:dyDescent="0.25">
      <c r="A859" s="39" t="s">
        <v>3925</v>
      </c>
      <c r="C859" s="36" t="s">
        <v>4036</v>
      </c>
      <c r="D859" s="157"/>
    </row>
    <row r="860" spans="1:4" x14ac:dyDescent="0.25">
      <c r="A860" s="39" t="s">
        <v>3926</v>
      </c>
      <c r="C860" s="36" t="s">
        <v>4037</v>
      </c>
      <c r="D860" s="157"/>
    </row>
    <row r="861" spans="1:4" x14ac:dyDescent="0.25">
      <c r="A861" s="39" t="s">
        <v>3927</v>
      </c>
      <c r="C861" s="36" t="s">
        <v>4038</v>
      </c>
      <c r="D861" s="157"/>
    </row>
    <row r="862" spans="1:4" x14ac:dyDescent="0.25">
      <c r="A862" s="39" t="s">
        <v>3928</v>
      </c>
      <c r="C862" s="36" t="s">
        <v>4039</v>
      </c>
      <c r="D862" s="157"/>
    </row>
    <row r="863" spans="1:4" x14ac:dyDescent="0.25">
      <c r="A863" s="39" t="s">
        <v>3929</v>
      </c>
      <c r="C863" s="36" t="s">
        <v>4040</v>
      </c>
      <c r="D863" s="157"/>
    </row>
    <row r="864" spans="1:4" x14ac:dyDescent="0.25">
      <c r="A864" s="39" t="s">
        <v>3930</v>
      </c>
      <c r="C864" s="36" t="s">
        <v>4041</v>
      </c>
      <c r="D864" s="157"/>
    </row>
    <row r="865" spans="1:41" x14ac:dyDescent="0.25">
      <c r="A865" s="39" t="s">
        <v>3923</v>
      </c>
      <c r="C865" s="36" t="s">
        <v>3922</v>
      </c>
      <c r="D865" s="157"/>
    </row>
    <row r="866" spans="1:41" x14ac:dyDescent="0.25">
      <c r="A866" s="39" t="s">
        <v>3931</v>
      </c>
      <c r="C866" s="36" t="s">
        <v>4042</v>
      </c>
      <c r="D866" s="157"/>
    </row>
    <row r="867" spans="1:41" x14ac:dyDescent="0.25">
      <c r="A867" s="39" t="s">
        <v>3932</v>
      </c>
      <c r="C867" s="36" t="s">
        <v>4043</v>
      </c>
      <c r="D867" s="157"/>
    </row>
    <row r="868" spans="1:41" x14ac:dyDescent="0.25">
      <c r="A868" s="39" t="s">
        <v>3933</v>
      </c>
      <c r="C868" s="36" t="s">
        <v>2071</v>
      </c>
      <c r="D868" s="157"/>
    </row>
    <row r="869" spans="1:41" x14ac:dyDescent="0.25">
      <c r="A869" s="39" t="s">
        <v>3934</v>
      </c>
      <c r="C869" s="36" t="s">
        <v>4044</v>
      </c>
      <c r="D869" s="157"/>
    </row>
    <row r="870" spans="1:41" x14ac:dyDescent="0.25">
      <c r="A870" s="39" t="s">
        <v>3935</v>
      </c>
      <c r="C870" s="36" t="s">
        <v>4045</v>
      </c>
      <c r="D870" s="157"/>
    </row>
    <row r="871" spans="1:41" x14ac:dyDescent="0.25">
      <c r="A871" s="39" t="s">
        <v>3936</v>
      </c>
      <c r="C871" s="36" t="s">
        <v>4046</v>
      </c>
      <c r="D871" s="157"/>
      <c r="E871" s="47"/>
      <c r="F871" s="47"/>
      <c r="G871" s="47"/>
      <c r="H871" s="47"/>
      <c r="I871" s="47"/>
      <c r="J871" s="47"/>
      <c r="K871" s="47"/>
      <c r="L871" s="47"/>
      <c r="M871" s="47"/>
      <c r="N871" s="47"/>
      <c r="O871" s="47"/>
      <c r="P871" s="47"/>
      <c r="Q871" s="47"/>
      <c r="R871" s="47"/>
      <c r="S871" s="47"/>
      <c r="T871" s="47"/>
      <c r="U871" s="47"/>
      <c r="V871" s="47"/>
      <c r="W871" s="47"/>
      <c r="X871" s="47"/>
      <c r="Y871" s="47"/>
      <c r="Z871" s="47"/>
      <c r="AA871" s="47"/>
      <c r="AB871" s="47"/>
      <c r="AC871" s="47"/>
      <c r="AD871" s="47"/>
      <c r="AE871" s="47"/>
      <c r="AF871" s="47"/>
      <c r="AG871" s="47"/>
      <c r="AH871" s="47"/>
      <c r="AI871" s="47"/>
      <c r="AJ871" s="47"/>
      <c r="AK871" s="47"/>
      <c r="AL871" s="47"/>
      <c r="AM871" s="47"/>
      <c r="AN871" s="47"/>
      <c r="AO871" s="47"/>
    </row>
    <row r="872" spans="1:41" x14ac:dyDescent="0.25">
      <c r="A872" s="39" t="s">
        <v>3937</v>
      </c>
      <c r="C872" s="36" t="s">
        <v>4047</v>
      </c>
      <c r="D872" s="157"/>
      <c r="E872" s="47"/>
      <c r="F872" s="47"/>
      <c r="G872" s="47"/>
      <c r="H872" s="47"/>
      <c r="I872" s="47"/>
      <c r="J872" s="47"/>
      <c r="K872" s="47"/>
      <c r="L872" s="47"/>
      <c r="M872" s="47"/>
      <c r="N872" s="47"/>
      <c r="O872" s="47"/>
      <c r="P872" s="47"/>
      <c r="Q872" s="47"/>
      <c r="R872" s="47"/>
      <c r="S872" s="47"/>
      <c r="T872" s="47"/>
      <c r="U872" s="47"/>
      <c r="V872" s="47"/>
      <c r="W872" s="47"/>
      <c r="X872" s="47"/>
      <c r="Y872" s="47"/>
      <c r="Z872" s="47"/>
      <c r="AA872" s="47"/>
      <c r="AB872" s="47"/>
      <c r="AC872" s="47"/>
      <c r="AD872" s="47"/>
      <c r="AE872" s="47"/>
      <c r="AF872" s="47"/>
      <c r="AG872" s="47"/>
      <c r="AH872" s="47"/>
      <c r="AI872" s="47"/>
      <c r="AJ872" s="47"/>
      <c r="AK872" s="47"/>
      <c r="AL872" s="47"/>
      <c r="AM872" s="47"/>
      <c r="AN872" s="47"/>
      <c r="AO872" s="47"/>
    </row>
    <row r="873" spans="1:41" x14ac:dyDescent="0.25">
      <c r="A873" s="39" t="s">
        <v>3938</v>
      </c>
      <c r="C873" s="36" t="s">
        <v>4048</v>
      </c>
      <c r="D873" s="157"/>
      <c r="E873" s="44"/>
      <c r="F873" s="44"/>
      <c r="G873" s="44"/>
      <c r="H873" s="44"/>
      <c r="I873" s="44"/>
      <c r="J873" s="44"/>
      <c r="K873" s="44"/>
      <c r="L873" s="44"/>
      <c r="M873" s="44"/>
      <c r="N873" s="44"/>
      <c r="O873" s="44"/>
      <c r="P873" s="44"/>
      <c r="Q873" s="44"/>
      <c r="R873" s="44"/>
      <c r="S873" s="44"/>
      <c r="T873" s="44"/>
      <c r="U873" s="44"/>
      <c r="V873" s="44"/>
      <c r="W873" s="44"/>
      <c r="X873" s="44"/>
      <c r="Y873" s="44"/>
      <c r="Z873" s="44"/>
      <c r="AA873" s="44"/>
      <c r="AB873" s="44"/>
      <c r="AC873" s="44"/>
      <c r="AD873" s="44"/>
      <c r="AE873" s="44"/>
      <c r="AF873" s="44"/>
      <c r="AG873" s="44"/>
      <c r="AH873" s="44"/>
      <c r="AI873" s="44"/>
      <c r="AJ873" s="44"/>
      <c r="AK873" s="44"/>
      <c r="AL873" s="44"/>
      <c r="AM873" s="44"/>
      <c r="AN873" s="44"/>
      <c r="AO873" s="44"/>
    </row>
    <row r="874" spans="1:41" x14ac:dyDescent="0.25">
      <c r="A874" s="39" t="s">
        <v>3939</v>
      </c>
      <c r="C874" s="36" t="s">
        <v>4049</v>
      </c>
      <c r="D874" s="157"/>
      <c r="E874" s="44"/>
      <c r="F874" s="44"/>
      <c r="G874" s="44"/>
      <c r="H874" s="44"/>
      <c r="I874" s="44"/>
      <c r="J874" s="44"/>
      <c r="K874" s="44"/>
      <c r="L874" s="44"/>
      <c r="M874" s="44"/>
      <c r="N874" s="44"/>
      <c r="O874" s="44"/>
      <c r="P874" s="44"/>
      <c r="Q874" s="44"/>
      <c r="R874" s="44"/>
      <c r="S874" s="44"/>
      <c r="T874" s="44"/>
      <c r="U874" s="44"/>
      <c r="V874" s="44"/>
      <c r="W874" s="44"/>
      <c r="X874" s="44"/>
      <c r="Y874" s="44"/>
      <c r="Z874" s="44"/>
      <c r="AA874" s="44"/>
      <c r="AB874" s="44"/>
      <c r="AC874" s="44"/>
      <c r="AD874" s="44"/>
      <c r="AE874" s="44"/>
      <c r="AF874" s="44"/>
      <c r="AG874" s="44"/>
      <c r="AH874" s="44"/>
      <c r="AI874" s="44"/>
      <c r="AJ874" s="44"/>
      <c r="AK874" s="44"/>
      <c r="AL874" s="44"/>
      <c r="AM874" s="44"/>
      <c r="AN874" s="44"/>
      <c r="AO874" s="44"/>
    </row>
    <row r="875" spans="1:41" x14ac:dyDescent="0.25">
      <c r="A875" s="39" t="s">
        <v>3940</v>
      </c>
      <c r="C875" s="36" t="s">
        <v>4050</v>
      </c>
      <c r="D875" s="157"/>
    </row>
    <row r="876" spans="1:41" x14ac:dyDescent="0.25">
      <c r="A876" s="39" t="s">
        <v>3941</v>
      </c>
      <c r="C876" s="36" t="s">
        <v>4051</v>
      </c>
      <c r="D876" s="157"/>
    </row>
    <row r="877" spans="1:41" x14ac:dyDescent="0.25">
      <c r="A877" s="39" t="s">
        <v>3942</v>
      </c>
      <c r="C877" s="36" t="s">
        <v>4052</v>
      </c>
      <c r="D877" s="157"/>
    </row>
    <row r="878" spans="1:41" x14ac:dyDescent="0.25">
      <c r="A878" s="39" t="s">
        <v>3943</v>
      </c>
      <c r="C878" s="36" t="s">
        <v>4053</v>
      </c>
      <c r="D878" s="157"/>
    </row>
    <row r="879" spans="1:41" x14ac:dyDescent="0.25">
      <c r="A879" s="39" t="s">
        <v>3944</v>
      </c>
      <c r="C879" s="36" t="s">
        <v>4054</v>
      </c>
      <c r="D879" s="157"/>
      <c r="E879" s="44"/>
      <c r="F879" s="44"/>
      <c r="G879" s="44"/>
      <c r="H879" s="44"/>
      <c r="I879" s="44"/>
      <c r="J879" s="44"/>
      <c r="K879" s="44"/>
      <c r="L879" s="44"/>
      <c r="M879" s="44"/>
      <c r="N879" s="44"/>
      <c r="O879" s="44"/>
      <c r="P879" s="44"/>
      <c r="Q879" s="44"/>
      <c r="R879" s="44"/>
      <c r="S879" s="44"/>
      <c r="T879" s="44"/>
      <c r="U879" s="44"/>
      <c r="V879" s="44"/>
      <c r="W879" s="44"/>
      <c r="X879" s="44"/>
      <c r="Y879" s="44"/>
      <c r="Z879" s="44"/>
      <c r="AA879" s="44"/>
      <c r="AB879" s="44"/>
      <c r="AC879" s="44"/>
      <c r="AD879" s="44"/>
      <c r="AE879" s="44"/>
      <c r="AF879" s="44"/>
      <c r="AG879" s="44"/>
      <c r="AH879" s="44"/>
      <c r="AI879" s="44"/>
      <c r="AJ879" s="44"/>
      <c r="AK879" s="44"/>
      <c r="AL879" s="44"/>
      <c r="AM879" s="44"/>
      <c r="AN879" s="44"/>
      <c r="AO879" s="44"/>
    </row>
    <row r="880" spans="1:41" x14ac:dyDescent="0.25">
      <c r="A880" s="39" t="s">
        <v>3945</v>
      </c>
      <c r="C880" s="36" t="s">
        <v>4055</v>
      </c>
      <c r="D880" s="157"/>
      <c r="E880" s="47"/>
      <c r="F880" s="47"/>
      <c r="G880" s="47"/>
      <c r="H880" s="47"/>
      <c r="I880" s="47"/>
      <c r="J880" s="47"/>
      <c r="K880" s="47"/>
      <c r="L880" s="47"/>
      <c r="M880" s="47"/>
      <c r="N880" s="47"/>
      <c r="O880" s="47"/>
      <c r="P880" s="47"/>
      <c r="Q880" s="47"/>
      <c r="R880" s="47"/>
      <c r="S880" s="47"/>
      <c r="T880" s="47"/>
      <c r="U880" s="47"/>
      <c r="V880" s="47"/>
      <c r="W880" s="47"/>
      <c r="X880" s="47"/>
      <c r="Y880" s="47"/>
      <c r="Z880" s="47"/>
      <c r="AA880" s="47"/>
      <c r="AB880" s="47"/>
      <c r="AC880" s="47"/>
      <c r="AD880" s="47"/>
      <c r="AE880" s="47"/>
      <c r="AF880" s="47"/>
      <c r="AG880" s="47"/>
      <c r="AH880" s="47"/>
      <c r="AI880" s="47"/>
      <c r="AJ880" s="47"/>
      <c r="AK880" s="47"/>
      <c r="AL880" s="47"/>
      <c r="AM880" s="47"/>
      <c r="AN880" s="47"/>
      <c r="AO880" s="47"/>
    </row>
    <row r="881" spans="1:41" x14ac:dyDescent="0.25">
      <c r="A881" s="39" t="s">
        <v>3946</v>
      </c>
      <c r="C881" s="36" t="s">
        <v>4056</v>
      </c>
      <c r="D881" s="157"/>
      <c r="E881" s="47"/>
      <c r="F881" s="47"/>
      <c r="G881" s="47"/>
      <c r="H881" s="47"/>
      <c r="I881" s="47"/>
      <c r="J881" s="47"/>
      <c r="K881" s="47"/>
      <c r="L881" s="47"/>
      <c r="M881" s="47"/>
      <c r="N881" s="47"/>
      <c r="O881" s="47"/>
      <c r="P881" s="47"/>
      <c r="Q881" s="47"/>
      <c r="R881" s="47"/>
      <c r="S881" s="47"/>
      <c r="T881" s="47"/>
      <c r="U881" s="47"/>
      <c r="V881" s="47"/>
      <c r="W881" s="47"/>
      <c r="X881" s="47"/>
      <c r="Y881" s="47"/>
      <c r="Z881" s="47"/>
      <c r="AA881" s="47"/>
      <c r="AB881" s="47"/>
      <c r="AC881" s="47"/>
      <c r="AD881" s="47"/>
      <c r="AE881" s="47"/>
      <c r="AF881" s="47"/>
      <c r="AG881" s="47"/>
      <c r="AH881" s="47"/>
      <c r="AI881" s="47"/>
      <c r="AJ881" s="47"/>
      <c r="AK881" s="47"/>
      <c r="AL881" s="47"/>
      <c r="AM881" s="47"/>
      <c r="AN881" s="47"/>
      <c r="AO881" s="47"/>
    </row>
    <row r="882" spans="1:41" x14ac:dyDescent="0.25">
      <c r="A882" s="39" t="s">
        <v>3947</v>
      </c>
      <c r="C882" s="36" t="s">
        <v>4057</v>
      </c>
      <c r="D882" s="157"/>
      <c r="E882" s="47"/>
      <c r="F882" s="47"/>
      <c r="G882" s="47"/>
      <c r="H882" s="47"/>
      <c r="I882" s="47"/>
      <c r="J882" s="47"/>
      <c r="K882" s="47"/>
      <c r="L882" s="47"/>
      <c r="M882" s="47"/>
      <c r="N882" s="47"/>
      <c r="O882" s="47"/>
      <c r="P882" s="47"/>
      <c r="Q882" s="47"/>
      <c r="R882" s="47"/>
      <c r="S882" s="47"/>
      <c r="T882" s="47"/>
      <c r="U882" s="47"/>
      <c r="V882" s="47"/>
      <c r="W882" s="47"/>
      <c r="X882" s="47"/>
      <c r="Y882" s="47"/>
      <c r="Z882" s="47"/>
      <c r="AA882" s="47"/>
      <c r="AB882" s="47"/>
      <c r="AC882" s="47"/>
      <c r="AD882" s="47"/>
      <c r="AE882" s="47"/>
      <c r="AF882" s="47"/>
      <c r="AG882" s="47"/>
      <c r="AH882" s="47"/>
      <c r="AI882" s="47"/>
      <c r="AJ882" s="47"/>
      <c r="AK882" s="47"/>
      <c r="AL882" s="47"/>
      <c r="AM882" s="47"/>
      <c r="AN882" s="47"/>
      <c r="AO882" s="47"/>
    </row>
    <row r="883" spans="1:41" x14ac:dyDescent="0.25">
      <c r="A883" s="39" t="s">
        <v>3948</v>
      </c>
      <c r="C883" s="36" t="s">
        <v>4058</v>
      </c>
      <c r="D883" s="157"/>
      <c r="E883" s="44"/>
      <c r="F883" s="44"/>
      <c r="G883" s="44"/>
      <c r="H883" s="44"/>
      <c r="I883" s="44"/>
      <c r="J883" s="44"/>
      <c r="K883" s="44"/>
      <c r="L883" s="44"/>
      <c r="M883" s="44"/>
      <c r="N883" s="44"/>
      <c r="O883" s="44"/>
      <c r="P883" s="44"/>
      <c r="Q883" s="44"/>
      <c r="R883" s="44"/>
      <c r="S883" s="44"/>
      <c r="T883" s="44"/>
      <c r="U883" s="44"/>
      <c r="V883" s="44"/>
      <c r="W883" s="44"/>
      <c r="X883" s="44"/>
      <c r="Y883" s="44"/>
      <c r="Z883" s="44"/>
      <c r="AA883" s="44"/>
      <c r="AB883" s="44"/>
      <c r="AC883" s="44"/>
      <c r="AD883" s="44"/>
      <c r="AE883" s="44"/>
      <c r="AF883" s="44"/>
      <c r="AG883" s="44"/>
      <c r="AH883" s="44"/>
      <c r="AI883" s="44"/>
      <c r="AJ883" s="44"/>
      <c r="AK883" s="44"/>
      <c r="AL883" s="44"/>
      <c r="AM883" s="44"/>
      <c r="AN883" s="44"/>
      <c r="AO883" s="44"/>
    </row>
    <row r="884" spans="1:41" x14ac:dyDescent="0.25">
      <c r="A884" s="39" t="s">
        <v>3949</v>
      </c>
      <c r="C884" s="36" t="s">
        <v>4059</v>
      </c>
      <c r="D884" s="157"/>
      <c r="E884" s="44"/>
      <c r="F884" s="44"/>
      <c r="G884" s="44"/>
      <c r="H884" s="44"/>
      <c r="I884" s="44"/>
      <c r="J884" s="44"/>
      <c r="K884" s="44"/>
      <c r="L884" s="44"/>
      <c r="M884" s="44"/>
      <c r="N884" s="44"/>
      <c r="O884" s="44"/>
      <c r="P884" s="44"/>
      <c r="Q884" s="44"/>
      <c r="R884" s="44"/>
      <c r="S884" s="44"/>
      <c r="T884" s="44"/>
      <c r="U884" s="44"/>
      <c r="V884" s="44"/>
      <c r="W884" s="44"/>
      <c r="X884" s="44"/>
      <c r="Y884" s="44"/>
      <c r="Z884" s="44"/>
      <c r="AA884" s="44"/>
      <c r="AB884" s="44"/>
      <c r="AC884" s="44"/>
      <c r="AD884" s="44"/>
      <c r="AE884" s="44"/>
      <c r="AF884" s="44"/>
      <c r="AG884" s="44"/>
      <c r="AH884" s="44"/>
      <c r="AI884" s="44"/>
      <c r="AJ884" s="44"/>
      <c r="AK884" s="44"/>
      <c r="AL884" s="44"/>
      <c r="AM884" s="44"/>
      <c r="AN884" s="44"/>
      <c r="AO884" s="44"/>
    </row>
    <row r="885" spans="1:41" x14ac:dyDescent="0.25">
      <c r="A885" s="39" t="s">
        <v>3950</v>
      </c>
      <c r="C885" s="36" t="s">
        <v>4060</v>
      </c>
      <c r="D885" s="157"/>
      <c r="E885" s="44"/>
      <c r="F885" s="44"/>
      <c r="G885" s="44"/>
      <c r="H885" s="44"/>
      <c r="I885" s="44"/>
      <c r="J885" s="44"/>
      <c r="K885" s="44"/>
      <c r="L885" s="44"/>
      <c r="M885" s="44"/>
      <c r="N885" s="44"/>
      <c r="O885" s="44"/>
      <c r="P885" s="44"/>
      <c r="Q885" s="44"/>
      <c r="R885" s="44"/>
      <c r="S885" s="44"/>
      <c r="T885" s="44"/>
      <c r="U885" s="44"/>
      <c r="V885" s="44"/>
      <c r="W885" s="44"/>
      <c r="X885" s="44"/>
      <c r="Y885" s="44"/>
      <c r="Z885" s="44"/>
      <c r="AA885" s="44"/>
      <c r="AB885" s="44"/>
      <c r="AC885" s="44"/>
      <c r="AD885" s="44"/>
      <c r="AE885" s="44"/>
      <c r="AF885" s="44"/>
      <c r="AG885" s="44"/>
      <c r="AH885" s="44"/>
      <c r="AI885" s="44"/>
      <c r="AJ885" s="44"/>
      <c r="AK885" s="44"/>
      <c r="AL885" s="44"/>
      <c r="AM885" s="44"/>
      <c r="AN885" s="44"/>
      <c r="AO885" s="44"/>
    </row>
    <row r="886" spans="1:41" x14ac:dyDescent="0.25">
      <c r="A886" s="39" t="s">
        <v>3951</v>
      </c>
      <c r="C886" s="36" t="s">
        <v>4061</v>
      </c>
      <c r="D886" s="157"/>
      <c r="E886" s="44"/>
      <c r="F886" s="44"/>
      <c r="G886" s="44"/>
      <c r="H886" s="44"/>
      <c r="I886" s="44"/>
      <c r="J886" s="44"/>
      <c r="K886" s="44"/>
      <c r="L886" s="44"/>
      <c r="M886" s="44"/>
      <c r="N886" s="44"/>
      <c r="O886" s="44"/>
      <c r="P886" s="44"/>
      <c r="Q886" s="44"/>
      <c r="R886" s="44"/>
      <c r="S886" s="44"/>
      <c r="T886" s="44"/>
      <c r="U886" s="44"/>
      <c r="V886" s="44"/>
      <c r="W886" s="44"/>
      <c r="X886" s="44"/>
      <c r="Y886" s="44"/>
      <c r="Z886" s="44"/>
      <c r="AA886" s="44"/>
      <c r="AB886" s="44"/>
      <c r="AC886" s="44"/>
      <c r="AD886" s="44"/>
      <c r="AE886" s="44"/>
      <c r="AF886" s="44"/>
      <c r="AG886" s="44"/>
      <c r="AH886" s="44"/>
      <c r="AI886" s="44"/>
      <c r="AJ886" s="44"/>
      <c r="AK886" s="44"/>
      <c r="AL886" s="44"/>
      <c r="AM886" s="44"/>
      <c r="AN886" s="44"/>
      <c r="AO886" s="44"/>
    </row>
    <row r="887" spans="1:41" x14ac:dyDescent="0.25">
      <c r="A887" s="39" t="s">
        <v>3952</v>
      </c>
      <c r="C887" s="36" t="s">
        <v>4062</v>
      </c>
      <c r="D887" s="157"/>
      <c r="E887" s="44"/>
      <c r="F887" s="44"/>
      <c r="G887" s="44"/>
      <c r="H887" s="44"/>
      <c r="I887" s="44"/>
      <c r="J887" s="44"/>
      <c r="K887" s="44"/>
      <c r="L887" s="44"/>
      <c r="M887" s="44"/>
      <c r="N887" s="44"/>
      <c r="O887" s="44"/>
      <c r="P887" s="44"/>
      <c r="Q887" s="44"/>
      <c r="R887" s="44"/>
      <c r="S887" s="44"/>
      <c r="T887" s="44"/>
      <c r="U887" s="44"/>
      <c r="V887" s="44"/>
      <c r="W887" s="44"/>
      <c r="X887" s="44"/>
      <c r="Y887" s="44"/>
      <c r="Z887" s="44"/>
      <c r="AA887" s="44"/>
      <c r="AB887" s="44"/>
      <c r="AC887" s="44"/>
      <c r="AD887" s="44"/>
      <c r="AE887" s="44"/>
      <c r="AF887" s="44"/>
      <c r="AG887" s="44"/>
      <c r="AH887" s="44"/>
      <c r="AI887" s="44"/>
      <c r="AJ887" s="44"/>
      <c r="AK887" s="44"/>
      <c r="AL887" s="44"/>
      <c r="AM887" s="44"/>
      <c r="AN887" s="44"/>
      <c r="AO887" s="44"/>
    </row>
    <row r="888" spans="1:41" x14ac:dyDescent="0.25">
      <c r="A888" s="39" t="s">
        <v>3953</v>
      </c>
      <c r="C888" s="36" t="s">
        <v>4063</v>
      </c>
      <c r="D888" s="157"/>
      <c r="E888" s="44"/>
      <c r="F888" s="44"/>
      <c r="G888" s="44"/>
      <c r="H888" s="44"/>
      <c r="I888" s="44"/>
      <c r="J888" s="44"/>
      <c r="K888" s="44"/>
      <c r="L888" s="44"/>
      <c r="M888" s="44"/>
      <c r="N888" s="44"/>
      <c r="O888" s="44"/>
      <c r="P888" s="44"/>
      <c r="Q888" s="44"/>
      <c r="R888" s="44"/>
      <c r="S888" s="44"/>
      <c r="T888" s="44"/>
      <c r="U888" s="44"/>
      <c r="V888" s="44"/>
      <c r="W888" s="44"/>
      <c r="X888" s="44"/>
      <c r="Y888" s="44"/>
      <c r="Z888" s="44"/>
      <c r="AA888" s="44"/>
      <c r="AB888" s="44"/>
      <c r="AC888" s="44"/>
      <c r="AD888" s="44"/>
      <c r="AE888" s="44"/>
      <c r="AF888" s="44"/>
      <c r="AG888" s="44"/>
      <c r="AH888" s="44"/>
      <c r="AI888" s="44"/>
      <c r="AJ888" s="44"/>
      <c r="AK888" s="44"/>
      <c r="AL888" s="44"/>
      <c r="AM888" s="44"/>
      <c r="AN888" s="44"/>
      <c r="AO888" s="44"/>
    </row>
    <row r="889" spans="1:41" x14ac:dyDescent="0.25">
      <c r="A889" s="39" t="s">
        <v>3954</v>
      </c>
      <c r="C889" s="36" t="s">
        <v>4064</v>
      </c>
      <c r="D889" s="157"/>
      <c r="E889" s="44"/>
      <c r="F889" s="44"/>
      <c r="G889" s="44"/>
      <c r="H889" s="44"/>
      <c r="I889" s="44"/>
      <c r="J889" s="44"/>
      <c r="K889" s="44"/>
      <c r="L889" s="44"/>
      <c r="M889" s="44"/>
      <c r="N889" s="44"/>
      <c r="O889" s="44"/>
      <c r="P889" s="44"/>
      <c r="Q889" s="44"/>
      <c r="R889" s="44"/>
      <c r="S889" s="44"/>
      <c r="T889" s="44"/>
      <c r="U889" s="44"/>
      <c r="V889" s="44"/>
      <c r="W889" s="44"/>
      <c r="X889" s="44"/>
      <c r="Y889" s="44"/>
      <c r="Z889" s="44"/>
      <c r="AA889" s="44"/>
      <c r="AB889" s="44"/>
      <c r="AC889" s="44"/>
      <c r="AD889" s="44"/>
      <c r="AE889" s="44"/>
      <c r="AF889" s="44"/>
      <c r="AG889" s="44"/>
      <c r="AH889" s="44"/>
      <c r="AI889" s="44"/>
      <c r="AJ889" s="44"/>
      <c r="AK889" s="44"/>
      <c r="AL889" s="44"/>
      <c r="AM889" s="44"/>
      <c r="AN889" s="44"/>
      <c r="AO889" s="44"/>
    </row>
    <row r="890" spans="1:41" x14ac:dyDescent="0.25">
      <c r="A890" s="39" t="s">
        <v>3955</v>
      </c>
      <c r="C890" s="36" t="s">
        <v>4065</v>
      </c>
      <c r="D890" s="157"/>
      <c r="E890" s="44"/>
      <c r="F890" s="44"/>
      <c r="G890" s="44"/>
      <c r="H890" s="44"/>
      <c r="I890" s="44"/>
      <c r="J890" s="44"/>
      <c r="K890" s="44"/>
      <c r="L890" s="44"/>
      <c r="M890" s="44"/>
      <c r="N890" s="44"/>
      <c r="O890" s="44"/>
      <c r="P890" s="44"/>
      <c r="Q890" s="44"/>
      <c r="R890" s="44"/>
      <c r="S890" s="44"/>
      <c r="T890" s="44"/>
      <c r="U890" s="44"/>
      <c r="V890" s="44"/>
      <c r="W890" s="44"/>
      <c r="X890" s="44"/>
      <c r="Y890" s="44"/>
      <c r="Z890" s="44"/>
      <c r="AA890" s="44"/>
      <c r="AB890" s="44"/>
      <c r="AC890" s="44"/>
      <c r="AD890" s="44"/>
      <c r="AE890" s="44"/>
      <c r="AF890" s="44"/>
      <c r="AG890" s="44"/>
      <c r="AH890" s="44"/>
      <c r="AI890" s="44"/>
      <c r="AJ890" s="44"/>
      <c r="AK890" s="44"/>
      <c r="AL890" s="44"/>
      <c r="AM890" s="44"/>
      <c r="AN890" s="44"/>
      <c r="AO890" s="44"/>
    </row>
    <row r="891" spans="1:41" x14ac:dyDescent="0.25">
      <c r="A891" s="39" t="s">
        <v>3956</v>
      </c>
      <c r="C891" s="36" t="s">
        <v>4066</v>
      </c>
      <c r="D891" s="157"/>
      <c r="E891" s="44"/>
      <c r="F891" s="44"/>
      <c r="G891" s="44"/>
      <c r="H891" s="44"/>
      <c r="I891" s="44"/>
      <c r="J891" s="44"/>
      <c r="K891" s="44"/>
      <c r="L891" s="44"/>
      <c r="M891" s="44"/>
      <c r="N891" s="44"/>
      <c r="O891" s="44"/>
      <c r="P891" s="44"/>
      <c r="Q891" s="44"/>
      <c r="R891" s="44"/>
      <c r="S891" s="44"/>
      <c r="T891" s="44"/>
      <c r="U891" s="44"/>
      <c r="V891" s="44"/>
      <c r="W891" s="44"/>
      <c r="X891" s="44"/>
      <c r="Y891" s="44"/>
      <c r="Z891" s="44"/>
      <c r="AA891" s="44"/>
      <c r="AB891" s="44"/>
      <c r="AC891" s="44"/>
      <c r="AD891" s="44"/>
      <c r="AE891" s="44"/>
      <c r="AF891" s="44"/>
      <c r="AG891" s="44"/>
      <c r="AH891" s="44"/>
      <c r="AI891" s="44"/>
      <c r="AJ891" s="44"/>
      <c r="AK891" s="44"/>
      <c r="AL891" s="44"/>
      <c r="AM891" s="44"/>
      <c r="AN891" s="44"/>
      <c r="AO891" s="44"/>
    </row>
    <row r="892" spans="1:41" x14ac:dyDescent="0.25">
      <c r="A892" s="39" t="s">
        <v>3957</v>
      </c>
      <c r="C892" s="36" t="s">
        <v>4067</v>
      </c>
      <c r="D892" s="157"/>
      <c r="E892" s="44"/>
      <c r="F892" s="44"/>
      <c r="G892" s="44"/>
      <c r="H892" s="44"/>
      <c r="I892" s="44"/>
      <c r="J892" s="44"/>
      <c r="K892" s="44"/>
      <c r="L892" s="44"/>
      <c r="M892" s="44"/>
      <c r="N892" s="44"/>
      <c r="O892" s="44"/>
      <c r="P892" s="44"/>
      <c r="Q892" s="44"/>
      <c r="R892" s="44"/>
      <c r="S892" s="44"/>
      <c r="T892" s="44"/>
      <c r="U892" s="44"/>
      <c r="V892" s="44"/>
      <c r="W892" s="44"/>
      <c r="X892" s="44"/>
      <c r="Y892" s="44"/>
      <c r="Z892" s="44"/>
      <c r="AA892" s="44"/>
      <c r="AB892" s="44"/>
      <c r="AC892" s="44"/>
      <c r="AD892" s="44"/>
      <c r="AE892" s="44"/>
      <c r="AF892" s="44"/>
      <c r="AG892" s="44"/>
      <c r="AH892" s="44"/>
      <c r="AI892" s="44"/>
      <c r="AJ892" s="44"/>
      <c r="AK892" s="44"/>
      <c r="AL892" s="44"/>
      <c r="AM892" s="44"/>
      <c r="AN892" s="44"/>
      <c r="AO892" s="44"/>
    </row>
    <row r="893" spans="1:41" x14ac:dyDescent="0.25">
      <c r="A893" s="39" t="s">
        <v>3958</v>
      </c>
      <c r="C893" s="36" t="s">
        <v>4068</v>
      </c>
      <c r="D893" s="157"/>
      <c r="E893" s="44"/>
      <c r="F893" s="44"/>
      <c r="G893" s="44"/>
      <c r="H893" s="44"/>
      <c r="I893" s="44"/>
      <c r="J893" s="44"/>
      <c r="K893" s="44"/>
      <c r="L893" s="44"/>
      <c r="M893" s="44"/>
      <c r="N893" s="44"/>
      <c r="O893" s="44"/>
      <c r="P893" s="44"/>
      <c r="Q893" s="44"/>
      <c r="R893" s="44"/>
      <c r="S893" s="44"/>
      <c r="T893" s="44"/>
      <c r="U893" s="44"/>
      <c r="V893" s="44"/>
      <c r="W893" s="44"/>
      <c r="X893" s="44"/>
      <c r="Y893" s="44"/>
      <c r="Z893" s="44"/>
      <c r="AA893" s="44"/>
      <c r="AB893" s="44"/>
      <c r="AC893" s="44"/>
      <c r="AD893" s="44"/>
      <c r="AE893" s="44"/>
      <c r="AF893" s="44"/>
      <c r="AG893" s="44"/>
      <c r="AH893" s="44"/>
      <c r="AI893" s="44"/>
      <c r="AJ893" s="44"/>
      <c r="AK893" s="44"/>
      <c r="AL893" s="44"/>
      <c r="AM893" s="44"/>
      <c r="AN893" s="44"/>
      <c r="AO893" s="44"/>
    </row>
    <row r="894" spans="1:41" x14ac:dyDescent="0.25">
      <c r="A894" s="39" t="s">
        <v>3959</v>
      </c>
      <c r="C894" s="36" t="s">
        <v>4069</v>
      </c>
      <c r="D894" s="157"/>
      <c r="E894" s="44"/>
      <c r="F894" s="44"/>
      <c r="G894" s="44"/>
      <c r="H894" s="44"/>
      <c r="I894" s="44"/>
      <c r="J894" s="44"/>
      <c r="K894" s="44"/>
      <c r="L894" s="44"/>
      <c r="M894" s="44"/>
      <c r="N894" s="44"/>
      <c r="O894" s="44"/>
      <c r="P894" s="44"/>
      <c r="Q894" s="44"/>
      <c r="R894" s="44"/>
      <c r="S894" s="44"/>
      <c r="T894" s="44"/>
      <c r="U894" s="44"/>
      <c r="V894" s="44"/>
      <c r="W894" s="44"/>
      <c r="X894" s="44"/>
      <c r="Y894" s="44"/>
      <c r="Z894" s="44"/>
      <c r="AA894" s="44"/>
      <c r="AB894" s="44"/>
      <c r="AC894" s="44"/>
      <c r="AD894" s="44"/>
      <c r="AE894" s="44"/>
      <c r="AF894" s="44"/>
      <c r="AG894" s="44"/>
      <c r="AH894" s="44"/>
      <c r="AI894" s="44"/>
      <c r="AJ894" s="44"/>
      <c r="AK894" s="44"/>
      <c r="AL894" s="44"/>
      <c r="AM894" s="44"/>
      <c r="AN894" s="44"/>
      <c r="AO894" s="44"/>
    </row>
    <row r="895" spans="1:41" x14ac:dyDescent="0.25">
      <c r="A895" s="39" t="s">
        <v>3960</v>
      </c>
      <c r="C895" s="36" t="s">
        <v>4070</v>
      </c>
      <c r="D895" s="157"/>
      <c r="E895" s="44"/>
      <c r="F895" s="44"/>
      <c r="G895" s="44"/>
      <c r="H895" s="44"/>
      <c r="I895" s="44"/>
      <c r="J895" s="44"/>
      <c r="K895" s="44"/>
      <c r="L895" s="44"/>
      <c r="M895" s="44"/>
      <c r="N895" s="44"/>
      <c r="O895" s="44"/>
      <c r="P895" s="44"/>
      <c r="Q895" s="44"/>
      <c r="R895" s="44"/>
      <c r="S895" s="44"/>
      <c r="T895" s="44"/>
      <c r="U895" s="44"/>
      <c r="V895" s="44"/>
      <c r="W895" s="44"/>
      <c r="X895" s="44"/>
      <c r="Y895" s="44"/>
      <c r="Z895" s="44"/>
      <c r="AA895" s="44"/>
      <c r="AB895" s="44"/>
      <c r="AC895" s="44"/>
      <c r="AD895" s="44"/>
      <c r="AE895" s="44"/>
      <c r="AF895" s="44"/>
      <c r="AG895" s="44"/>
      <c r="AH895" s="44"/>
      <c r="AI895" s="44"/>
      <c r="AJ895" s="44"/>
      <c r="AK895" s="44"/>
      <c r="AL895" s="44"/>
      <c r="AM895" s="44"/>
      <c r="AN895" s="44"/>
      <c r="AO895" s="44"/>
    </row>
    <row r="896" spans="1:41" x14ac:dyDescent="0.25">
      <c r="A896" s="39" t="s">
        <v>3961</v>
      </c>
      <c r="C896" s="36" t="s">
        <v>4071</v>
      </c>
      <c r="D896" s="157"/>
      <c r="E896" s="44"/>
      <c r="F896" s="44"/>
      <c r="G896" s="44"/>
      <c r="H896" s="44"/>
      <c r="I896" s="44"/>
      <c r="J896" s="44"/>
      <c r="K896" s="44"/>
      <c r="L896" s="44"/>
      <c r="M896" s="44"/>
      <c r="N896" s="44"/>
      <c r="O896" s="44"/>
      <c r="P896" s="44"/>
      <c r="Q896" s="44"/>
      <c r="R896" s="44"/>
      <c r="S896" s="44"/>
      <c r="T896" s="44"/>
      <c r="U896" s="44"/>
      <c r="V896" s="44"/>
      <c r="W896" s="44"/>
      <c r="X896" s="44"/>
      <c r="Y896" s="44"/>
      <c r="Z896" s="44"/>
      <c r="AA896" s="44"/>
      <c r="AB896" s="44"/>
      <c r="AC896" s="44"/>
      <c r="AD896" s="44"/>
      <c r="AE896" s="44"/>
      <c r="AF896" s="44"/>
      <c r="AG896" s="44"/>
      <c r="AH896" s="44"/>
      <c r="AI896" s="44"/>
      <c r="AJ896" s="44"/>
      <c r="AK896" s="44"/>
      <c r="AL896" s="44"/>
      <c r="AM896" s="44"/>
      <c r="AN896" s="44"/>
      <c r="AO896" s="44"/>
    </row>
    <row r="897" spans="1:41" x14ac:dyDescent="0.25">
      <c r="A897" s="39" t="s">
        <v>3962</v>
      </c>
      <c r="C897" s="36" t="s">
        <v>4072</v>
      </c>
      <c r="D897" s="157"/>
    </row>
    <row r="898" spans="1:41" x14ac:dyDescent="0.25">
      <c r="A898" s="39" t="s">
        <v>3963</v>
      </c>
      <c r="C898" s="36" t="s">
        <v>4073</v>
      </c>
      <c r="D898" s="157"/>
      <c r="E898" s="44"/>
      <c r="F898" s="44"/>
      <c r="G898" s="44"/>
      <c r="H898" s="44"/>
      <c r="I898" s="44"/>
      <c r="J898" s="44"/>
      <c r="K898" s="44"/>
      <c r="L898" s="44"/>
      <c r="M898" s="44"/>
      <c r="N898" s="44"/>
      <c r="O898" s="44"/>
      <c r="P898" s="44"/>
      <c r="Q898" s="44"/>
      <c r="R898" s="44"/>
      <c r="S898" s="44"/>
      <c r="T898" s="44"/>
      <c r="U898" s="44"/>
      <c r="V898" s="44"/>
      <c r="W898" s="44"/>
      <c r="X898" s="44"/>
      <c r="Y898" s="44"/>
      <c r="Z898" s="44"/>
      <c r="AA898" s="44"/>
      <c r="AB898" s="44"/>
      <c r="AC898" s="44"/>
      <c r="AD898" s="44"/>
      <c r="AE898" s="44"/>
      <c r="AF898" s="44"/>
      <c r="AG898" s="44"/>
      <c r="AH898" s="44"/>
      <c r="AI898" s="44"/>
      <c r="AJ898" s="44"/>
      <c r="AK898" s="44"/>
      <c r="AL898" s="44"/>
      <c r="AM898" s="44"/>
      <c r="AN898" s="44"/>
      <c r="AO898" s="44"/>
    </row>
    <row r="899" spans="1:41" x14ac:dyDescent="0.25">
      <c r="A899" s="39" t="s">
        <v>3964</v>
      </c>
      <c r="C899" s="36" t="s">
        <v>4074</v>
      </c>
      <c r="D899" s="157"/>
      <c r="E899" s="44"/>
      <c r="F899" s="44"/>
      <c r="G899" s="44"/>
      <c r="H899" s="44"/>
      <c r="I899" s="44"/>
      <c r="J899" s="44"/>
      <c r="K899" s="44"/>
      <c r="L899" s="44"/>
      <c r="M899" s="44"/>
      <c r="N899" s="44"/>
      <c r="O899" s="44"/>
      <c r="P899" s="44"/>
      <c r="Q899" s="44"/>
      <c r="R899" s="44"/>
      <c r="S899" s="44"/>
      <c r="T899" s="44"/>
      <c r="U899" s="44"/>
      <c r="V899" s="44"/>
      <c r="W899" s="44"/>
      <c r="X899" s="44"/>
      <c r="Y899" s="44"/>
      <c r="Z899" s="44"/>
      <c r="AA899" s="44"/>
      <c r="AB899" s="44"/>
      <c r="AC899" s="44"/>
      <c r="AD899" s="44"/>
      <c r="AE899" s="44"/>
      <c r="AF899" s="44"/>
      <c r="AG899" s="44"/>
      <c r="AH899" s="44"/>
      <c r="AI899" s="44"/>
      <c r="AJ899" s="44"/>
      <c r="AK899" s="44"/>
      <c r="AL899" s="44"/>
      <c r="AM899" s="44"/>
      <c r="AN899" s="44"/>
      <c r="AO899" s="44"/>
    </row>
    <row r="900" spans="1:41" x14ac:dyDescent="0.25">
      <c r="A900" s="39" t="s">
        <v>3965</v>
      </c>
      <c r="C900" s="36" t="s">
        <v>4075</v>
      </c>
      <c r="D900" s="157"/>
      <c r="E900" s="44"/>
      <c r="F900" s="44"/>
      <c r="G900" s="44"/>
      <c r="H900" s="44"/>
      <c r="I900" s="44"/>
      <c r="J900" s="44"/>
      <c r="K900" s="44"/>
      <c r="L900" s="44"/>
      <c r="M900" s="44"/>
      <c r="N900" s="44"/>
      <c r="O900" s="44"/>
      <c r="P900" s="44"/>
      <c r="Q900" s="44"/>
      <c r="R900" s="44"/>
      <c r="S900" s="44"/>
      <c r="T900" s="44"/>
      <c r="U900" s="44"/>
      <c r="V900" s="44"/>
      <c r="W900" s="44"/>
      <c r="X900" s="44"/>
      <c r="Y900" s="44"/>
      <c r="Z900" s="44"/>
      <c r="AA900" s="44"/>
      <c r="AB900" s="44"/>
      <c r="AC900" s="44"/>
      <c r="AD900" s="44"/>
      <c r="AE900" s="44"/>
      <c r="AF900" s="44"/>
      <c r="AG900" s="44"/>
      <c r="AH900" s="44"/>
      <c r="AI900" s="44"/>
      <c r="AJ900" s="44"/>
      <c r="AK900" s="44"/>
      <c r="AL900" s="44"/>
      <c r="AM900" s="44"/>
      <c r="AN900" s="44"/>
      <c r="AO900" s="44"/>
    </row>
    <row r="901" spans="1:41" x14ac:dyDescent="0.25">
      <c r="A901" s="39" t="s">
        <v>3966</v>
      </c>
      <c r="C901" s="36" t="s">
        <v>4076</v>
      </c>
      <c r="D901" s="157"/>
      <c r="E901" s="44"/>
      <c r="F901" s="44"/>
      <c r="G901" s="44"/>
      <c r="H901" s="44"/>
      <c r="I901" s="44"/>
      <c r="J901" s="44"/>
      <c r="K901" s="44"/>
      <c r="L901" s="44"/>
      <c r="M901" s="44"/>
      <c r="N901" s="44"/>
      <c r="O901" s="44"/>
      <c r="P901" s="44"/>
      <c r="Q901" s="44"/>
      <c r="R901" s="44"/>
      <c r="S901" s="44"/>
      <c r="T901" s="44"/>
      <c r="U901" s="44"/>
      <c r="V901" s="44"/>
      <c r="W901" s="44"/>
      <c r="X901" s="44"/>
      <c r="Y901" s="44"/>
      <c r="Z901" s="44"/>
      <c r="AA901" s="44"/>
      <c r="AB901" s="44"/>
      <c r="AC901" s="44"/>
      <c r="AD901" s="44"/>
      <c r="AE901" s="44"/>
      <c r="AF901" s="44"/>
      <c r="AG901" s="44"/>
      <c r="AH901" s="44"/>
      <c r="AI901" s="44"/>
      <c r="AJ901" s="44"/>
      <c r="AK901" s="44"/>
      <c r="AL901" s="44"/>
      <c r="AM901" s="44"/>
      <c r="AN901" s="44"/>
      <c r="AO901" s="44"/>
    </row>
    <row r="902" spans="1:41" x14ac:dyDescent="0.25">
      <c r="A902" s="39" t="s">
        <v>3967</v>
      </c>
      <c r="C902" s="36" t="s">
        <v>4077</v>
      </c>
      <c r="D902" s="157"/>
      <c r="E902" s="44"/>
      <c r="F902" s="44"/>
      <c r="G902" s="44"/>
      <c r="H902" s="44"/>
      <c r="I902" s="44"/>
      <c r="J902" s="44"/>
      <c r="K902" s="44"/>
      <c r="L902" s="44"/>
      <c r="M902" s="44"/>
      <c r="N902" s="44"/>
      <c r="O902" s="44"/>
      <c r="P902" s="44"/>
      <c r="Q902" s="44"/>
      <c r="R902" s="44"/>
      <c r="S902" s="44"/>
      <c r="T902" s="44"/>
      <c r="U902" s="44"/>
      <c r="V902" s="44"/>
      <c r="W902" s="44"/>
      <c r="X902" s="44"/>
      <c r="Y902" s="44"/>
      <c r="Z902" s="44"/>
      <c r="AA902" s="44"/>
      <c r="AB902" s="44"/>
      <c r="AC902" s="44"/>
      <c r="AD902" s="44"/>
      <c r="AE902" s="44"/>
      <c r="AF902" s="44"/>
      <c r="AG902" s="44"/>
      <c r="AH902" s="44"/>
      <c r="AI902" s="44"/>
      <c r="AJ902" s="44"/>
      <c r="AK902" s="44"/>
      <c r="AL902" s="44"/>
      <c r="AM902" s="44"/>
      <c r="AN902" s="44"/>
      <c r="AO902" s="44"/>
    </row>
    <row r="903" spans="1:41" x14ac:dyDescent="0.25">
      <c r="A903" s="39" t="s">
        <v>3968</v>
      </c>
      <c r="C903" s="36" t="s">
        <v>714</v>
      </c>
      <c r="D903" s="157"/>
      <c r="E903" s="44"/>
      <c r="F903" s="44"/>
      <c r="G903" s="44"/>
      <c r="H903" s="44"/>
      <c r="I903" s="44"/>
      <c r="J903" s="44"/>
      <c r="K903" s="44"/>
      <c r="L903" s="44"/>
      <c r="M903" s="44"/>
      <c r="N903" s="44"/>
      <c r="O903" s="44"/>
      <c r="P903" s="44"/>
      <c r="Q903" s="44"/>
      <c r="R903" s="44"/>
      <c r="S903" s="44"/>
      <c r="T903" s="44"/>
      <c r="U903" s="44"/>
      <c r="V903" s="44"/>
      <c r="W903" s="44"/>
      <c r="X903" s="44"/>
      <c r="Y903" s="44"/>
      <c r="Z903" s="44"/>
      <c r="AA903" s="44"/>
      <c r="AB903" s="44"/>
      <c r="AC903" s="44"/>
      <c r="AD903" s="44"/>
      <c r="AE903" s="44"/>
      <c r="AF903" s="44"/>
      <c r="AG903" s="44"/>
      <c r="AH903" s="44"/>
      <c r="AI903" s="44"/>
      <c r="AJ903" s="44"/>
      <c r="AK903" s="44"/>
      <c r="AL903" s="44"/>
      <c r="AM903" s="44"/>
      <c r="AN903" s="44"/>
      <c r="AO903" s="44"/>
    </row>
    <row r="904" spans="1:41" x14ac:dyDescent="0.25">
      <c r="A904" s="39" t="s">
        <v>3969</v>
      </c>
      <c r="C904" s="36" t="s">
        <v>4078</v>
      </c>
      <c r="D904" s="157"/>
      <c r="E904" s="44"/>
      <c r="F904" s="44"/>
      <c r="G904" s="44"/>
      <c r="H904" s="44"/>
      <c r="I904" s="44"/>
      <c r="J904" s="44"/>
      <c r="K904" s="44"/>
      <c r="L904" s="44"/>
      <c r="M904" s="44"/>
      <c r="N904" s="44"/>
      <c r="O904" s="44"/>
      <c r="P904" s="44"/>
      <c r="Q904" s="44"/>
      <c r="R904" s="44"/>
      <c r="S904" s="44"/>
      <c r="T904" s="44"/>
      <c r="U904" s="44"/>
      <c r="V904" s="44"/>
      <c r="W904" s="44"/>
      <c r="X904" s="44"/>
      <c r="Y904" s="44"/>
      <c r="Z904" s="44"/>
      <c r="AA904" s="44"/>
      <c r="AB904" s="44"/>
      <c r="AC904" s="44"/>
      <c r="AD904" s="44"/>
      <c r="AE904" s="44"/>
      <c r="AF904" s="44"/>
      <c r="AG904" s="44"/>
      <c r="AH904" s="44"/>
      <c r="AI904" s="44"/>
      <c r="AJ904" s="44"/>
      <c r="AK904" s="44"/>
      <c r="AL904" s="44"/>
      <c r="AM904" s="44"/>
      <c r="AN904" s="44"/>
      <c r="AO904" s="44"/>
    </row>
    <row r="905" spans="1:41" x14ac:dyDescent="0.25">
      <c r="A905" s="39" t="s">
        <v>3970</v>
      </c>
      <c r="C905" s="36" t="s">
        <v>4079</v>
      </c>
      <c r="D905" s="157"/>
      <c r="E905" s="44"/>
      <c r="F905" s="44"/>
      <c r="G905" s="44"/>
      <c r="H905" s="44"/>
      <c r="I905" s="44"/>
      <c r="J905" s="44"/>
      <c r="K905" s="44"/>
      <c r="L905" s="44"/>
      <c r="M905" s="44"/>
      <c r="N905" s="44"/>
      <c r="O905" s="44"/>
      <c r="P905" s="44"/>
      <c r="Q905" s="44"/>
      <c r="R905" s="44"/>
      <c r="S905" s="44"/>
      <c r="T905" s="44"/>
      <c r="U905" s="44"/>
      <c r="V905" s="44"/>
      <c r="W905" s="44"/>
      <c r="X905" s="44"/>
      <c r="Y905" s="44"/>
      <c r="Z905" s="44"/>
      <c r="AA905" s="44"/>
      <c r="AB905" s="44"/>
      <c r="AC905" s="44"/>
      <c r="AD905" s="44"/>
      <c r="AE905" s="44"/>
      <c r="AF905" s="44"/>
      <c r="AG905" s="44"/>
      <c r="AH905" s="44"/>
      <c r="AI905" s="44"/>
      <c r="AJ905" s="44"/>
      <c r="AK905" s="44"/>
      <c r="AL905" s="44"/>
      <c r="AM905" s="44"/>
      <c r="AN905" s="44"/>
      <c r="AO905" s="44"/>
    </row>
    <row r="906" spans="1:41" x14ac:dyDescent="0.25">
      <c r="A906" s="39" t="s">
        <v>3971</v>
      </c>
      <c r="C906" s="36" t="s">
        <v>4080</v>
      </c>
      <c r="D906" s="157"/>
      <c r="E906" s="44"/>
      <c r="F906" s="44"/>
      <c r="G906" s="44"/>
      <c r="H906" s="44"/>
      <c r="I906" s="44"/>
      <c r="J906" s="44"/>
      <c r="K906" s="44"/>
      <c r="L906" s="44"/>
      <c r="M906" s="44"/>
      <c r="N906" s="44"/>
      <c r="O906" s="44"/>
      <c r="P906" s="44"/>
      <c r="Q906" s="44"/>
      <c r="R906" s="44"/>
      <c r="S906" s="44"/>
      <c r="T906" s="44"/>
      <c r="U906" s="44"/>
      <c r="V906" s="44"/>
      <c r="W906" s="44"/>
      <c r="X906" s="44"/>
      <c r="Y906" s="44"/>
      <c r="Z906" s="44"/>
      <c r="AA906" s="44"/>
      <c r="AB906" s="44"/>
      <c r="AC906" s="44"/>
      <c r="AD906" s="44"/>
      <c r="AE906" s="44"/>
      <c r="AF906" s="44"/>
      <c r="AG906" s="44"/>
      <c r="AH906" s="44"/>
      <c r="AI906" s="44"/>
      <c r="AJ906" s="44"/>
      <c r="AK906" s="44"/>
      <c r="AL906" s="44"/>
      <c r="AM906" s="44"/>
      <c r="AN906" s="44"/>
      <c r="AO906" s="44"/>
    </row>
    <row r="907" spans="1:41" x14ac:dyDescent="0.25">
      <c r="A907" s="39" t="s">
        <v>3972</v>
      </c>
      <c r="C907" s="36" t="s">
        <v>4081</v>
      </c>
      <c r="D907" s="157"/>
      <c r="E907" s="44"/>
      <c r="F907" s="44"/>
      <c r="G907" s="44"/>
      <c r="H907" s="44"/>
      <c r="I907" s="44"/>
      <c r="J907" s="44"/>
      <c r="K907" s="44"/>
      <c r="L907" s="44"/>
      <c r="M907" s="44"/>
      <c r="N907" s="44"/>
      <c r="O907" s="44"/>
      <c r="P907" s="44"/>
      <c r="Q907" s="44"/>
      <c r="R907" s="44"/>
      <c r="S907" s="44"/>
      <c r="T907" s="44"/>
      <c r="U907" s="44"/>
      <c r="V907" s="44"/>
      <c r="W907" s="44"/>
      <c r="X907" s="44"/>
      <c r="Y907" s="44"/>
      <c r="Z907" s="44"/>
      <c r="AA907" s="44"/>
      <c r="AB907" s="44"/>
      <c r="AC907" s="44"/>
      <c r="AD907" s="44"/>
      <c r="AE907" s="44"/>
      <c r="AF907" s="44"/>
      <c r="AG907" s="44"/>
      <c r="AH907" s="44"/>
      <c r="AI907" s="44"/>
      <c r="AJ907" s="44"/>
      <c r="AK907" s="44"/>
      <c r="AL907" s="44"/>
      <c r="AM907" s="44"/>
      <c r="AN907" s="44"/>
      <c r="AO907" s="44"/>
    </row>
    <row r="908" spans="1:41" x14ac:dyDescent="0.25">
      <c r="A908" s="39" t="s">
        <v>3973</v>
      </c>
      <c r="C908" s="36" t="s">
        <v>4082</v>
      </c>
      <c r="D908" s="157"/>
      <c r="E908" s="44"/>
      <c r="F908" s="44"/>
      <c r="G908" s="44"/>
      <c r="H908" s="44"/>
      <c r="I908" s="44"/>
      <c r="J908" s="44"/>
      <c r="K908" s="44"/>
      <c r="L908" s="44"/>
      <c r="M908" s="44"/>
      <c r="N908" s="44"/>
      <c r="O908" s="44"/>
      <c r="P908" s="44"/>
      <c r="Q908" s="44"/>
      <c r="R908" s="44"/>
      <c r="S908" s="44"/>
      <c r="T908" s="44"/>
      <c r="U908" s="44"/>
      <c r="V908" s="44"/>
      <c r="W908" s="44"/>
      <c r="X908" s="44"/>
      <c r="Y908" s="44"/>
      <c r="Z908" s="44"/>
      <c r="AA908" s="44"/>
      <c r="AB908" s="44"/>
      <c r="AC908" s="44"/>
      <c r="AD908" s="44"/>
      <c r="AE908" s="44"/>
      <c r="AF908" s="44"/>
      <c r="AG908" s="44"/>
      <c r="AH908" s="44"/>
      <c r="AI908" s="44"/>
      <c r="AJ908" s="44"/>
      <c r="AK908" s="44"/>
      <c r="AL908" s="44"/>
      <c r="AM908" s="44"/>
      <c r="AN908" s="44"/>
      <c r="AO908" s="44"/>
    </row>
    <row r="909" spans="1:41" x14ac:dyDescent="0.25">
      <c r="A909" s="39" t="s">
        <v>3974</v>
      </c>
      <c r="C909" s="36" t="s">
        <v>4083</v>
      </c>
      <c r="D909" s="157"/>
      <c r="E909" s="44"/>
      <c r="F909" s="44"/>
      <c r="G909" s="44"/>
      <c r="H909" s="44"/>
      <c r="I909" s="44"/>
      <c r="J909" s="44"/>
      <c r="K909" s="44"/>
      <c r="L909" s="44"/>
      <c r="M909" s="44"/>
      <c r="N909" s="44"/>
      <c r="O909" s="44"/>
      <c r="P909" s="44"/>
      <c r="Q909" s="44"/>
      <c r="R909" s="44"/>
      <c r="S909" s="44"/>
      <c r="T909" s="44"/>
      <c r="U909" s="44"/>
      <c r="V909" s="44"/>
      <c r="W909" s="44"/>
      <c r="X909" s="44"/>
      <c r="Y909" s="44"/>
      <c r="Z909" s="44"/>
      <c r="AA909" s="44"/>
      <c r="AB909" s="44"/>
      <c r="AC909" s="44"/>
      <c r="AD909" s="44"/>
      <c r="AE909" s="44"/>
      <c r="AF909" s="44"/>
      <c r="AG909" s="44"/>
      <c r="AH909" s="44"/>
      <c r="AI909" s="44"/>
      <c r="AJ909" s="44"/>
      <c r="AK909" s="44"/>
      <c r="AL909" s="44"/>
      <c r="AM909" s="44"/>
      <c r="AN909" s="44"/>
      <c r="AO909" s="44"/>
    </row>
    <row r="910" spans="1:41" x14ac:dyDescent="0.25">
      <c r="A910" s="39" t="s">
        <v>3975</v>
      </c>
      <c r="C910" s="36" t="s">
        <v>4084</v>
      </c>
      <c r="D910" s="157"/>
      <c r="E910" s="44"/>
      <c r="F910" s="44"/>
      <c r="G910" s="44"/>
      <c r="H910" s="44"/>
      <c r="I910" s="44"/>
      <c r="J910" s="44"/>
      <c r="K910" s="44"/>
      <c r="L910" s="44"/>
      <c r="M910" s="44"/>
      <c r="N910" s="44"/>
      <c r="O910" s="44"/>
      <c r="P910" s="44"/>
      <c r="Q910" s="44"/>
      <c r="R910" s="44"/>
      <c r="S910" s="44"/>
      <c r="T910" s="44"/>
      <c r="U910" s="44"/>
      <c r="V910" s="44"/>
      <c r="W910" s="44"/>
      <c r="X910" s="44"/>
      <c r="Y910" s="44"/>
      <c r="Z910" s="44"/>
      <c r="AA910" s="44"/>
      <c r="AB910" s="44"/>
      <c r="AC910" s="44"/>
      <c r="AD910" s="44"/>
      <c r="AE910" s="44"/>
      <c r="AF910" s="44"/>
      <c r="AG910" s="44"/>
      <c r="AH910" s="44"/>
      <c r="AI910" s="44"/>
      <c r="AJ910" s="44"/>
      <c r="AK910" s="44"/>
      <c r="AL910" s="44"/>
      <c r="AM910" s="44"/>
      <c r="AN910" s="44"/>
      <c r="AO910" s="44"/>
    </row>
    <row r="911" spans="1:41" x14ac:dyDescent="0.25">
      <c r="A911" s="39" t="s">
        <v>3976</v>
      </c>
      <c r="C911" s="36" t="s">
        <v>4085</v>
      </c>
      <c r="D911" s="157"/>
      <c r="E911" s="44"/>
      <c r="F911" s="44"/>
      <c r="G911" s="44"/>
      <c r="H911" s="44"/>
      <c r="I911" s="44"/>
      <c r="J911" s="44"/>
      <c r="K911" s="44"/>
      <c r="L911" s="44"/>
      <c r="M911" s="44"/>
      <c r="N911" s="44"/>
      <c r="O911" s="44"/>
      <c r="P911" s="44"/>
      <c r="Q911" s="44"/>
      <c r="R911" s="44"/>
      <c r="S911" s="44"/>
      <c r="T911" s="44"/>
      <c r="U911" s="44"/>
      <c r="V911" s="44"/>
      <c r="W911" s="44"/>
      <c r="X911" s="44"/>
      <c r="Y911" s="44"/>
      <c r="Z911" s="44"/>
      <c r="AA911" s="44"/>
      <c r="AB911" s="44"/>
      <c r="AC911" s="44"/>
      <c r="AD911" s="44"/>
      <c r="AE911" s="44"/>
      <c r="AF911" s="44"/>
      <c r="AG911" s="44"/>
      <c r="AH911" s="44"/>
      <c r="AI911" s="44"/>
      <c r="AJ911" s="44"/>
      <c r="AK911" s="44"/>
      <c r="AL911" s="44"/>
      <c r="AM911" s="44"/>
      <c r="AN911" s="44"/>
      <c r="AO911" s="44"/>
    </row>
    <row r="912" spans="1:41" x14ac:dyDescent="0.25">
      <c r="A912" s="39" t="s">
        <v>3977</v>
      </c>
      <c r="C912" s="36" t="s">
        <v>4086</v>
      </c>
      <c r="D912" s="157"/>
      <c r="E912" s="44"/>
      <c r="F912" s="44"/>
      <c r="G912" s="44"/>
      <c r="H912" s="44"/>
      <c r="I912" s="44"/>
      <c r="J912" s="44"/>
      <c r="K912" s="44"/>
      <c r="L912" s="44"/>
      <c r="M912" s="44"/>
      <c r="N912" s="44"/>
      <c r="O912" s="44"/>
      <c r="P912" s="44"/>
      <c r="Q912" s="44"/>
      <c r="R912" s="44"/>
      <c r="S912" s="44"/>
      <c r="T912" s="44"/>
      <c r="U912" s="44"/>
      <c r="V912" s="44"/>
      <c r="W912" s="44"/>
      <c r="X912" s="44"/>
      <c r="Y912" s="44"/>
      <c r="Z912" s="44"/>
      <c r="AA912" s="44"/>
      <c r="AB912" s="44"/>
      <c r="AC912" s="44"/>
      <c r="AD912" s="44"/>
      <c r="AE912" s="44"/>
      <c r="AF912" s="44"/>
      <c r="AG912" s="44"/>
      <c r="AH912" s="44"/>
      <c r="AI912" s="44"/>
      <c r="AJ912" s="44"/>
      <c r="AK912" s="44"/>
      <c r="AL912" s="44"/>
      <c r="AM912" s="44"/>
      <c r="AN912" s="44"/>
      <c r="AO912" s="44"/>
    </row>
    <row r="913" spans="1:41" x14ac:dyDescent="0.25">
      <c r="A913" s="39" t="s">
        <v>3978</v>
      </c>
      <c r="C913" s="36" t="s">
        <v>4087</v>
      </c>
      <c r="D913" s="157"/>
      <c r="E913" s="44"/>
      <c r="F913" s="44"/>
      <c r="G913" s="44"/>
      <c r="H913" s="44"/>
      <c r="I913" s="44"/>
      <c r="J913" s="44"/>
      <c r="K913" s="44"/>
      <c r="L913" s="44"/>
      <c r="M913" s="44"/>
      <c r="N913" s="44"/>
      <c r="O913" s="44"/>
      <c r="P913" s="44"/>
      <c r="Q913" s="44"/>
      <c r="R913" s="44"/>
      <c r="S913" s="44"/>
      <c r="T913" s="44"/>
      <c r="U913" s="44"/>
      <c r="V913" s="44"/>
      <c r="W913" s="44"/>
      <c r="X913" s="44"/>
      <c r="Y913" s="44"/>
      <c r="Z913" s="44"/>
      <c r="AA913" s="44"/>
      <c r="AB913" s="44"/>
      <c r="AC913" s="44"/>
      <c r="AD913" s="44"/>
      <c r="AE913" s="44"/>
      <c r="AF913" s="44"/>
      <c r="AG913" s="44"/>
      <c r="AH913" s="44"/>
      <c r="AI913" s="44"/>
      <c r="AJ913" s="44"/>
      <c r="AK913" s="44"/>
      <c r="AL913" s="44"/>
      <c r="AM913" s="44"/>
      <c r="AN913" s="44"/>
      <c r="AO913" s="44"/>
    </row>
    <row r="914" spans="1:41" x14ac:dyDescent="0.25">
      <c r="A914" s="39" t="s">
        <v>3979</v>
      </c>
      <c r="C914" s="36" t="s">
        <v>4088</v>
      </c>
      <c r="D914" s="157"/>
      <c r="E914" s="44"/>
      <c r="F914" s="44"/>
      <c r="G914" s="44"/>
      <c r="H914" s="44"/>
      <c r="I914" s="44"/>
      <c r="J914" s="44"/>
      <c r="K914" s="44"/>
      <c r="L914" s="44"/>
      <c r="M914" s="44"/>
      <c r="N914" s="44"/>
      <c r="O914" s="44"/>
      <c r="P914" s="44"/>
      <c r="Q914" s="44"/>
      <c r="R914" s="44"/>
      <c r="S914" s="44"/>
      <c r="T914" s="44"/>
      <c r="U914" s="44"/>
      <c r="V914" s="44"/>
      <c r="W914" s="44"/>
      <c r="X914" s="44"/>
      <c r="Y914" s="44"/>
      <c r="Z914" s="44"/>
      <c r="AA914" s="44"/>
      <c r="AB914" s="44"/>
      <c r="AC914" s="44"/>
      <c r="AD914" s="44"/>
      <c r="AE914" s="44"/>
      <c r="AF914" s="44"/>
      <c r="AG914" s="44"/>
      <c r="AH914" s="44"/>
      <c r="AI914" s="44"/>
      <c r="AJ914" s="44"/>
      <c r="AK914" s="44"/>
      <c r="AL914" s="44"/>
      <c r="AM914" s="44"/>
      <c r="AN914" s="44"/>
      <c r="AO914" s="44"/>
    </row>
    <row r="915" spans="1:41" x14ac:dyDescent="0.25">
      <c r="A915" s="39" t="s">
        <v>3980</v>
      </c>
      <c r="C915" s="36" t="s">
        <v>4089</v>
      </c>
      <c r="D915" s="157"/>
      <c r="E915" s="44"/>
      <c r="F915" s="44"/>
      <c r="G915" s="44"/>
      <c r="H915" s="44"/>
      <c r="I915" s="44"/>
      <c r="J915" s="44"/>
      <c r="K915" s="44"/>
      <c r="L915" s="44"/>
      <c r="M915" s="44"/>
      <c r="N915" s="44"/>
      <c r="O915" s="44"/>
      <c r="P915" s="44"/>
      <c r="Q915" s="44"/>
      <c r="R915" s="44"/>
      <c r="S915" s="44"/>
      <c r="T915" s="44"/>
      <c r="U915" s="44"/>
      <c r="V915" s="44"/>
      <c r="W915" s="44"/>
      <c r="X915" s="44"/>
      <c r="Y915" s="44"/>
      <c r="Z915" s="44"/>
      <c r="AA915" s="44"/>
      <c r="AB915" s="44"/>
      <c r="AC915" s="44"/>
      <c r="AD915" s="44"/>
      <c r="AE915" s="44"/>
      <c r="AF915" s="44"/>
      <c r="AG915" s="44"/>
      <c r="AH915" s="44"/>
      <c r="AI915" s="44"/>
      <c r="AJ915" s="44"/>
      <c r="AK915" s="44"/>
      <c r="AL915" s="44"/>
      <c r="AM915" s="44"/>
      <c r="AN915" s="44"/>
      <c r="AO915" s="44"/>
    </row>
    <row r="916" spans="1:41" x14ac:dyDescent="0.25">
      <c r="A916" s="39" t="s">
        <v>3981</v>
      </c>
      <c r="C916" s="36" t="s">
        <v>4090</v>
      </c>
      <c r="D916" s="157"/>
      <c r="E916" s="44"/>
      <c r="F916" s="44"/>
      <c r="G916" s="44"/>
      <c r="H916" s="44"/>
      <c r="I916" s="44"/>
      <c r="J916" s="44"/>
      <c r="K916" s="44"/>
      <c r="L916" s="44"/>
      <c r="M916" s="44"/>
      <c r="N916" s="44"/>
      <c r="O916" s="44"/>
      <c r="P916" s="44"/>
      <c r="Q916" s="44"/>
      <c r="R916" s="44"/>
      <c r="S916" s="44"/>
      <c r="T916" s="44"/>
      <c r="U916" s="44"/>
      <c r="V916" s="44"/>
      <c r="W916" s="44"/>
      <c r="X916" s="44"/>
      <c r="Y916" s="44"/>
      <c r="Z916" s="44"/>
      <c r="AA916" s="44"/>
      <c r="AB916" s="44"/>
      <c r="AC916" s="44"/>
      <c r="AD916" s="44"/>
      <c r="AE916" s="44"/>
      <c r="AF916" s="44"/>
      <c r="AG916" s="44"/>
      <c r="AH916" s="44"/>
      <c r="AI916" s="44"/>
      <c r="AJ916" s="44"/>
      <c r="AK916" s="44"/>
      <c r="AL916" s="44"/>
      <c r="AM916" s="44"/>
      <c r="AN916" s="44"/>
      <c r="AO916" s="44"/>
    </row>
    <row r="917" spans="1:41" x14ac:dyDescent="0.25">
      <c r="A917" s="39" t="s">
        <v>3982</v>
      </c>
      <c r="C917" s="36" t="s">
        <v>4091</v>
      </c>
      <c r="D917" s="157"/>
      <c r="E917" s="44"/>
      <c r="F917" s="44"/>
      <c r="G917" s="44"/>
      <c r="H917" s="44"/>
      <c r="I917" s="44"/>
      <c r="J917" s="44"/>
      <c r="K917" s="44"/>
      <c r="L917" s="44"/>
      <c r="M917" s="44"/>
      <c r="N917" s="44"/>
      <c r="O917" s="44"/>
      <c r="P917" s="44"/>
      <c r="Q917" s="44"/>
      <c r="R917" s="44"/>
      <c r="S917" s="44"/>
      <c r="T917" s="44"/>
      <c r="U917" s="44"/>
      <c r="V917" s="44"/>
      <c r="W917" s="44"/>
      <c r="X917" s="44"/>
      <c r="Y917" s="44"/>
      <c r="Z917" s="44"/>
      <c r="AA917" s="44"/>
      <c r="AB917" s="44"/>
      <c r="AC917" s="44"/>
      <c r="AD917" s="44"/>
      <c r="AE917" s="44"/>
      <c r="AF917" s="44"/>
      <c r="AG917" s="44"/>
      <c r="AH917" s="44"/>
      <c r="AI917" s="44"/>
      <c r="AJ917" s="44"/>
      <c r="AK917" s="44"/>
      <c r="AL917" s="44"/>
      <c r="AM917" s="44"/>
      <c r="AN917" s="44"/>
      <c r="AO917" s="44"/>
    </row>
    <row r="918" spans="1:41" x14ac:dyDescent="0.25">
      <c r="A918" s="39" t="s">
        <v>3983</v>
      </c>
      <c r="C918" s="36" t="s">
        <v>4092</v>
      </c>
      <c r="D918" s="157"/>
      <c r="E918" s="44"/>
      <c r="F918" s="44"/>
      <c r="G918" s="44"/>
      <c r="H918" s="44"/>
      <c r="I918" s="44"/>
      <c r="J918" s="44"/>
      <c r="K918" s="44"/>
      <c r="L918" s="44"/>
      <c r="M918" s="44"/>
      <c r="N918" s="44"/>
      <c r="O918" s="44"/>
      <c r="P918" s="44"/>
      <c r="Q918" s="44"/>
      <c r="R918" s="44"/>
      <c r="S918" s="44"/>
      <c r="T918" s="44"/>
      <c r="U918" s="44"/>
      <c r="V918" s="44"/>
      <c r="W918" s="44"/>
      <c r="X918" s="44"/>
      <c r="Y918" s="44"/>
      <c r="Z918" s="44"/>
      <c r="AA918" s="44"/>
      <c r="AB918" s="44"/>
      <c r="AC918" s="44"/>
      <c r="AD918" s="44"/>
      <c r="AE918" s="44"/>
      <c r="AF918" s="44"/>
      <c r="AG918" s="44"/>
      <c r="AH918" s="44"/>
      <c r="AI918" s="44"/>
      <c r="AJ918" s="44"/>
      <c r="AK918" s="44"/>
      <c r="AL918" s="44"/>
      <c r="AM918" s="44"/>
      <c r="AN918" s="44"/>
      <c r="AO918" s="44"/>
    </row>
    <row r="919" spans="1:41" x14ac:dyDescent="0.25">
      <c r="A919" s="39" t="s">
        <v>3984</v>
      </c>
      <c r="C919" s="36" t="s">
        <v>4093</v>
      </c>
      <c r="D919" s="157"/>
      <c r="E919" s="44"/>
      <c r="F919" s="44"/>
      <c r="G919" s="44"/>
      <c r="H919" s="44"/>
      <c r="I919" s="44"/>
      <c r="J919" s="44"/>
      <c r="K919" s="44"/>
      <c r="L919" s="44"/>
      <c r="M919" s="44"/>
      <c r="N919" s="44"/>
      <c r="O919" s="44"/>
      <c r="P919" s="44"/>
      <c r="Q919" s="44"/>
      <c r="R919" s="44"/>
      <c r="S919" s="44"/>
      <c r="T919" s="44"/>
      <c r="U919" s="44"/>
      <c r="V919" s="44"/>
      <c r="W919" s="44"/>
      <c r="X919" s="44"/>
      <c r="Y919" s="44"/>
      <c r="Z919" s="44"/>
      <c r="AA919" s="44"/>
      <c r="AB919" s="44"/>
      <c r="AC919" s="44"/>
      <c r="AD919" s="44"/>
      <c r="AE919" s="44"/>
      <c r="AF919" s="44"/>
      <c r="AG919" s="44"/>
      <c r="AH919" s="44"/>
      <c r="AI919" s="44"/>
      <c r="AJ919" s="44"/>
      <c r="AK919" s="44"/>
      <c r="AL919" s="44"/>
      <c r="AM919" s="44"/>
      <c r="AN919" s="44"/>
      <c r="AO919" s="44"/>
    </row>
    <row r="920" spans="1:41" x14ac:dyDescent="0.25">
      <c r="A920" s="39" t="s">
        <v>3985</v>
      </c>
      <c r="C920" s="36" t="s">
        <v>4094</v>
      </c>
      <c r="D920" s="157"/>
      <c r="E920" s="44"/>
      <c r="F920" s="44"/>
      <c r="G920" s="44"/>
      <c r="H920" s="44"/>
      <c r="I920" s="44"/>
      <c r="J920" s="44"/>
      <c r="K920" s="44"/>
      <c r="L920" s="44"/>
      <c r="M920" s="44"/>
      <c r="N920" s="44"/>
      <c r="O920" s="44"/>
      <c r="P920" s="44"/>
      <c r="Q920" s="44"/>
      <c r="R920" s="44"/>
      <c r="S920" s="44"/>
      <c r="T920" s="44"/>
      <c r="U920" s="44"/>
      <c r="V920" s="44"/>
      <c r="W920" s="44"/>
      <c r="X920" s="44"/>
      <c r="Y920" s="44"/>
      <c r="Z920" s="44"/>
      <c r="AA920" s="44"/>
      <c r="AB920" s="44"/>
      <c r="AC920" s="44"/>
      <c r="AD920" s="44"/>
      <c r="AE920" s="44"/>
      <c r="AF920" s="44"/>
      <c r="AG920" s="44"/>
      <c r="AH920" s="44"/>
      <c r="AI920" s="44"/>
      <c r="AJ920" s="44"/>
      <c r="AK920" s="44"/>
      <c r="AL920" s="44"/>
      <c r="AM920" s="44"/>
      <c r="AN920" s="44"/>
      <c r="AO920" s="44"/>
    </row>
    <row r="921" spans="1:41" x14ac:dyDescent="0.25">
      <c r="A921" s="39" t="s">
        <v>3986</v>
      </c>
      <c r="C921" s="36" t="s">
        <v>4095</v>
      </c>
      <c r="D921" s="157"/>
      <c r="E921" s="44"/>
      <c r="F921" s="44"/>
      <c r="G921" s="44"/>
      <c r="H921" s="44"/>
      <c r="I921" s="44"/>
      <c r="J921" s="44"/>
      <c r="K921" s="44"/>
      <c r="L921" s="44"/>
      <c r="M921" s="44"/>
      <c r="N921" s="44"/>
      <c r="O921" s="44"/>
      <c r="P921" s="44"/>
      <c r="Q921" s="44"/>
      <c r="R921" s="44"/>
      <c r="S921" s="44"/>
      <c r="T921" s="44"/>
      <c r="U921" s="44"/>
      <c r="V921" s="44"/>
      <c r="W921" s="44"/>
      <c r="X921" s="44"/>
      <c r="Y921" s="44"/>
      <c r="Z921" s="44"/>
      <c r="AA921" s="44"/>
      <c r="AB921" s="44"/>
      <c r="AC921" s="44"/>
      <c r="AD921" s="44"/>
      <c r="AE921" s="44"/>
      <c r="AF921" s="44"/>
      <c r="AG921" s="44"/>
      <c r="AH921" s="44"/>
      <c r="AI921" s="44"/>
      <c r="AJ921" s="44"/>
      <c r="AK921" s="44"/>
      <c r="AL921" s="44"/>
      <c r="AM921" s="44"/>
      <c r="AN921" s="44"/>
      <c r="AO921" s="44"/>
    </row>
    <row r="922" spans="1:41" x14ac:dyDescent="0.25">
      <c r="A922" s="39" t="s">
        <v>3987</v>
      </c>
      <c r="C922" s="36" t="s">
        <v>4096</v>
      </c>
      <c r="D922" s="157"/>
      <c r="E922" s="44"/>
      <c r="F922" s="44"/>
      <c r="G922" s="44"/>
      <c r="H922" s="44"/>
      <c r="I922" s="44"/>
      <c r="J922" s="44"/>
      <c r="K922" s="44"/>
      <c r="L922" s="44"/>
      <c r="M922" s="44"/>
      <c r="N922" s="44"/>
      <c r="O922" s="44"/>
      <c r="P922" s="44"/>
      <c r="Q922" s="44"/>
      <c r="R922" s="44"/>
      <c r="S922" s="44"/>
      <c r="T922" s="44"/>
      <c r="U922" s="44"/>
      <c r="V922" s="44"/>
      <c r="W922" s="44"/>
      <c r="X922" s="44"/>
      <c r="Y922" s="44"/>
      <c r="Z922" s="44"/>
      <c r="AA922" s="44"/>
      <c r="AB922" s="44"/>
      <c r="AC922" s="44"/>
      <c r="AD922" s="44"/>
      <c r="AE922" s="44"/>
      <c r="AF922" s="44"/>
      <c r="AG922" s="44"/>
      <c r="AH922" s="44"/>
      <c r="AI922" s="44"/>
      <c r="AJ922" s="44"/>
      <c r="AK922" s="44"/>
      <c r="AL922" s="44"/>
      <c r="AM922" s="44"/>
      <c r="AN922" s="44"/>
      <c r="AO922" s="44"/>
    </row>
    <row r="923" spans="1:41" x14ac:dyDescent="0.25">
      <c r="A923" s="39" t="s">
        <v>3988</v>
      </c>
      <c r="C923" s="36" t="s">
        <v>4097</v>
      </c>
      <c r="D923" s="157"/>
      <c r="E923" s="44"/>
      <c r="F923" s="44"/>
      <c r="G923" s="44"/>
      <c r="H923" s="44"/>
      <c r="I923" s="44"/>
      <c r="J923" s="44"/>
      <c r="K923" s="44"/>
      <c r="L923" s="44"/>
      <c r="M923" s="44"/>
      <c r="N923" s="44"/>
      <c r="O923" s="44"/>
      <c r="P923" s="44"/>
      <c r="Q923" s="44"/>
      <c r="R923" s="44"/>
      <c r="S923" s="44"/>
      <c r="T923" s="44"/>
      <c r="U923" s="44"/>
      <c r="V923" s="44"/>
      <c r="W923" s="44"/>
      <c r="X923" s="44"/>
      <c r="Y923" s="44"/>
      <c r="Z923" s="44"/>
      <c r="AA923" s="44"/>
      <c r="AB923" s="44"/>
      <c r="AC923" s="44"/>
      <c r="AD923" s="44"/>
      <c r="AE923" s="44"/>
      <c r="AF923" s="44"/>
      <c r="AG923" s="44"/>
      <c r="AH923" s="44"/>
      <c r="AI923" s="44"/>
      <c r="AJ923" s="44"/>
      <c r="AK923" s="44"/>
      <c r="AL923" s="44"/>
      <c r="AM923" s="44"/>
      <c r="AN923" s="44"/>
      <c r="AO923" s="44"/>
    </row>
    <row r="924" spans="1:41" x14ac:dyDescent="0.25">
      <c r="A924" s="39" t="s">
        <v>3989</v>
      </c>
      <c r="C924" s="36" t="s">
        <v>4098</v>
      </c>
      <c r="D924" s="157"/>
      <c r="E924" s="44"/>
      <c r="F924" s="44"/>
      <c r="G924" s="44"/>
      <c r="H924" s="44"/>
      <c r="I924" s="44"/>
      <c r="J924" s="44"/>
      <c r="K924" s="44"/>
      <c r="L924" s="44"/>
      <c r="M924" s="44"/>
      <c r="N924" s="44"/>
      <c r="O924" s="44"/>
      <c r="P924" s="44"/>
      <c r="Q924" s="44"/>
      <c r="R924" s="44"/>
      <c r="S924" s="44"/>
      <c r="T924" s="44"/>
      <c r="U924" s="44"/>
      <c r="V924" s="44"/>
      <c r="W924" s="44"/>
      <c r="X924" s="44"/>
      <c r="Y924" s="44"/>
      <c r="Z924" s="44"/>
      <c r="AA924" s="44"/>
      <c r="AB924" s="44"/>
      <c r="AC924" s="44"/>
      <c r="AD924" s="44"/>
      <c r="AE924" s="44"/>
      <c r="AF924" s="44"/>
      <c r="AG924" s="44"/>
      <c r="AH924" s="44"/>
      <c r="AI924" s="44"/>
      <c r="AJ924" s="44"/>
      <c r="AK924" s="44"/>
      <c r="AL924" s="44"/>
      <c r="AM924" s="44"/>
      <c r="AN924" s="44"/>
      <c r="AO924" s="44"/>
    </row>
    <row r="925" spans="1:41" x14ac:dyDescent="0.25">
      <c r="A925" s="39" t="s">
        <v>3990</v>
      </c>
      <c r="C925" s="36" t="s">
        <v>4099</v>
      </c>
      <c r="D925" s="157"/>
      <c r="E925" s="44"/>
      <c r="F925" s="44"/>
      <c r="G925" s="44"/>
      <c r="H925" s="44"/>
      <c r="I925" s="44"/>
      <c r="J925" s="44"/>
      <c r="K925" s="44"/>
      <c r="L925" s="44"/>
      <c r="M925" s="44"/>
      <c r="N925" s="44"/>
      <c r="O925" s="44"/>
      <c r="P925" s="44"/>
      <c r="Q925" s="44"/>
      <c r="R925" s="44"/>
      <c r="S925" s="44"/>
      <c r="T925" s="44"/>
      <c r="U925" s="44"/>
      <c r="V925" s="44"/>
      <c r="W925" s="44"/>
      <c r="X925" s="44"/>
      <c r="Y925" s="44"/>
      <c r="Z925" s="44"/>
      <c r="AA925" s="44"/>
      <c r="AB925" s="44"/>
      <c r="AC925" s="44"/>
      <c r="AD925" s="44"/>
      <c r="AE925" s="44"/>
      <c r="AF925" s="44"/>
      <c r="AG925" s="44"/>
      <c r="AH925" s="44"/>
      <c r="AI925" s="44"/>
      <c r="AJ925" s="44"/>
      <c r="AK925" s="44"/>
      <c r="AL925" s="44"/>
      <c r="AM925" s="44"/>
      <c r="AN925" s="44"/>
      <c r="AO925" s="44"/>
    </row>
    <row r="926" spans="1:41" x14ac:dyDescent="0.25">
      <c r="A926" s="39" t="s">
        <v>3991</v>
      </c>
      <c r="C926" s="36" t="s">
        <v>4100</v>
      </c>
      <c r="D926" s="157"/>
      <c r="E926" s="44"/>
      <c r="F926" s="44"/>
      <c r="G926" s="44"/>
      <c r="H926" s="44"/>
      <c r="I926" s="44"/>
      <c r="J926" s="44"/>
      <c r="K926" s="44"/>
      <c r="L926" s="44"/>
      <c r="M926" s="44"/>
      <c r="N926" s="44"/>
      <c r="O926" s="44"/>
      <c r="P926" s="44"/>
      <c r="Q926" s="44"/>
      <c r="R926" s="44"/>
      <c r="S926" s="44"/>
      <c r="T926" s="44"/>
      <c r="U926" s="44"/>
      <c r="V926" s="44"/>
      <c r="W926" s="44"/>
      <c r="X926" s="44"/>
      <c r="Y926" s="44"/>
      <c r="Z926" s="44"/>
      <c r="AA926" s="44"/>
      <c r="AB926" s="44"/>
      <c r="AC926" s="44"/>
      <c r="AD926" s="44"/>
      <c r="AE926" s="44"/>
      <c r="AF926" s="44"/>
      <c r="AG926" s="44"/>
      <c r="AH926" s="44"/>
      <c r="AI926" s="44"/>
      <c r="AJ926" s="44"/>
      <c r="AK926" s="44"/>
      <c r="AL926" s="44"/>
      <c r="AM926" s="44"/>
      <c r="AN926" s="44"/>
      <c r="AO926" s="44"/>
    </row>
    <row r="927" spans="1:41" x14ac:dyDescent="0.25">
      <c r="A927" s="39" t="s">
        <v>3992</v>
      </c>
      <c r="C927" s="36" t="s">
        <v>4101</v>
      </c>
      <c r="D927" s="157"/>
      <c r="E927" s="44"/>
      <c r="F927" s="44"/>
      <c r="G927" s="44"/>
      <c r="H927" s="44"/>
      <c r="I927" s="44"/>
      <c r="J927" s="44"/>
      <c r="K927" s="44"/>
      <c r="L927" s="44"/>
      <c r="M927" s="44"/>
      <c r="N927" s="44"/>
      <c r="O927" s="44"/>
      <c r="P927" s="44"/>
      <c r="Q927" s="44"/>
      <c r="R927" s="44"/>
      <c r="S927" s="44"/>
      <c r="T927" s="44"/>
      <c r="U927" s="44"/>
      <c r="V927" s="44"/>
      <c r="W927" s="44"/>
      <c r="X927" s="44"/>
      <c r="Y927" s="44"/>
      <c r="Z927" s="44"/>
      <c r="AA927" s="44"/>
      <c r="AB927" s="44"/>
      <c r="AC927" s="44"/>
      <c r="AD927" s="44"/>
      <c r="AE927" s="44"/>
      <c r="AF927" s="44"/>
      <c r="AG927" s="44"/>
      <c r="AH927" s="44"/>
      <c r="AI927" s="44"/>
      <c r="AJ927" s="44"/>
      <c r="AK927" s="44"/>
      <c r="AL927" s="44"/>
      <c r="AM927" s="44"/>
      <c r="AN927" s="44"/>
      <c r="AO927" s="44"/>
    </row>
    <row r="928" spans="1:41" x14ac:dyDescent="0.25">
      <c r="A928" s="39" t="s">
        <v>3993</v>
      </c>
      <c r="C928" s="36" t="s">
        <v>4102</v>
      </c>
      <c r="D928" s="157"/>
      <c r="E928" s="44"/>
      <c r="F928" s="44"/>
      <c r="G928" s="44"/>
      <c r="H928" s="44"/>
      <c r="I928" s="44"/>
      <c r="J928" s="44"/>
      <c r="K928" s="44"/>
      <c r="L928" s="44"/>
      <c r="M928" s="44"/>
      <c r="N928" s="44"/>
      <c r="O928" s="44"/>
      <c r="P928" s="44"/>
      <c r="Q928" s="44"/>
      <c r="R928" s="44"/>
      <c r="S928" s="44"/>
      <c r="T928" s="44"/>
      <c r="U928" s="44"/>
      <c r="V928" s="44"/>
      <c r="W928" s="44"/>
      <c r="X928" s="44"/>
      <c r="Y928" s="44"/>
      <c r="Z928" s="44"/>
      <c r="AA928" s="44"/>
      <c r="AB928" s="44"/>
      <c r="AC928" s="44"/>
      <c r="AD928" s="44"/>
      <c r="AE928" s="44"/>
      <c r="AF928" s="44"/>
      <c r="AG928" s="44"/>
      <c r="AH928" s="44"/>
      <c r="AI928" s="44"/>
      <c r="AJ928" s="44"/>
      <c r="AK928" s="44"/>
      <c r="AL928" s="44"/>
      <c r="AM928" s="44"/>
      <c r="AN928" s="44"/>
      <c r="AO928" s="44"/>
    </row>
    <row r="929" spans="1:41" x14ac:dyDescent="0.25">
      <c r="A929" s="39" t="s">
        <v>3994</v>
      </c>
      <c r="C929" s="36" t="s">
        <v>4103</v>
      </c>
      <c r="D929" s="157"/>
      <c r="E929" s="44"/>
      <c r="F929" s="44"/>
      <c r="G929" s="44"/>
      <c r="H929" s="44"/>
      <c r="I929" s="44"/>
      <c r="J929" s="44"/>
      <c r="K929" s="44"/>
      <c r="L929" s="44"/>
      <c r="M929" s="44"/>
      <c r="N929" s="44"/>
      <c r="O929" s="44"/>
      <c r="P929" s="44"/>
      <c r="Q929" s="44"/>
      <c r="R929" s="44"/>
      <c r="S929" s="44"/>
      <c r="T929" s="44"/>
      <c r="U929" s="44"/>
      <c r="V929" s="44"/>
      <c r="W929" s="44"/>
      <c r="X929" s="44"/>
      <c r="Y929" s="44"/>
      <c r="Z929" s="44"/>
      <c r="AA929" s="44"/>
      <c r="AB929" s="44"/>
      <c r="AC929" s="44"/>
      <c r="AD929" s="44"/>
      <c r="AE929" s="44"/>
      <c r="AF929" s="44"/>
      <c r="AG929" s="44"/>
      <c r="AH929" s="44"/>
      <c r="AI929" s="44"/>
      <c r="AJ929" s="44"/>
      <c r="AK929" s="44"/>
      <c r="AL929" s="44"/>
      <c r="AM929" s="44"/>
      <c r="AN929" s="44"/>
      <c r="AO929" s="44"/>
    </row>
    <row r="930" spans="1:41" x14ac:dyDescent="0.25">
      <c r="A930" s="39" t="s">
        <v>3995</v>
      </c>
      <c r="C930" s="36" t="s">
        <v>4104</v>
      </c>
      <c r="D930" s="157"/>
      <c r="E930" s="44"/>
      <c r="F930" s="44"/>
      <c r="G930" s="44"/>
      <c r="H930" s="44"/>
      <c r="I930" s="44"/>
      <c r="J930" s="44"/>
      <c r="K930" s="44"/>
      <c r="L930" s="44"/>
      <c r="M930" s="44"/>
      <c r="N930" s="44"/>
      <c r="O930" s="44"/>
      <c r="P930" s="44"/>
      <c r="Q930" s="44"/>
      <c r="R930" s="44"/>
      <c r="S930" s="44"/>
      <c r="T930" s="44"/>
      <c r="U930" s="44"/>
      <c r="V930" s="44"/>
      <c r="W930" s="44"/>
      <c r="X930" s="44"/>
      <c r="Y930" s="44"/>
      <c r="Z930" s="44"/>
      <c r="AA930" s="44"/>
      <c r="AB930" s="44"/>
      <c r="AC930" s="44"/>
      <c r="AD930" s="44"/>
      <c r="AE930" s="44"/>
      <c r="AF930" s="44"/>
      <c r="AG930" s="44"/>
      <c r="AH930" s="44"/>
      <c r="AI930" s="44"/>
      <c r="AJ930" s="44"/>
      <c r="AK930" s="44"/>
      <c r="AL930" s="44"/>
      <c r="AM930" s="44"/>
      <c r="AN930" s="44"/>
      <c r="AO930" s="44"/>
    </row>
    <row r="931" spans="1:41" x14ac:dyDescent="0.25">
      <c r="A931" s="39" t="s">
        <v>3996</v>
      </c>
      <c r="C931" s="36" t="s">
        <v>4105</v>
      </c>
      <c r="D931" s="157"/>
    </row>
    <row r="932" spans="1:41" x14ac:dyDescent="0.25">
      <c r="A932" s="39" t="s">
        <v>3997</v>
      </c>
      <c r="C932" s="36" t="s">
        <v>4106</v>
      </c>
      <c r="D932" s="157"/>
    </row>
    <row r="933" spans="1:41" x14ac:dyDescent="0.25">
      <c r="A933" s="39" t="s">
        <v>3998</v>
      </c>
      <c r="C933" s="36" t="s">
        <v>4107</v>
      </c>
      <c r="D933" s="157"/>
    </row>
    <row r="934" spans="1:41" x14ac:dyDescent="0.25">
      <c r="A934" s="39" t="s">
        <v>3999</v>
      </c>
      <c r="C934" s="36" t="s">
        <v>4108</v>
      </c>
      <c r="D934" s="157"/>
    </row>
    <row r="935" spans="1:41" x14ac:dyDescent="0.25">
      <c r="A935" s="39" t="s">
        <v>4000</v>
      </c>
      <c r="C935" s="36" t="s">
        <v>4109</v>
      </c>
      <c r="D935" s="157"/>
    </row>
    <row r="936" spans="1:41" x14ac:dyDescent="0.25">
      <c r="A936" s="39" t="s">
        <v>4001</v>
      </c>
      <c r="C936" s="36" t="s">
        <v>4110</v>
      </c>
      <c r="D936" s="157"/>
    </row>
    <row r="937" spans="1:41" x14ac:dyDescent="0.25">
      <c r="A937" s="39" t="s">
        <v>4002</v>
      </c>
      <c r="C937" s="36" t="s">
        <v>4111</v>
      </c>
      <c r="D937" s="157"/>
    </row>
    <row r="938" spans="1:41" x14ac:dyDescent="0.25">
      <c r="A938" s="39" t="s">
        <v>4003</v>
      </c>
      <c r="C938" s="36" t="s">
        <v>4112</v>
      </c>
      <c r="D938" s="157"/>
    </row>
    <row r="939" spans="1:41" x14ac:dyDescent="0.25">
      <c r="A939" s="39" t="s">
        <v>4004</v>
      </c>
      <c r="C939" s="36" t="s">
        <v>4113</v>
      </c>
      <c r="D939" s="157"/>
    </row>
    <row r="940" spans="1:41" x14ac:dyDescent="0.25">
      <c r="A940" s="39" t="s">
        <v>4005</v>
      </c>
      <c r="C940" s="36" t="s">
        <v>4114</v>
      </c>
      <c r="D940" s="157"/>
    </row>
    <row r="941" spans="1:41" x14ac:dyDescent="0.25">
      <c r="A941" s="39" t="s">
        <v>4006</v>
      </c>
      <c r="C941" s="36" t="s">
        <v>4115</v>
      </c>
      <c r="D941" s="157"/>
    </row>
    <row r="942" spans="1:41" x14ac:dyDescent="0.25">
      <c r="A942" s="39" t="s">
        <v>4007</v>
      </c>
      <c r="C942" s="36" t="s">
        <v>4116</v>
      </c>
      <c r="D942" s="157"/>
    </row>
    <row r="943" spans="1:41" x14ac:dyDescent="0.25">
      <c r="A943" s="39" t="s">
        <v>4008</v>
      </c>
      <c r="C943" s="36" t="s">
        <v>4117</v>
      </c>
      <c r="D943" s="157"/>
    </row>
    <row r="944" spans="1:41" x14ac:dyDescent="0.25">
      <c r="A944" s="39" t="s">
        <v>4009</v>
      </c>
      <c r="C944" s="36" t="s">
        <v>4118</v>
      </c>
      <c r="D944" s="157"/>
    </row>
    <row r="945" spans="1:4" x14ac:dyDescent="0.25">
      <c r="A945" s="39" t="s">
        <v>4010</v>
      </c>
      <c r="C945" s="36" t="s">
        <v>4119</v>
      </c>
      <c r="D945" s="157"/>
    </row>
    <row r="946" spans="1:4" x14ac:dyDescent="0.25">
      <c r="A946" s="39" t="s">
        <v>4011</v>
      </c>
      <c r="C946" s="36" t="s">
        <v>4120</v>
      </c>
      <c r="D946" s="157"/>
    </row>
    <row r="947" spans="1:4" x14ac:dyDescent="0.25">
      <c r="A947" s="39" t="s">
        <v>4012</v>
      </c>
      <c r="C947" s="36" t="s">
        <v>4121</v>
      </c>
      <c r="D947" s="157"/>
    </row>
    <row r="948" spans="1:4" x14ac:dyDescent="0.25">
      <c r="A948" s="39" t="s">
        <v>4013</v>
      </c>
      <c r="C948" s="36" t="s">
        <v>4122</v>
      </c>
      <c r="D948" s="157"/>
    </row>
    <row r="949" spans="1:4" x14ac:dyDescent="0.25">
      <c r="A949" s="39" t="s">
        <v>4014</v>
      </c>
      <c r="C949" s="36" t="s">
        <v>4123</v>
      </c>
      <c r="D949" s="157"/>
    </row>
    <row r="950" spans="1:4" x14ac:dyDescent="0.25">
      <c r="A950" s="39" t="s">
        <v>4015</v>
      </c>
      <c r="C950" s="36" t="s">
        <v>4124</v>
      </c>
      <c r="D950" s="157"/>
    </row>
    <row r="951" spans="1:4" x14ac:dyDescent="0.25">
      <c r="A951" s="39" t="s">
        <v>4016</v>
      </c>
      <c r="C951" s="36" t="s">
        <v>4125</v>
      </c>
      <c r="D951" s="157"/>
    </row>
    <row r="952" spans="1:4" x14ac:dyDescent="0.25">
      <c r="A952" s="39" t="s">
        <v>4017</v>
      </c>
      <c r="C952" s="36" t="s">
        <v>4126</v>
      </c>
      <c r="D952" s="157"/>
    </row>
    <row r="953" spans="1:4" x14ac:dyDescent="0.25">
      <c r="A953" s="39" t="s">
        <v>4018</v>
      </c>
      <c r="C953" s="36" t="s">
        <v>4127</v>
      </c>
      <c r="D953" s="157"/>
    </row>
    <row r="954" spans="1:4" x14ac:dyDescent="0.25">
      <c r="A954" s="39" t="s">
        <v>4019</v>
      </c>
      <c r="C954" s="36" t="s">
        <v>4128</v>
      </c>
      <c r="D954" s="157"/>
    </row>
    <row r="955" spans="1:4" x14ac:dyDescent="0.25">
      <c r="A955" s="39" t="s">
        <v>4020</v>
      </c>
      <c r="C955" s="36" t="s">
        <v>4129</v>
      </c>
      <c r="D955" s="157"/>
    </row>
    <row r="956" spans="1:4" x14ac:dyDescent="0.25">
      <c r="A956" s="39" t="s">
        <v>4021</v>
      </c>
      <c r="C956" s="36" t="s">
        <v>4130</v>
      </c>
      <c r="D956" s="157"/>
    </row>
    <row r="957" spans="1:4" x14ac:dyDescent="0.25">
      <c r="A957" s="39" t="s">
        <v>4022</v>
      </c>
      <c r="C957" s="36" t="s">
        <v>4131</v>
      </c>
      <c r="D957" s="157"/>
    </row>
    <row r="958" spans="1:4" x14ac:dyDescent="0.25">
      <c r="A958" s="39" t="s">
        <v>4023</v>
      </c>
      <c r="C958" s="36" t="s">
        <v>4132</v>
      </c>
      <c r="D958" s="157"/>
    </row>
    <row r="959" spans="1:4" x14ac:dyDescent="0.25">
      <c r="A959" s="39" t="s">
        <v>3924</v>
      </c>
      <c r="C959" s="36"/>
      <c r="D959" s="157"/>
    </row>
    <row r="960" spans="1:4" x14ac:dyDescent="0.25">
      <c r="A960" s="39" t="s">
        <v>4024</v>
      </c>
      <c r="C960" s="36" t="s">
        <v>4133</v>
      </c>
      <c r="D960" s="157"/>
    </row>
    <row r="961" spans="1:41" x14ac:dyDescent="0.25">
      <c r="A961" s="39" t="s">
        <v>4025</v>
      </c>
      <c r="C961" s="36" t="s">
        <v>4134</v>
      </c>
      <c r="D961" s="157"/>
    </row>
    <row r="962" spans="1:41" x14ac:dyDescent="0.25">
      <c r="A962" s="39" t="s">
        <v>4026</v>
      </c>
      <c r="C962" s="36" t="s">
        <v>4135</v>
      </c>
      <c r="D962" s="157"/>
    </row>
    <row r="963" spans="1:41" x14ac:dyDescent="0.25">
      <c r="A963" s="39" t="s">
        <v>4027</v>
      </c>
      <c r="C963" s="36" t="s">
        <v>4136</v>
      </c>
      <c r="D963" s="157"/>
    </row>
    <row r="964" spans="1:41" x14ac:dyDescent="0.25">
      <c r="A964" s="39" t="s">
        <v>4028</v>
      </c>
      <c r="C964" s="36" t="s">
        <v>4137</v>
      </c>
      <c r="D964" s="157"/>
    </row>
    <row r="965" spans="1:41" x14ac:dyDescent="0.25">
      <c r="A965" s="39" t="s">
        <v>4029</v>
      </c>
      <c r="C965" s="36" t="s">
        <v>4138</v>
      </c>
      <c r="D965" s="157"/>
    </row>
    <row r="966" spans="1:41" x14ac:dyDescent="0.25">
      <c r="A966" s="39" t="s">
        <v>4030</v>
      </c>
      <c r="C966" s="36" t="s">
        <v>4139</v>
      </c>
      <c r="D966" s="157"/>
    </row>
    <row r="967" spans="1:41" x14ac:dyDescent="0.25">
      <c r="A967" s="39" t="s">
        <v>4031</v>
      </c>
      <c r="C967" s="36" t="s">
        <v>4140</v>
      </c>
      <c r="D967" s="157"/>
    </row>
    <row r="968" spans="1:41" x14ac:dyDescent="0.25">
      <c r="A968" s="39" t="s">
        <v>4032</v>
      </c>
      <c r="C968" s="36" t="s">
        <v>4141</v>
      </c>
      <c r="D968" s="157"/>
    </row>
    <row r="969" spans="1:41" x14ac:dyDescent="0.25">
      <c r="A969" s="39" t="s">
        <v>4033</v>
      </c>
      <c r="C969" s="36" t="s">
        <v>4142</v>
      </c>
      <c r="D969" s="157"/>
    </row>
    <row r="970" spans="1:41" x14ac:dyDescent="0.25">
      <c r="A970" s="39" t="s">
        <v>4034</v>
      </c>
      <c r="C970" s="36" t="s">
        <v>4143</v>
      </c>
      <c r="D970" s="157"/>
    </row>
    <row r="971" spans="1:41" x14ac:dyDescent="0.25">
      <c r="A971" s="39" t="s">
        <v>4035</v>
      </c>
      <c r="C971" s="36" t="s">
        <v>4144</v>
      </c>
      <c r="D971" s="157"/>
    </row>
    <row r="972" spans="1:41" x14ac:dyDescent="0.25">
      <c r="A972" s="39" t="s">
        <v>4183</v>
      </c>
      <c r="C972" s="36" t="s">
        <v>4186</v>
      </c>
      <c r="D972" s="157"/>
      <c r="E972" s="44"/>
      <c r="F972" s="44"/>
      <c r="G972" s="44"/>
      <c r="H972" s="44"/>
      <c r="I972" s="44"/>
      <c r="J972" s="44"/>
      <c r="K972" s="44"/>
      <c r="L972" s="44"/>
      <c r="M972" s="44"/>
      <c r="N972" s="44"/>
      <c r="O972" s="44"/>
      <c r="P972" s="44"/>
      <c r="Q972" s="44"/>
      <c r="R972" s="44"/>
      <c r="S972" s="44"/>
      <c r="T972" s="44"/>
      <c r="U972" s="44"/>
      <c r="V972" s="44"/>
      <c r="W972" s="44"/>
      <c r="X972" s="44"/>
      <c r="Y972" s="44"/>
      <c r="Z972" s="44"/>
      <c r="AA972" s="44"/>
      <c r="AB972" s="44"/>
      <c r="AC972" s="44"/>
      <c r="AD972" s="44"/>
      <c r="AE972" s="44"/>
      <c r="AF972" s="44"/>
      <c r="AG972" s="44"/>
      <c r="AH972" s="44"/>
      <c r="AI972" s="44"/>
      <c r="AJ972" s="44"/>
      <c r="AK972" s="44"/>
      <c r="AL972" s="44"/>
      <c r="AM972" s="44"/>
      <c r="AN972" s="44"/>
      <c r="AO972" s="44"/>
    </row>
    <row r="973" spans="1:41" x14ac:dyDescent="0.25">
      <c r="A973" s="39" t="s">
        <v>4184</v>
      </c>
      <c r="C973" s="36" t="s">
        <v>4187</v>
      </c>
      <c r="D973" s="157"/>
      <c r="E973" s="44"/>
      <c r="F973" s="44"/>
      <c r="G973" s="44"/>
      <c r="H973" s="44"/>
      <c r="I973" s="44"/>
      <c r="J973" s="44"/>
      <c r="K973" s="44"/>
      <c r="L973" s="44"/>
      <c r="M973" s="44"/>
      <c r="N973" s="44"/>
      <c r="O973" s="44"/>
      <c r="P973" s="44"/>
      <c r="Q973" s="44"/>
      <c r="R973" s="44"/>
      <c r="S973" s="44"/>
      <c r="T973" s="44"/>
      <c r="U973" s="44"/>
      <c r="V973" s="44"/>
      <c r="W973" s="44"/>
      <c r="X973" s="44"/>
      <c r="Y973" s="44"/>
      <c r="Z973" s="44"/>
      <c r="AA973" s="44"/>
      <c r="AB973" s="44"/>
      <c r="AC973" s="44"/>
      <c r="AD973" s="44"/>
      <c r="AE973" s="44"/>
      <c r="AF973" s="44"/>
      <c r="AG973" s="44"/>
      <c r="AH973" s="44"/>
      <c r="AI973" s="44"/>
      <c r="AJ973" s="44"/>
      <c r="AK973" s="44"/>
      <c r="AL973" s="44"/>
      <c r="AM973" s="44"/>
      <c r="AN973" s="44"/>
      <c r="AO973" s="44"/>
    </row>
    <row r="974" spans="1:41" x14ac:dyDescent="0.25">
      <c r="A974" s="39" t="s">
        <v>4185</v>
      </c>
      <c r="C974" s="36" t="s">
        <v>4188</v>
      </c>
      <c r="D974" s="157"/>
      <c r="E974" s="44"/>
      <c r="F974" s="44"/>
      <c r="G974" s="44"/>
      <c r="H974" s="44"/>
      <c r="I974" s="44"/>
      <c r="J974" s="44"/>
      <c r="K974" s="44"/>
      <c r="L974" s="44"/>
      <c r="M974" s="44"/>
      <c r="N974" s="44"/>
      <c r="O974" s="44"/>
      <c r="P974" s="44"/>
      <c r="Q974" s="44"/>
      <c r="R974" s="44"/>
      <c r="S974" s="44"/>
      <c r="T974" s="44"/>
      <c r="U974" s="44"/>
      <c r="V974" s="44"/>
      <c r="W974" s="44"/>
      <c r="X974" s="44"/>
      <c r="Y974" s="44"/>
      <c r="Z974" s="44"/>
      <c r="AA974" s="44"/>
      <c r="AB974" s="44"/>
      <c r="AC974" s="44"/>
      <c r="AD974" s="44"/>
      <c r="AE974" s="44"/>
      <c r="AF974" s="44"/>
      <c r="AG974" s="44"/>
      <c r="AH974" s="44"/>
      <c r="AI974" s="44"/>
      <c r="AJ974" s="44"/>
      <c r="AK974" s="44"/>
      <c r="AL974" s="44"/>
      <c r="AM974" s="44"/>
      <c r="AN974" s="44"/>
      <c r="AO974" s="44"/>
    </row>
    <row r="975" spans="1:41" x14ac:dyDescent="0.25">
      <c r="A975" s="5"/>
      <c r="C975" s="49"/>
      <c r="D975" s="157"/>
      <c r="E975" s="44"/>
      <c r="F975" s="44"/>
      <c r="G975" s="44"/>
      <c r="H975" s="44"/>
      <c r="I975" s="44"/>
      <c r="J975" s="44"/>
      <c r="K975" s="44"/>
      <c r="L975" s="44"/>
      <c r="M975" s="44"/>
      <c r="N975" s="44"/>
      <c r="O975" s="44"/>
      <c r="P975" s="44"/>
      <c r="Q975" s="44"/>
      <c r="R975" s="44"/>
      <c r="S975" s="44"/>
      <c r="T975" s="44"/>
      <c r="U975" s="44"/>
      <c r="V975" s="44"/>
      <c r="W975" s="44"/>
      <c r="X975" s="44"/>
      <c r="Y975" s="44"/>
      <c r="Z975" s="44"/>
      <c r="AA975" s="44"/>
      <c r="AB975" s="44"/>
      <c r="AC975" s="44"/>
      <c r="AD975" s="44"/>
      <c r="AE975" s="44"/>
      <c r="AF975" s="44"/>
      <c r="AG975" s="44"/>
      <c r="AH975" s="44"/>
      <c r="AI975" s="44"/>
      <c r="AJ975" s="44"/>
      <c r="AK975" s="44"/>
      <c r="AL975" s="44"/>
      <c r="AM975" s="44"/>
      <c r="AN975" s="44"/>
      <c r="AO975" s="44"/>
    </row>
  </sheetData>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59999389629810485"/>
    <pageSetUpPr fitToPage="1"/>
  </sheetPr>
  <dimension ref="A1:E126"/>
  <sheetViews>
    <sheetView topLeftCell="C115" zoomScaleNormal="100" workbookViewId="0">
      <selection activeCell="F9" sqref="F9"/>
    </sheetView>
  </sheetViews>
  <sheetFormatPr defaultColWidth="9.140625" defaultRowHeight="15" x14ac:dyDescent="0.25"/>
  <cols>
    <col min="1" max="1" width="26.7109375" hidden="1" customWidth="1"/>
    <col min="2" max="2" width="44" hidden="1" customWidth="1"/>
    <col min="3" max="3" width="32.7109375" bestFit="1" customWidth="1"/>
    <col min="4" max="4" width="13.42578125" bestFit="1" customWidth="1"/>
    <col min="5" max="5" width="15.140625" bestFit="1" customWidth="1"/>
  </cols>
  <sheetData>
    <row r="1" spans="1:5" hidden="1" x14ac:dyDescent="0.25">
      <c r="C1" s="1" t="s">
        <v>0</v>
      </c>
      <c r="D1" s="2"/>
    </row>
    <row r="2" spans="1:5" hidden="1" x14ac:dyDescent="0.25">
      <c r="C2" s="1" t="s">
        <v>1</v>
      </c>
      <c r="D2" s="30"/>
    </row>
    <row r="3" spans="1:5" ht="30" hidden="1" x14ac:dyDescent="0.25">
      <c r="C3" s="54" t="s">
        <v>2569</v>
      </c>
      <c r="D3" s="55"/>
    </row>
    <row r="4" spans="1:5" ht="15" customHeight="1" x14ac:dyDescent="0.25">
      <c r="C4" s="201"/>
      <c r="D4" s="5"/>
    </row>
    <row r="5" spans="1:5" ht="15" customHeight="1" x14ac:dyDescent="0.25">
      <c r="C5" s="311" t="s">
        <v>3916</v>
      </c>
      <c r="D5" s="311"/>
      <c r="E5" s="311"/>
    </row>
    <row r="6" spans="1:5" ht="15" customHeight="1" x14ac:dyDescent="0.25">
      <c r="C6" s="311" t="s">
        <v>4246</v>
      </c>
      <c r="D6" s="311"/>
      <c r="E6" s="311"/>
    </row>
    <row r="8" spans="1:5" ht="15" customHeight="1" x14ac:dyDescent="0.25">
      <c r="A8" s="212" t="s">
        <v>2711</v>
      </c>
      <c r="B8" s="218" t="s">
        <v>3601</v>
      </c>
      <c r="C8" s="217" t="s">
        <v>9</v>
      </c>
      <c r="D8" s="217" t="s">
        <v>10</v>
      </c>
      <c r="E8" s="291" t="s">
        <v>2712</v>
      </c>
    </row>
    <row r="9" spans="1:5" ht="15" customHeight="1" x14ac:dyDescent="0.25">
      <c r="A9" s="23">
        <f>VLOOKUP(D:D,'PARAGENS CONCELHO'!$1:$1048576,2,FALSE)</f>
        <v>0</v>
      </c>
      <c r="B9" s="23" t="s">
        <v>3741</v>
      </c>
      <c r="C9" s="280" t="s">
        <v>138</v>
      </c>
      <c r="D9" s="279" t="s">
        <v>2938</v>
      </c>
      <c r="E9" s="279" t="s">
        <v>15</v>
      </c>
    </row>
    <row r="10" spans="1:5" ht="15" customHeight="1" x14ac:dyDescent="0.25">
      <c r="A10" s="12" t="str">
        <f>VLOOKUP(D:D,'PARAGENS CONCELHO'!$1:$1048576,2,FALSE)</f>
        <v xml:space="preserve"> 40.651525,  -7.910241</v>
      </c>
      <c r="B10" s="12" t="s">
        <v>3742</v>
      </c>
      <c r="C10" s="281" t="s">
        <v>1220</v>
      </c>
      <c r="D10" s="39" t="s">
        <v>2664</v>
      </c>
      <c r="E10" s="39"/>
    </row>
    <row r="11" spans="1:5" ht="15" customHeight="1" x14ac:dyDescent="0.25">
      <c r="A11" s="12" t="str">
        <f>VLOOKUP(D:D,'PARAGENS CONCELHO'!$1:$1048576,2,FALSE)</f>
        <v xml:space="preserve"> 40.653876,  -7.914252</v>
      </c>
      <c r="B11" s="12" t="s">
        <v>3742</v>
      </c>
      <c r="C11" s="281" t="s">
        <v>1223</v>
      </c>
      <c r="D11" s="281" t="s">
        <v>2666</v>
      </c>
      <c r="E11" s="281"/>
    </row>
    <row r="12" spans="1:5" ht="15" customHeight="1" x14ac:dyDescent="0.25">
      <c r="A12" s="12" t="str">
        <f>VLOOKUP(D:D,'PARAGENS CONCELHO'!$1:$1048576,2,FALSE)</f>
        <v xml:space="preserve"> 40.656145,  -7.914081</v>
      </c>
      <c r="B12" s="12" t="s">
        <v>3743</v>
      </c>
      <c r="C12" s="281" t="s">
        <v>278</v>
      </c>
      <c r="D12" s="39" t="s">
        <v>21</v>
      </c>
      <c r="E12" s="39"/>
    </row>
    <row r="13" spans="1:5" ht="15" customHeight="1" x14ac:dyDescent="0.25">
      <c r="A13" s="12" t="str">
        <f>VLOOKUP(D:D,'PARAGENS CONCELHO'!$1:$1048576,2,FALSE)</f>
        <v xml:space="preserve"> 40.659281,  -7.914792</v>
      </c>
      <c r="B13" s="12" t="s">
        <v>3744</v>
      </c>
      <c r="C13" s="281" t="s">
        <v>521</v>
      </c>
      <c r="D13" s="281" t="s">
        <v>59</v>
      </c>
      <c r="E13" s="281"/>
    </row>
    <row r="14" spans="1:5" ht="15" customHeight="1" x14ac:dyDescent="0.25">
      <c r="A14" s="12" t="str">
        <f>VLOOKUP(D:D,'PARAGENS CONCELHO'!$1:$1048576,2,FALSE)</f>
        <v xml:space="preserve"> 40.661562,  -7.915328</v>
      </c>
      <c r="B14" s="12" t="s">
        <v>3745</v>
      </c>
      <c r="C14" s="281" t="s">
        <v>527</v>
      </c>
      <c r="D14" s="39" t="s">
        <v>2772</v>
      </c>
      <c r="E14" s="39"/>
    </row>
    <row r="15" spans="1:5" ht="15" customHeight="1" x14ac:dyDescent="0.25">
      <c r="A15" s="23" t="str">
        <f>VLOOKUP(D:D,'PARAGENS CONCELHO'!$1:$1048576,2,FALSE)</f>
        <v xml:space="preserve"> 40.664151,  -7.915741</v>
      </c>
      <c r="B15" s="23" t="s">
        <v>3746</v>
      </c>
      <c r="C15" s="280" t="s">
        <v>536</v>
      </c>
      <c r="D15" s="280" t="s">
        <v>2773</v>
      </c>
      <c r="E15" s="279" t="s">
        <v>28</v>
      </c>
    </row>
    <row r="16" spans="1:5" ht="15" customHeight="1" x14ac:dyDescent="0.25">
      <c r="A16" s="12" t="str">
        <f>VLOOKUP(D:D,'PARAGENS CONCELHO'!$1:$1048576,2,FALSE)</f>
        <v xml:space="preserve"> 40.664846,  -7.913745</v>
      </c>
      <c r="B16" s="12" t="s">
        <v>3747</v>
      </c>
      <c r="C16" s="281" t="s">
        <v>2044</v>
      </c>
      <c r="D16" s="39" t="s">
        <v>2774</v>
      </c>
      <c r="E16" s="39"/>
    </row>
    <row r="17" spans="1:5" ht="15" customHeight="1" x14ac:dyDescent="0.25">
      <c r="A17" s="12" t="str">
        <f>VLOOKUP(D:D,'PARAGENS CONCELHO'!$1:$1048576,2,FALSE)</f>
        <v xml:space="preserve"> 40.666018,  -7.913206</v>
      </c>
      <c r="B17" s="12" t="s">
        <v>3748</v>
      </c>
      <c r="C17" s="281" t="s">
        <v>311</v>
      </c>
      <c r="D17" s="281" t="s">
        <v>2572</v>
      </c>
      <c r="E17" s="281"/>
    </row>
    <row r="18" spans="1:5" ht="15" customHeight="1" x14ac:dyDescent="0.25">
      <c r="A18" s="12" t="str">
        <f>VLOOKUP(D:D,'PARAGENS CONCELHO'!$1:$1048576,2,FALSE)</f>
        <v xml:space="preserve"> 40.672645,  -7.914911</v>
      </c>
      <c r="B18" s="12" t="s">
        <v>3749</v>
      </c>
      <c r="C18" s="281" t="s">
        <v>434</v>
      </c>
      <c r="D18" s="39" t="s">
        <v>2606</v>
      </c>
      <c r="E18" s="39"/>
    </row>
    <row r="19" spans="1:5" ht="15" customHeight="1" x14ac:dyDescent="0.25">
      <c r="A19" s="12" t="str">
        <f>VLOOKUP(D:D,'PARAGENS CONCELHO'!$1:$1048576,2,FALSE)</f>
        <v xml:space="preserve"> 40.673754,  -7.913658</v>
      </c>
      <c r="B19" s="12" t="s">
        <v>3749</v>
      </c>
      <c r="C19" s="281" t="s">
        <v>2314</v>
      </c>
      <c r="D19" s="281" t="s">
        <v>2312</v>
      </c>
      <c r="E19" s="39"/>
    </row>
    <row r="20" spans="1:5" ht="15" customHeight="1" x14ac:dyDescent="0.25">
      <c r="A20" s="12" t="str">
        <f>VLOOKUP(D:D,'PARAGENS CONCELHO'!$1:$1048576,2,FALSE)</f>
        <v xml:space="preserve"> 40.675783,  -7.915438</v>
      </c>
      <c r="B20" s="12" t="s">
        <v>3749</v>
      </c>
      <c r="C20" s="281" t="s">
        <v>440</v>
      </c>
      <c r="D20" s="39" t="s">
        <v>2607</v>
      </c>
      <c r="E20" s="39"/>
    </row>
    <row r="21" spans="1:5" ht="15" customHeight="1" x14ac:dyDescent="0.25">
      <c r="A21" s="12" t="str">
        <f>VLOOKUP(D:D,'PARAGENS CONCELHO'!$1:$1048576,2,FALSE)</f>
        <v xml:space="preserve"> 40.677924,  -7.916418</v>
      </c>
      <c r="B21" s="12" t="s">
        <v>3749</v>
      </c>
      <c r="C21" s="281" t="s">
        <v>446</v>
      </c>
      <c r="D21" s="281" t="s">
        <v>2608</v>
      </c>
      <c r="E21" s="39"/>
    </row>
    <row r="22" spans="1:5" ht="15" customHeight="1" x14ac:dyDescent="0.25">
      <c r="A22" s="12" t="str">
        <f>VLOOKUP(D:D,'PARAGENS CONCELHO'!$1:$1048576,2,FALSE)</f>
        <v xml:space="preserve"> 40.679424,  -7.914817</v>
      </c>
      <c r="B22" s="12" t="s">
        <v>3749</v>
      </c>
      <c r="C22" s="281" t="s">
        <v>1034</v>
      </c>
      <c r="D22" s="39" t="s">
        <v>2748</v>
      </c>
      <c r="E22" s="39"/>
    </row>
    <row r="23" spans="1:5" ht="15" customHeight="1" x14ac:dyDescent="0.25">
      <c r="A23" s="12" t="str">
        <f>VLOOKUP(D:D,'PARAGENS CONCELHO'!$1:$1048576,2,FALSE)</f>
        <v xml:space="preserve"> 40.682436,  -7.918777</v>
      </c>
      <c r="B23" s="12" t="s">
        <v>3750</v>
      </c>
      <c r="C23" s="281" t="s">
        <v>353</v>
      </c>
      <c r="D23" s="281" t="s">
        <v>2597</v>
      </c>
      <c r="E23" s="39"/>
    </row>
    <row r="24" spans="1:5" ht="15" customHeight="1" x14ac:dyDescent="0.25">
      <c r="A24" s="12" t="str">
        <f>VLOOKUP(D:D,'PARAGENS CONCELHO'!$1:$1048576,2,FALSE)</f>
        <v xml:space="preserve"> 40.679807,  -7.920631</v>
      </c>
      <c r="B24" s="12" t="s">
        <v>3750</v>
      </c>
      <c r="C24" s="281" t="s">
        <v>344</v>
      </c>
      <c r="D24" s="281" t="s">
        <v>2598</v>
      </c>
      <c r="E24" s="39"/>
    </row>
    <row r="25" spans="1:5" ht="15" customHeight="1" x14ac:dyDescent="0.25">
      <c r="A25" s="12" t="str">
        <f>VLOOKUP(D:D,'PARAGENS CONCELHO'!$1:$1048576,2,FALSE)</f>
        <v xml:space="preserve"> 40.678140,  -7.923127</v>
      </c>
      <c r="B25" s="12" t="s">
        <v>3750</v>
      </c>
      <c r="C25" s="281" t="s">
        <v>602</v>
      </c>
      <c r="D25" s="281" t="s">
        <v>2599</v>
      </c>
      <c r="E25" s="39"/>
    </row>
    <row r="26" spans="1:5" ht="15" customHeight="1" x14ac:dyDescent="0.25">
      <c r="A26" s="12" t="str">
        <f>VLOOKUP(D:D,'PARAGENS CONCELHO'!$1:$1048576,2,FALSE)</f>
        <v xml:space="preserve"> 40.668229,  -7.915667</v>
      </c>
      <c r="B26" s="12" t="s">
        <v>3751</v>
      </c>
      <c r="C26" s="281" t="s">
        <v>317</v>
      </c>
      <c r="D26" s="39" t="s">
        <v>2573</v>
      </c>
      <c r="E26" s="39"/>
    </row>
    <row r="27" spans="1:5" ht="15" customHeight="1" x14ac:dyDescent="0.25">
      <c r="A27" s="12" t="str">
        <f>VLOOKUP(D:D,'PARAGENS CONCELHO'!$1:$1048576,2,FALSE)</f>
        <v xml:space="preserve"> 40.670403,  -7.917955</v>
      </c>
      <c r="B27" s="12" t="s">
        <v>3751</v>
      </c>
      <c r="C27" s="281" t="s">
        <v>326</v>
      </c>
      <c r="D27" s="281" t="s">
        <v>2575</v>
      </c>
      <c r="E27" s="281"/>
    </row>
    <row r="28" spans="1:5" ht="15" customHeight="1" x14ac:dyDescent="0.25">
      <c r="A28" s="12" t="str">
        <f>VLOOKUP(D:D,'PARAGENS CONCELHO'!$1:$1048576,2,FALSE)</f>
        <v xml:space="preserve"> 40.672560,  -7.920169</v>
      </c>
      <c r="B28" s="12" t="s">
        <v>3752</v>
      </c>
      <c r="C28" s="281" t="s">
        <v>329</v>
      </c>
      <c r="D28" s="39" t="s">
        <v>2576</v>
      </c>
      <c r="E28" s="39"/>
    </row>
    <row r="29" spans="1:5" ht="15" customHeight="1" x14ac:dyDescent="0.25">
      <c r="A29" s="12" t="str">
        <f>VLOOKUP(D:D,'PARAGENS CONCELHO'!$1:$1048576,2,FALSE)</f>
        <v xml:space="preserve"> 40.674666,  -7.922428</v>
      </c>
      <c r="B29" s="12" t="s">
        <v>3752</v>
      </c>
      <c r="C29" s="281" t="s">
        <v>338</v>
      </c>
      <c r="D29" s="281" t="s">
        <v>2577</v>
      </c>
      <c r="E29" s="281"/>
    </row>
    <row r="30" spans="1:5" ht="15" customHeight="1" x14ac:dyDescent="0.25">
      <c r="A30" s="12" t="str">
        <f>VLOOKUP(D:D,'PARAGENS CONCELHO'!$1:$1048576,2,FALSE)</f>
        <v xml:space="preserve"> 40.677605,  -7.925474</v>
      </c>
      <c r="B30" s="12" t="s">
        <v>3176</v>
      </c>
      <c r="C30" s="281" t="s">
        <v>539</v>
      </c>
      <c r="D30" s="39" t="s">
        <v>2939</v>
      </c>
      <c r="E30" s="39"/>
    </row>
    <row r="31" spans="1:5" ht="15" customHeight="1" x14ac:dyDescent="0.25">
      <c r="A31" s="12" t="str">
        <f>VLOOKUP(D:D,'PARAGENS CONCELHO'!$1:$1048576,2,FALSE)</f>
        <v xml:space="preserve"> 40.682762,  -7.926903</v>
      </c>
      <c r="B31" s="12" t="s">
        <v>3176</v>
      </c>
      <c r="C31" s="281" t="s">
        <v>545</v>
      </c>
      <c r="D31" s="281" t="s">
        <v>2940</v>
      </c>
      <c r="E31" s="39"/>
    </row>
    <row r="32" spans="1:5" ht="15" customHeight="1" x14ac:dyDescent="0.25">
      <c r="A32" s="23" t="str">
        <f>VLOOKUP(D:D,'PARAGENS CONCELHO'!$1:$1048576,2,FALSE)</f>
        <v xml:space="preserve"> 40.688812,  -7.927114</v>
      </c>
      <c r="B32" s="23">
        <v>20</v>
      </c>
      <c r="C32" s="280" t="s">
        <v>2188</v>
      </c>
      <c r="D32" s="279" t="s">
        <v>2941</v>
      </c>
      <c r="E32" s="279" t="s">
        <v>31</v>
      </c>
    </row>
    <row r="33" spans="1:5" ht="15" customHeight="1" x14ac:dyDescent="0.25">
      <c r="A33" s="12" t="str">
        <f>VLOOKUP(D:D,'PARAGENS CONCELHO'!$1:$1048576,2,FALSE)</f>
        <v xml:space="preserve"> 40.692280,  -7.928207</v>
      </c>
      <c r="B33" s="12">
        <v>20</v>
      </c>
      <c r="C33" s="281" t="s">
        <v>557</v>
      </c>
      <c r="D33" s="281" t="s">
        <v>2942</v>
      </c>
      <c r="E33" s="39"/>
    </row>
    <row r="34" spans="1:5" ht="15" customHeight="1" x14ac:dyDescent="0.25">
      <c r="A34" s="12" t="str">
        <f>VLOOKUP(D:D,'PARAGENS CONCELHO'!$1:$1048576,2,FALSE)</f>
        <v xml:space="preserve"> 40.686047,  -7.928208</v>
      </c>
      <c r="B34" s="12" t="s">
        <v>3753</v>
      </c>
      <c r="C34" s="281" t="s">
        <v>2396</v>
      </c>
      <c r="D34" s="281" t="s">
        <v>2394</v>
      </c>
      <c r="E34" s="39"/>
    </row>
    <row r="35" spans="1:5" ht="15" customHeight="1" x14ac:dyDescent="0.25">
      <c r="A35" s="12" t="str">
        <f>VLOOKUP(D:D,'PARAGENS CONCELHO'!$1:$1048576,2,FALSE)</f>
        <v xml:space="preserve"> 40.687876,  -7.931707</v>
      </c>
      <c r="B35" s="12" t="s">
        <v>3753</v>
      </c>
      <c r="C35" s="281" t="s">
        <v>2387</v>
      </c>
      <c r="D35" s="39" t="s">
        <v>2385</v>
      </c>
      <c r="E35" s="281"/>
    </row>
    <row r="36" spans="1:5" ht="15" customHeight="1" x14ac:dyDescent="0.25">
      <c r="A36" s="12" t="str">
        <f>VLOOKUP(D:D,'PARAGENS CONCELHO'!$1:$1048576,2,FALSE)</f>
        <v xml:space="preserve"> 40.689443,  -7.932131</v>
      </c>
      <c r="B36" s="12" t="s">
        <v>3753</v>
      </c>
      <c r="C36" s="281" t="s">
        <v>2390</v>
      </c>
      <c r="D36" s="281" t="s">
        <v>2388</v>
      </c>
      <c r="E36" s="281"/>
    </row>
    <row r="37" spans="1:5" ht="15" customHeight="1" x14ac:dyDescent="0.25">
      <c r="A37" s="12" t="str">
        <f>VLOOKUP(D:D,'PARAGENS CONCELHO'!$1:$1048576,2,FALSE)</f>
        <v xml:space="preserve"> 40.691535,  -7.933540</v>
      </c>
      <c r="B37" s="12" t="s">
        <v>3753</v>
      </c>
      <c r="C37" s="281" t="s">
        <v>2462</v>
      </c>
      <c r="D37" s="39" t="s">
        <v>2460</v>
      </c>
      <c r="E37" s="39"/>
    </row>
    <row r="38" spans="1:5" ht="15" customHeight="1" x14ac:dyDescent="0.25">
      <c r="A38" s="12" t="str">
        <f>VLOOKUP(D:D,'PARAGENS CONCELHO'!$1:$1048576,2,FALSE)</f>
        <v xml:space="preserve"> 40.694160,  -7.932310</v>
      </c>
      <c r="B38" s="12" t="s">
        <v>3753</v>
      </c>
      <c r="C38" s="281" t="s">
        <v>2393</v>
      </c>
      <c r="D38" s="39" t="s">
        <v>2391</v>
      </c>
      <c r="E38" s="39"/>
    </row>
    <row r="39" spans="1:5" ht="15" customHeight="1" x14ac:dyDescent="0.25">
      <c r="A39" s="12" t="str">
        <f>VLOOKUP(D:D,'PARAGENS CONCELHO'!$1:$1048576,2,FALSE)</f>
        <v xml:space="preserve"> 40.697939,  -7.932242</v>
      </c>
      <c r="B39" s="12" t="s">
        <v>3176</v>
      </c>
      <c r="C39" s="281" t="s">
        <v>563</v>
      </c>
      <c r="D39" s="281" t="s">
        <v>2943</v>
      </c>
      <c r="E39" s="281"/>
    </row>
    <row r="40" spans="1:5" ht="15" customHeight="1" x14ac:dyDescent="0.25">
      <c r="A40" s="12" t="str">
        <f>VLOOKUP(D:D,'PARAGENS CONCELHO'!$1:$1048576,2,FALSE)</f>
        <v xml:space="preserve"> 40.699934,  -7.930136</v>
      </c>
      <c r="B40" s="12" t="s">
        <v>3753</v>
      </c>
      <c r="C40" s="281" t="s">
        <v>569</v>
      </c>
      <c r="D40" s="39" t="s">
        <v>2944</v>
      </c>
      <c r="E40" s="39"/>
    </row>
    <row r="41" spans="1:5" ht="15" customHeight="1" x14ac:dyDescent="0.25">
      <c r="A41" s="12" t="str">
        <f>VLOOKUP(D:D,'PARAGENS CONCELHO'!$1:$1048576,2,FALSE)</f>
        <v xml:space="preserve"> 40.701560,  -7.929964</v>
      </c>
      <c r="B41" s="12" t="s">
        <v>3753</v>
      </c>
      <c r="C41" s="281" t="s">
        <v>575</v>
      </c>
      <c r="D41" s="281" t="s">
        <v>2945</v>
      </c>
      <c r="E41" s="39"/>
    </row>
    <row r="42" spans="1:5" ht="15" customHeight="1" x14ac:dyDescent="0.25">
      <c r="A42" s="12" t="str">
        <f>VLOOKUP(D:D,'PARAGENS CONCELHO'!$1:$1048576,2,FALSE)</f>
        <v xml:space="preserve"> 40.702749,  -7.926415</v>
      </c>
      <c r="B42" s="12" t="s">
        <v>3753</v>
      </c>
      <c r="C42" s="281" t="s">
        <v>578</v>
      </c>
      <c r="D42" s="39" t="s">
        <v>2946</v>
      </c>
      <c r="E42" s="281"/>
    </row>
    <row r="43" spans="1:5" ht="15" customHeight="1" x14ac:dyDescent="0.25">
      <c r="A43" s="12" t="str">
        <f>VLOOKUP(D:D,'PARAGENS CONCELHO'!$1:$1048576,2,FALSE)</f>
        <v xml:space="preserve"> 40.703703,  -7.922622</v>
      </c>
      <c r="B43" s="12" t="s">
        <v>3753</v>
      </c>
      <c r="C43" s="281" t="s">
        <v>590</v>
      </c>
      <c r="D43" s="39" t="s">
        <v>2947</v>
      </c>
      <c r="E43" s="39"/>
    </row>
    <row r="44" spans="1:5" ht="15" customHeight="1" x14ac:dyDescent="0.25">
      <c r="A44" s="12" t="str">
        <f>VLOOKUP(D:D,'PARAGENS CONCELHO'!$1:$1048576,2,FALSE)</f>
        <v xml:space="preserve"> 40.705806,  -7.919286</v>
      </c>
      <c r="B44" s="12" t="s">
        <v>3753</v>
      </c>
      <c r="C44" s="281" t="s">
        <v>593</v>
      </c>
      <c r="D44" s="39" t="s">
        <v>2948</v>
      </c>
      <c r="E44" s="281"/>
    </row>
    <row r="45" spans="1:5" ht="15" customHeight="1" x14ac:dyDescent="0.25">
      <c r="A45" s="12" t="str">
        <f>VLOOKUP(D:D,'PARAGENS CONCELHO'!$1:$1048576,2,FALSE)</f>
        <v xml:space="preserve"> 40.707182,  -7.915516</v>
      </c>
      <c r="B45" s="12"/>
      <c r="C45" s="281" t="s">
        <v>2399</v>
      </c>
      <c r="D45" s="39" t="s">
        <v>2397</v>
      </c>
      <c r="E45" s="39"/>
    </row>
    <row r="46" spans="1:5" ht="15" customHeight="1" x14ac:dyDescent="0.25">
      <c r="A46" s="12" t="str">
        <f>VLOOKUP(D:D,'PARAGENS CONCELHO'!$1:$1048576,2,FALSE)</f>
        <v xml:space="preserve"> 40.703653,  -7.911239</v>
      </c>
      <c r="B46" s="12">
        <v>17</v>
      </c>
      <c r="C46" s="281" t="s">
        <v>395</v>
      </c>
      <c r="D46" s="36" t="s">
        <v>2719</v>
      </c>
      <c r="E46" s="36"/>
    </row>
    <row r="47" spans="1:5" ht="15" customHeight="1" x14ac:dyDescent="0.25">
      <c r="A47" s="12" t="str">
        <f>VLOOKUP(D:D,'PARAGENS CONCELHO'!$1:$1048576,2,FALSE)</f>
        <v xml:space="preserve"> 40.706237,  -7.910594</v>
      </c>
      <c r="B47" s="12">
        <v>17</v>
      </c>
      <c r="C47" s="281" t="s">
        <v>401</v>
      </c>
      <c r="D47" s="39" t="s">
        <v>2720</v>
      </c>
      <c r="E47" s="39"/>
    </row>
    <row r="48" spans="1:5" ht="15" customHeight="1" x14ac:dyDescent="0.25">
      <c r="A48" s="12" t="str">
        <f>VLOOKUP(D:D,'PARAGENS CONCELHO'!$1:$1048576,2,FALSE)</f>
        <v>40.708472,-7.912604</v>
      </c>
      <c r="B48" s="12">
        <v>17</v>
      </c>
      <c r="C48" s="281" t="s">
        <v>404</v>
      </c>
      <c r="D48" s="39" t="s">
        <v>2721</v>
      </c>
      <c r="E48" s="39"/>
    </row>
    <row r="49" spans="1:5" ht="15" customHeight="1" x14ac:dyDescent="0.25">
      <c r="A49" s="23" t="str">
        <f>VLOOKUP(D:D,'PARAGENS CONCELHO'!$1:$1048576,2,FALSE)</f>
        <v xml:space="preserve"> 40.711988,  -7.913951</v>
      </c>
      <c r="B49" s="23"/>
      <c r="C49" s="280" t="s">
        <v>2423</v>
      </c>
      <c r="D49" s="279" t="s">
        <v>2421</v>
      </c>
      <c r="E49" s="279" t="s">
        <v>85</v>
      </c>
    </row>
    <row r="50" spans="1:5" ht="15" customHeight="1" x14ac:dyDescent="0.25">
      <c r="A50" s="12" t="str">
        <f>VLOOKUP(D:D,'PARAGENS CONCELHO'!$1:$1048576,2,FALSE)</f>
        <v xml:space="preserve"> 40.715099,  -7.912948</v>
      </c>
      <c r="B50" s="12"/>
      <c r="C50" s="281" t="s">
        <v>655</v>
      </c>
      <c r="D50" s="39" t="s">
        <v>2949</v>
      </c>
      <c r="E50" s="39"/>
    </row>
    <row r="51" spans="1:5" ht="15" customHeight="1" x14ac:dyDescent="0.25">
      <c r="A51" s="12" t="str">
        <f>VLOOKUP(D:D,'PARAGENS CONCELHO'!$1:$1048576,2,FALSE)</f>
        <v xml:space="preserve"> 40.728377,  -7.909211</v>
      </c>
      <c r="B51" s="12"/>
      <c r="C51" s="281" t="s">
        <v>661</v>
      </c>
      <c r="D51" s="39" t="s">
        <v>2950</v>
      </c>
      <c r="E51" s="39"/>
    </row>
    <row r="52" spans="1:5" ht="15" customHeight="1" x14ac:dyDescent="0.25">
      <c r="A52" s="12" t="str">
        <f>VLOOKUP(D:D,'PARAGENS CONCELHO'!$1:$1048576,2,FALSE)</f>
        <v xml:space="preserve"> 40.733612,  -7.911370</v>
      </c>
      <c r="B52" s="12"/>
      <c r="C52" s="281" t="s">
        <v>1043</v>
      </c>
      <c r="D52" s="39" t="s">
        <v>2951</v>
      </c>
      <c r="E52" s="39"/>
    </row>
    <row r="53" spans="1:5" ht="15" customHeight="1" x14ac:dyDescent="0.25">
      <c r="A53" s="12" t="str">
        <f>VLOOKUP(D:D,'PARAGENS CONCELHO'!$1:$1048576,2,FALSE)</f>
        <v xml:space="preserve"> 40.736576,  -7.913664</v>
      </c>
      <c r="B53" s="12"/>
      <c r="C53" s="281" t="s">
        <v>2426</v>
      </c>
      <c r="D53" s="39" t="s">
        <v>2424</v>
      </c>
      <c r="E53" s="39"/>
    </row>
    <row r="54" spans="1:5" ht="15" customHeight="1" x14ac:dyDescent="0.25">
      <c r="A54" s="12" t="str">
        <f>VLOOKUP(D:D,'PARAGENS CONCELHO'!$1:$1048576,2,FALSE)</f>
        <v xml:space="preserve"> 40.738936,  -7.916025</v>
      </c>
      <c r="B54" s="12"/>
      <c r="C54" s="281" t="s">
        <v>1046</v>
      </c>
      <c r="D54" s="39" t="s">
        <v>2952</v>
      </c>
      <c r="E54" s="39"/>
    </row>
    <row r="55" spans="1:5" ht="15" customHeight="1" x14ac:dyDescent="0.25">
      <c r="A55" s="12" t="str">
        <f>VLOOKUP(D:D,'PARAGENS CONCELHO'!$1:$1048576,2,FALSE)</f>
        <v xml:space="preserve"> 40.739024,  -7.919552</v>
      </c>
      <c r="B55" s="12"/>
      <c r="C55" s="281" t="s">
        <v>3523</v>
      </c>
      <c r="D55" s="39" t="s">
        <v>3506</v>
      </c>
      <c r="E55" s="39"/>
    </row>
    <row r="56" spans="1:5" ht="15" customHeight="1" x14ac:dyDescent="0.25">
      <c r="A56" s="12" t="str">
        <f>VLOOKUP(D:D,'PARAGENS CONCELHO'!$1:$1048576,2,FALSE)</f>
        <v xml:space="preserve"> 40.741452,  -7.925594</v>
      </c>
      <c r="B56" s="12"/>
      <c r="C56" s="281" t="s">
        <v>2429</v>
      </c>
      <c r="D56" s="39" t="s">
        <v>2427</v>
      </c>
      <c r="E56" s="39"/>
    </row>
    <row r="57" spans="1:5" ht="15" customHeight="1" x14ac:dyDescent="0.25">
      <c r="A57" s="12" t="str">
        <f>VLOOKUP(D:D,'PARAGENS CONCELHO'!$1:$1048576,2,FALSE)</f>
        <v xml:space="preserve"> 40.744791,  -7.929231</v>
      </c>
      <c r="B57" s="12"/>
      <c r="C57" s="281" t="s">
        <v>2432</v>
      </c>
      <c r="D57" s="39" t="s">
        <v>2430</v>
      </c>
      <c r="E57" s="39"/>
    </row>
    <row r="58" spans="1:5" ht="15" customHeight="1" x14ac:dyDescent="0.25">
      <c r="A58" s="12" t="str">
        <f>VLOOKUP(D:D,'PARAGENS CONCELHO'!$1:$1048576,2,FALSE)</f>
        <v xml:space="preserve"> 40.745953,  -7.931975</v>
      </c>
      <c r="B58" s="12"/>
      <c r="C58" s="281" t="s">
        <v>2435</v>
      </c>
      <c r="D58" s="39" t="s">
        <v>2433</v>
      </c>
      <c r="E58" s="39"/>
    </row>
    <row r="59" spans="1:5" ht="15" customHeight="1" x14ac:dyDescent="0.25">
      <c r="A59" s="12" t="str">
        <f>VLOOKUP(D:D,'PARAGENS CONCELHO'!$1:$1048576,2,FALSE)</f>
        <v xml:space="preserve"> 40.743247,  -7.941620</v>
      </c>
      <c r="B59" s="12"/>
      <c r="C59" s="281" t="s">
        <v>2438</v>
      </c>
      <c r="D59" s="39" t="s">
        <v>2436</v>
      </c>
      <c r="E59" s="39"/>
    </row>
    <row r="60" spans="1:5" ht="15" customHeight="1" x14ac:dyDescent="0.25">
      <c r="A60" s="12" t="str">
        <f>VLOOKUP(D:D,'PARAGENS CONCELHO'!$1:$1048576,2,FALSE)</f>
        <v xml:space="preserve"> 40.742956,  -7.945989</v>
      </c>
      <c r="B60" s="12"/>
      <c r="C60" s="281" t="s">
        <v>2441</v>
      </c>
      <c r="D60" s="39" t="s">
        <v>2439</v>
      </c>
      <c r="E60" s="39"/>
    </row>
    <row r="61" spans="1:5" ht="15" customHeight="1" x14ac:dyDescent="0.25">
      <c r="A61" s="12" t="str">
        <f>VLOOKUP(D:D,'PARAGENS CONCELHO'!$1:$1048576,2,FALSE)</f>
        <v xml:space="preserve"> 40.741588,  -7.949900</v>
      </c>
      <c r="B61" s="12"/>
      <c r="C61" s="281" t="s">
        <v>2444</v>
      </c>
      <c r="D61" s="39" t="s">
        <v>2442</v>
      </c>
      <c r="E61" s="39"/>
    </row>
    <row r="62" spans="1:5" ht="15" customHeight="1" x14ac:dyDescent="0.25">
      <c r="A62" s="12" t="str">
        <f>VLOOKUP(D:D,'PARAGENS CONCELHO'!$1:$1048576,2,FALSE)</f>
        <v xml:space="preserve"> 40.743768,  -7.953713</v>
      </c>
      <c r="B62" s="12"/>
      <c r="C62" s="281" t="s">
        <v>2447</v>
      </c>
      <c r="D62" s="36" t="s">
        <v>2445</v>
      </c>
      <c r="E62" s="36"/>
    </row>
    <row r="63" spans="1:5" ht="15" customHeight="1" x14ac:dyDescent="0.25">
      <c r="A63" s="12" t="str">
        <f>VLOOKUP(D:D,'PARAGENS CONCELHO'!$1:$1048576,2,FALSE)</f>
        <v xml:space="preserve"> 40.744946,  -7.956563</v>
      </c>
      <c r="B63" s="12"/>
      <c r="C63" s="281" t="s">
        <v>2450</v>
      </c>
      <c r="D63" s="39" t="s">
        <v>2448</v>
      </c>
      <c r="E63" s="39"/>
    </row>
    <row r="64" spans="1:5" ht="15" customHeight="1" x14ac:dyDescent="0.25">
      <c r="A64" s="12" t="str">
        <f>VLOOKUP(D:D,'PARAGENS CONCELHO'!$1:$1048576,2,FALSE)</f>
        <v>40.748244,-7.960000</v>
      </c>
      <c r="B64" s="12"/>
      <c r="C64" s="281" t="s">
        <v>1049</v>
      </c>
      <c r="D64" s="39" t="s">
        <v>2953</v>
      </c>
      <c r="E64" s="39"/>
    </row>
    <row r="65" spans="1:5" ht="15" customHeight="1" x14ac:dyDescent="0.25">
      <c r="A65" s="23" t="str">
        <f>VLOOKUP(D:D,'PARAGENS CONCELHO'!$1:$1048576,2,FALSE)</f>
        <v xml:space="preserve"> 40.749318,  -7.960758</v>
      </c>
      <c r="B65" s="23"/>
      <c r="C65" s="280" t="s">
        <v>2453</v>
      </c>
      <c r="D65" s="279" t="s">
        <v>2451</v>
      </c>
      <c r="E65" s="279" t="s">
        <v>15</v>
      </c>
    </row>
    <row r="66" spans="1:5" ht="15" customHeight="1" x14ac:dyDescent="0.25">
      <c r="A66" s="12" t="str">
        <f>VLOOKUP(D:D,'PARAGENS CONCELHO'!$1:$1048576,2,FALSE)</f>
        <v xml:space="preserve"> 40.744536,  -7.956243</v>
      </c>
      <c r="B66" s="12"/>
      <c r="C66" s="281" t="s">
        <v>1052</v>
      </c>
      <c r="D66" s="39" t="s">
        <v>2954</v>
      </c>
      <c r="E66" s="39"/>
    </row>
    <row r="67" spans="1:5" ht="15" customHeight="1" x14ac:dyDescent="0.25">
      <c r="A67" s="12" t="str">
        <f>VLOOKUP(D:D,'PARAGENS CONCELHO'!$1:$1048576,2,FALSE)</f>
        <v>40.743661,-7.953502</v>
      </c>
      <c r="B67" s="12"/>
      <c r="C67" s="281" t="s">
        <v>1055</v>
      </c>
      <c r="D67" s="39" t="s">
        <v>2955</v>
      </c>
      <c r="E67" s="39"/>
    </row>
    <row r="68" spans="1:5" ht="15" customHeight="1" x14ac:dyDescent="0.25">
      <c r="A68" s="12" t="str">
        <f>VLOOKUP(D:D,'PARAGENS CONCELHO'!$1:$1048576,2,FALSE)</f>
        <v xml:space="preserve"> 40.741562,  -7.949619</v>
      </c>
      <c r="B68" s="12"/>
      <c r="C68" s="281" t="s">
        <v>1058</v>
      </c>
      <c r="D68" s="39" t="s">
        <v>2956</v>
      </c>
      <c r="E68" s="39"/>
    </row>
    <row r="69" spans="1:5" ht="15" customHeight="1" x14ac:dyDescent="0.25">
      <c r="A69" s="12" t="str">
        <f>VLOOKUP(D:D,'PARAGENS CONCELHO'!$1:$1048576,2,FALSE)</f>
        <v xml:space="preserve"> 40.742930,  -7.945108</v>
      </c>
      <c r="B69" s="12"/>
      <c r="C69" s="281" t="s">
        <v>1061</v>
      </c>
      <c r="D69" s="39" t="s">
        <v>2957</v>
      </c>
      <c r="E69" s="39"/>
    </row>
    <row r="70" spans="1:5" ht="15" customHeight="1" x14ac:dyDescent="0.25">
      <c r="A70" s="12" t="str">
        <f>VLOOKUP(D:D,'PARAGENS CONCELHO'!$1:$1048576,2,FALSE)</f>
        <v xml:space="preserve"> 40.743237,  -7.941058</v>
      </c>
      <c r="B70" s="12"/>
      <c r="C70" s="281" t="s">
        <v>1064</v>
      </c>
      <c r="D70" s="39" t="s">
        <v>2958</v>
      </c>
      <c r="E70" s="39"/>
    </row>
    <row r="71" spans="1:5" ht="15" customHeight="1" x14ac:dyDescent="0.25">
      <c r="A71" s="12" t="str">
        <f>VLOOKUP(D:D,'PARAGENS CONCELHO'!$1:$1048576,2,FALSE)</f>
        <v xml:space="preserve"> 40.741300,  -7.938536</v>
      </c>
      <c r="B71" s="12"/>
      <c r="C71" s="281" t="s">
        <v>2074</v>
      </c>
      <c r="D71" s="39" t="s">
        <v>2959</v>
      </c>
      <c r="E71" s="39"/>
    </row>
    <row r="72" spans="1:5" ht="15" customHeight="1" x14ac:dyDescent="0.25">
      <c r="A72" s="12" t="str">
        <f>VLOOKUP(D:D,'PARAGENS CONCELHO'!$1:$1048576,2,FALSE)</f>
        <v xml:space="preserve"> 40.737651,  -7.939023</v>
      </c>
      <c r="B72" s="12"/>
      <c r="C72" s="281" t="s">
        <v>1067</v>
      </c>
      <c r="D72" s="39" t="s">
        <v>2960</v>
      </c>
      <c r="E72" s="39"/>
    </row>
    <row r="73" spans="1:5" ht="15" customHeight="1" x14ac:dyDescent="0.25">
      <c r="A73" s="12" t="str">
        <f>VLOOKUP(D:D,'PARAGENS CONCELHO'!$1:$1048576,2,FALSE)</f>
        <v xml:space="preserve"> 40.745922,  -7.931851</v>
      </c>
      <c r="B73" s="12"/>
      <c r="C73" s="281" t="s">
        <v>1070</v>
      </c>
      <c r="D73" s="39" t="s">
        <v>2961</v>
      </c>
      <c r="E73" s="39"/>
    </row>
    <row r="74" spans="1:5" ht="15" customHeight="1" x14ac:dyDescent="0.25">
      <c r="A74" s="12" t="str">
        <f>VLOOKUP(D:D,'PARAGENS CONCELHO'!$1:$1048576,2,FALSE)</f>
        <v xml:space="preserve"> 40.744298,  -7.928878</v>
      </c>
      <c r="B74" s="12"/>
      <c r="C74" s="281" t="s">
        <v>1073</v>
      </c>
      <c r="D74" s="39" t="s">
        <v>2962</v>
      </c>
      <c r="E74" s="39"/>
    </row>
    <row r="75" spans="1:5" ht="15" customHeight="1" x14ac:dyDescent="0.25">
      <c r="A75" s="12" t="str">
        <f>VLOOKUP(D:D,'PARAGENS CONCELHO'!$1:$1048576,2,FALSE)</f>
        <v xml:space="preserve"> 40.741439,  -7.925726</v>
      </c>
      <c r="B75" s="12"/>
      <c r="C75" s="281" t="s">
        <v>1076</v>
      </c>
      <c r="D75" s="39" t="s">
        <v>2963</v>
      </c>
      <c r="E75" s="39"/>
    </row>
    <row r="76" spans="1:5" ht="15" customHeight="1" x14ac:dyDescent="0.25">
      <c r="A76" s="12" t="str">
        <f>VLOOKUP(D:D,'PARAGENS CONCELHO'!$1:$1048576,2,FALSE)</f>
        <v xml:space="preserve"> 40.738941,  -7.918660</v>
      </c>
      <c r="B76" s="12"/>
      <c r="C76" s="281" t="s">
        <v>3528</v>
      </c>
      <c r="D76" s="39" t="s">
        <v>3515</v>
      </c>
      <c r="E76" s="39"/>
    </row>
    <row r="77" spans="1:5" ht="15" customHeight="1" x14ac:dyDescent="0.25">
      <c r="A77" s="12" t="str">
        <f>VLOOKUP(D:D,'PARAGENS CONCELHO'!$1:$1048576,2,FALSE)</f>
        <v xml:space="preserve"> 40.738827,  -7.916397</v>
      </c>
      <c r="B77" s="12"/>
      <c r="C77" s="281" t="s">
        <v>1079</v>
      </c>
      <c r="D77" s="39" t="s">
        <v>2964</v>
      </c>
      <c r="E77" s="39"/>
    </row>
    <row r="78" spans="1:5" ht="15" customHeight="1" x14ac:dyDescent="0.25">
      <c r="A78" s="12" t="str">
        <f>VLOOKUP(D:D,'PARAGENS CONCELHO'!$1:$1048576,2,FALSE)</f>
        <v xml:space="preserve"> 40.736465,  -7.913727</v>
      </c>
      <c r="B78" s="12"/>
      <c r="C78" s="281" t="s">
        <v>1082</v>
      </c>
      <c r="D78" s="39" t="s">
        <v>2965</v>
      </c>
      <c r="E78" s="39"/>
    </row>
    <row r="79" spans="1:5" ht="15" customHeight="1" x14ac:dyDescent="0.25">
      <c r="A79" s="12" t="str">
        <f>VLOOKUP(D:D,'PARAGENS CONCELHO'!$1:$1048576,2,FALSE)</f>
        <v xml:space="preserve"> 40.733412,  -7.911373</v>
      </c>
      <c r="B79" s="12"/>
      <c r="C79" s="281" t="s">
        <v>1085</v>
      </c>
      <c r="D79" s="39" t="s">
        <v>2966</v>
      </c>
      <c r="E79" s="39"/>
    </row>
    <row r="80" spans="1:5" ht="15" customHeight="1" x14ac:dyDescent="0.25">
      <c r="A80" s="12" t="str">
        <f>VLOOKUP(D:D,'PARAGENS CONCELHO'!$1:$1048576,2,FALSE)</f>
        <v xml:space="preserve"> 40.728462,  -7.909341</v>
      </c>
      <c r="B80" s="12">
        <v>17</v>
      </c>
      <c r="C80" s="281" t="s">
        <v>658</v>
      </c>
      <c r="D80" s="39" t="s">
        <v>2736</v>
      </c>
      <c r="E80" s="39"/>
    </row>
    <row r="81" spans="1:5" ht="15" customHeight="1" x14ac:dyDescent="0.25">
      <c r="A81" s="12" t="str">
        <f>VLOOKUP(D:D,'PARAGENS CONCELHO'!$1:$1048576,2,FALSE)</f>
        <v xml:space="preserve"> 40.715207,  -7.913077</v>
      </c>
      <c r="B81" s="12">
        <v>17</v>
      </c>
      <c r="C81" s="281" t="s">
        <v>652</v>
      </c>
      <c r="D81" s="39" t="s">
        <v>2737</v>
      </c>
      <c r="E81" s="39"/>
    </row>
    <row r="82" spans="1:5" ht="15" customHeight="1" x14ac:dyDescent="0.25">
      <c r="A82" s="12" t="str">
        <f>VLOOKUP(D:D,'PARAGENS CONCELHO'!$1:$1048576,2,FALSE)</f>
        <v xml:space="preserve"> 40.711977,  -7.914117</v>
      </c>
      <c r="B82" s="12">
        <v>17</v>
      </c>
      <c r="C82" s="281" t="s">
        <v>2456</v>
      </c>
      <c r="D82" s="39" t="s">
        <v>2454</v>
      </c>
      <c r="E82" s="39"/>
    </row>
    <row r="83" spans="1:5" ht="15" customHeight="1" x14ac:dyDescent="0.25">
      <c r="A83" s="23" t="str">
        <f>VLOOKUP(D:D,'PARAGENS CONCELHO'!$1:$1048576,2,FALSE)</f>
        <v xml:space="preserve"> 40.709071,  -7.913559</v>
      </c>
      <c r="B83" s="23">
        <v>17</v>
      </c>
      <c r="C83" s="280" t="s">
        <v>649</v>
      </c>
      <c r="D83" s="279" t="s">
        <v>2738</v>
      </c>
      <c r="E83" s="279" t="s">
        <v>28</v>
      </c>
    </row>
    <row r="84" spans="1:5" ht="15" customHeight="1" x14ac:dyDescent="0.25">
      <c r="A84" s="12" t="str">
        <f>VLOOKUP(D:D,'PARAGENS CONCELHO'!$1:$1048576,2,FALSE)</f>
        <v xml:space="preserve"> 40.707307,  -7.915725</v>
      </c>
      <c r="B84" s="12" t="s">
        <v>3753</v>
      </c>
      <c r="C84" s="281" t="s">
        <v>599</v>
      </c>
      <c r="D84" s="39" t="s">
        <v>2967</v>
      </c>
      <c r="E84" s="39"/>
    </row>
    <row r="85" spans="1:5" ht="15" customHeight="1" x14ac:dyDescent="0.25">
      <c r="A85" s="12" t="str">
        <f>VLOOKUP(D:D,'PARAGENS CONCELHO'!$1:$1048576,2,FALSE)</f>
        <v xml:space="preserve"> 40.706069,  -7.918940</v>
      </c>
      <c r="B85" s="12" t="s">
        <v>3753</v>
      </c>
      <c r="C85" s="281" t="s">
        <v>596</v>
      </c>
      <c r="D85" s="39" t="s">
        <v>2968</v>
      </c>
      <c r="E85" s="39"/>
    </row>
    <row r="86" spans="1:5" ht="15" customHeight="1" x14ac:dyDescent="0.25">
      <c r="A86" s="12" t="str">
        <f>VLOOKUP(D:D,'PARAGENS CONCELHO'!$1:$1048576,2,FALSE)</f>
        <v xml:space="preserve"> 40.703679,  -7.922884</v>
      </c>
      <c r="B86" s="12" t="s">
        <v>3753</v>
      </c>
      <c r="C86" s="281" t="s">
        <v>587</v>
      </c>
      <c r="D86" s="39" t="s">
        <v>2969</v>
      </c>
      <c r="E86" s="39"/>
    </row>
    <row r="87" spans="1:5" ht="15" customHeight="1" x14ac:dyDescent="0.25">
      <c r="A87" s="12" t="str">
        <f>VLOOKUP(D:D,'PARAGENS CONCELHO'!$1:$1048576,2,FALSE)</f>
        <v xml:space="preserve"> 40.703076,  -7.923790</v>
      </c>
      <c r="B87" s="12" t="s">
        <v>3753</v>
      </c>
      <c r="C87" s="281" t="s">
        <v>584</v>
      </c>
      <c r="D87" s="39" t="s">
        <v>2970</v>
      </c>
      <c r="E87" s="39"/>
    </row>
    <row r="88" spans="1:5" ht="15" customHeight="1" x14ac:dyDescent="0.25">
      <c r="A88" s="12" t="str">
        <f>VLOOKUP(D:D,'PARAGENS CONCELHO'!$1:$1048576,2,FALSE)</f>
        <v xml:space="preserve"> 40.702806,  -7.926807</v>
      </c>
      <c r="B88" s="12" t="s">
        <v>3753</v>
      </c>
      <c r="C88" s="281" t="s">
        <v>581</v>
      </c>
      <c r="D88" s="39" t="s">
        <v>2971</v>
      </c>
      <c r="E88" s="39"/>
    </row>
    <row r="89" spans="1:5" ht="15" customHeight="1" x14ac:dyDescent="0.25">
      <c r="A89" s="12" t="str">
        <f>VLOOKUP(D:D,'PARAGENS CONCELHO'!$1:$1048576,2,FALSE)</f>
        <v xml:space="preserve"> 40.701716,  -7.930096</v>
      </c>
      <c r="B89" s="12" t="s">
        <v>3753</v>
      </c>
      <c r="C89" s="281" t="s">
        <v>572</v>
      </c>
      <c r="D89" s="39" t="s">
        <v>2972</v>
      </c>
      <c r="E89" s="39"/>
    </row>
    <row r="90" spans="1:5" ht="15" customHeight="1" x14ac:dyDescent="0.25">
      <c r="A90" s="12" t="str">
        <f>VLOOKUP(D:D,'PARAGENS CONCELHO'!$1:$1048576,2,FALSE)</f>
        <v xml:space="preserve"> 40.700016,  -7.931077</v>
      </c>
      <c r="B90" s="12" t="s">
        <v>3753</v>
      </c>
      <c r="C90" s="281" t="s">
        <v>566</v>
      </c>
      <c r="D90" s="39" t="s">
        <v>2973</v>
      </c>
      <c r="E90" s="39"/>
    </row>
    <row r="91" spans="1:5" ht="15" customHeight="1" x14ac:dyDescent="0.25">
      <c r="A91" s="12" t="str">
        <f>VLOOKUP(D:D,'PARAGENS CONCELHO'!$1:$1048576,2,FALSE)</f>
        <v xml:space="preserve"> 40.697545,  -7.932534</v>
      </c>
      <c r="B91" s="12" t="s">
        <v>3176</v>
      </c>
      <c r="C91" s="281" t="s">
        <v>560</v>
      </c>
      <c r="D91" s="39" t="s">
        <v>2974</v>
      </c>
      <c r="E91" s="39"/>
    </row>
    <row r="92" spans="1:5" ht="15" customHeight="1" x14ac:dyDescent="0.25">
      <c r="A92" s="12" t="str">
        <f>VLOOKUP(D:D,'PARAGENS CONCELHO'!$1:$1048576,2,FALSE)</f>
        <v xml:space="preserve"> 40.691646,  -7.927824</v>
      </c>
      <c r="B92" s="12">
        <v>20</v>
      </c>
      <c r="C92" s="281" t="s">
        <v>554</v>
      </c>
      <c r="D92" s="39" t="s">
        <v>2975</v>
      </c>
      <c r="E92" s="39"/>
    </row>
    <row r="93" spans="1:5" ht="15" customHeight="1" x14ac:dyDescent="0.25">
      <c r="A93" s="23" t="str">
        <f>VLOOKUP(D:D,'PARAGENS CONCELHO'!$1:$1048576,2,FALSE)</f>
        <v xml:space="preserve"> 40.688397,  -7.927512</v>
      </c>
      <c r="B93" s="23">
        <v>20</v>
      </c>
      <c r="C93" s="280" t="s">
        <v>551</v>
      </c>
      <c r="D93" s="279" t="s">
        <v>2976</v>
      </c>
      <c r="E93" s="279" t="s">
        <v>31</v>
      </c>
    </row>
    <row r="94" spans="1:5" ht="15" customHeight="1" x14ac:dyDescent="0.25">
      <c r="A94" s="12" t="str">
        <f>VLOOKUP(D:D,'PARAGENS CONCELHO'!$1:$1048576,2,FALSE)</f>
        <v xml:space="preserve"> 40.694112,  -7.932446</v>
      </c>
      <c r="B94" s="12" t="s">
        <v>3753</v>
      </c>
      <c r="C94" s="281" t="s">
        <v>2128</v>
      </c>
      <c r="D94" s="39" t="s">
        <v>2977</v>
      </c>
      <c r="E94" s="39"/>
    </row>
    <row r="95" spans="1:5" ht="15" customHeight="1" x14ac:dyDescent="0.25">
      <c r="A95" s="12" t="str">
        <f>VLOOKUP(D:D,'PARAGENS CONCELHO'!$1:$1048576,2,FALSE)</f>
        <v xml:space="preserve"> 40.691490,  -7.933671</v>
      </c>
      <c r="B95" s="12" t="s">
        <v>3753</v>
      </c>
      <c r="C95" s="281" t="s">
        <v>2459</v>
      </c>
      <c r="D95" s="39" t="s">
        <v>2457</v>
      </c>
      <c r="E95" s="39"/>
    </row>
    <row r="96" spans="1:5" ht="15" customHeight="1" x14ac:dyDescent="0.25">
      <c r="A96" s="12" t="str">
        <f>VLOOKUP(D:D,'PARAGENS CONCELHO'!$1:$1048576,2,FALSE)</f>
        <v xml:space="preserve"> 40.689207,  -7.932252</v>
      </c>
      <c r="B96" s="12" t="s">
        <v>3753</v>
      </c>
      <c r="C96" s="281" t="s">
        <v>2125</v>
      </c>
      <c r="D96" s="39" t="s">
        <v>2978</v>
      </c>
      <c r="E96" s="39"/>
    </row>
    <row r="97" spans="1:5" ht="15" customHeight="1" x14ac:dyDescent="0.25">
      <c r="A97" s="12" t="str">
        <f>VLOOKUP(D:D,'PARAGENS CONCELHO'!$1:$1048576,2,FALSE)</f>
        <v xml:space="preserve"> 40.687830,  -7.931764</v>
      </c>
      <c r="B97" s="12" t="s">
        <v>3753</v>
      </c>
      <c r="C97" s="281" t="s">
        <v>2122</v>
      </c>
      <c r="D97" s="39" t="s">
        <v>2979</v>
      </c>
      <c r="E97" s="39"/>
    </row>
    <row r="98" spans="1:5" ht="15" customHeight="1" x14ac:dyDescent="0.25">
      <c r="A98" s="12" t="str">
        <f>VLOOKUP(D:D,'PARAGENS CONCELHO'!$1:$1048576,2,FALSE)</f>
        <v xml:space="preserve"> 40.685006,  -7.927302</v>
      </c>
      <c r="B98" s="12" t="s">
        <v>3176</v>
      </c>
      <c r="C98" s="281" t="s">
        <v>2194</v>
      </c>
      <c r="D98" s="39" t="s">
        <v>2980</v>
      </c>
      <c r="E98" s="39"/>
    </row>
    <row r="99" spans="1:5" ht="15" customHeight="1" x14ac:dyDescent="0.25">
      <c r="A99" s="12" t="str">
        <f>VLOOKUP(D:D,'PARAGENS CONCELHO'!$1:$1048576,2,FALSE)</f>
        <v xml:space="preserve"> 40.682839,  -7.927217</v>
      </c>
      <c r="B99" s="12" t="s">
        <v>3176</v>
      </c>
      <c r="C99" s="281" t="s">
        <v>548</v>
      </c>
      <c r="D99" s="39" t="s">
        <v>2981</v>
      </c>
      <c r="E99" s="39"/>
    </row>
    <row r="100" spans="1:5" ht="15" customHeight="1" x14ac:dyDescent="0.25">
      <c r="A100" s="12" t="str">
        <f>VLOOKUP(D:D,'PARAGENS CONCELHO'!$1:$1048576,2,FALSE)</f>
        <v xml:space="preserve"> 40.677638,  -7.925835</v>
      </c>
      <c r="B100" s="12" t="s">
        <v>3176</v>
      </c>
      <c r="C100" s="281" t="s">
        <v>542</v>
      </c>
      <c r="D100" s="39" t="s">
        <v>2982</v>
      </c>
      <c r="E100" s="39"/>
    </row>
    <row r="101" spans="1:5" ht="15" customHeight="1" x14ac:dyDescent="0.25">
      <c r="A101" s="12" t="str">
        <f>VLOOKUP(D:D,'PARAGENS CONCELHO'!$1:$1048576,2,FALSE)</f>
        <v xml:space="preserve"> 40.678020,  -7.921627</v>
      </c>
      <c r="B101" s="12" t="s">
        <v>3750</v>
      </c>
      <c r="C101" s="281" t="s">
        <v>341</v>
      </c>
      <c r="D101" s="39" t="s">
        <v>2578</v>
      </c>
      <c r="E101" s="39"/>
    </row>
    <row r="102" spans="1:5" ht="15" customHeight="1" x14ac:dyDescent="0.25">
      <c r="A102" s="12" t="str">
        <f>VLOOKUP(D:D,'PARAGENS CONCELHO'!$1:$1048576,2,FALSE)</f>
        <v xml:space="preserve"> 40.680050,  -7.920085</v>
      </c>
      <c r="B102" s="12" t="s">
        <v>3750</v>
      </c>
      <c r="C102" s="281" t="s">
        <v>347</v>
      </c>
      <c r="D102" s="39" t="s">
        <v>2579</v>
      </c>
      <c r="E102" s="39"/>
    </row>
    <row r="103" spans="1:5" ht="15" customHeight="1" x14ac:dyDescent="0.25">
      <c r="A103" s="12" t="str">
        <f>VLOOKUP(D:D,'PARAGENS CONCELHO'!$1:$1048576,2,FALSE)</f>
        <v xml:space="preserve"> 40.682148,  -7.918799</v>
      </c>
      <c r="B103" s="12" t="s">
        <v>3750</v>
      </c>
      <c r="C103" s="281" t="s">
        <v>350</v>
      </c>
      <c r="D103" s="39" t="s">
        <v>2580</v>
      </c>
      <c r="E103" s="39"/>
    </row>
    <row r="104" spans="1:5" ht="15" customHeight="1" x14ac:dyDescent="0.25">
      <c r="A104" s="12" t="str">
        <f>VLOOKUP(D:D,'PARAGENS CONCELHO'!$1:$1048576,2,FALSE)</f>
        <v xml:space="preserve"> 40.679211,  -7.914750</v>
      </c>
      <c r="B104" s="12" t="s">
        <v>3749</v>
      </c>
      <c r="C104" s="281" t="s">
        <v>457</v>
      </c>
      <c r="D104" s="39" t="s">
        <v>2610</v>
      </c>
      <c r="E104" s="39"/>
    </row>
    <row r="105" spans="1:5" ht="15" customHeight="1" x14ac:dyDescent="0.25">
      <c r="A105" s="12" t="str">
        <f>VLOOKUP(D:D,'PARAGENS CONCELHO'!$1:$1048576,2,FALSE)</f>
        <v xml:space="preserve"> 40.677548,  -7.916197</v>
      </c>
      <c r="B105" s="12" t="s">
        <v>3749</v>
      </c>
      <c r="C105" s="281" t="s">
        <v>449</v>
      </c>
      <c r="D105" s="39" t="s">
        <v>2634</v>
      </c>
      <c r="E105" s="39"/>
    </row>
    <row r="106" spans="1:5" ht="15" customHeight="1" x14ac:dyDescent="0.25">
      <c r="A106" s="12" t="str">
        <f>VLOOKUP(D:D,'PARAGENS CONCELHO'!$1:$1048576,2,FALSE)</f>
        <v xml:space="preserve"> 40.675713,  -7.915626</v>
      </c>
      <c r="B106" s="12" t="s">
        <v>3749</v>
      </c>
      <c r="C106" s="281" t="s">
        <v>443</v>
      </c>
      <c r="D106" s="39" t="s">
        <v>2635</v>
      </c>
      <c r="E106" s="39"/>
    </row>
    <row r="107" spans="1:5" ht="15" customHeight="1" x14ac:dyDescent="0.25">
      <c r="A107" s="12" t="str">
        <f>VLOOKUP(D:D,'PARAGENS CONCELHO'!$1:$1048576,2,FALSE)</f>
        <v xml:space="preserve"> 40.672509,  -7.915101</v>
      </c>
      <c r="B107" s="12" t="s">
        <v>3754</v>
      </c>
      <c r="C107" s="281" t="s">
        <v>437</v>
      </c>
      <c r="D107" s="39" t="s">
        <v>2636</v>
      </c>
      <c r="E107" s="39"/>
    </row>
    <row r="108" spans="1:5" ht="15" customHeight="1" x14ac:dyDescent="0.25">
      <c r="A108" s="12" t="str">
        <f>VLOOKUP(D:D,'PARAGENS CONCELHO'!$1:$1048576,2,FALSE)</f>
        <v xml:space="preserve"> 40.674470,  -7.922646</v>
      </c>
      <c r="B108" s="12" t="s">
        <v>3752</v>
      </c>
      <c r="C108" s="281" t="s">
        <v>335</v>
      </c>
      <c r="D108" s="39" t="s">
        <v>2600</v>
      </c>
      <c r="E108" s="39"/>
    </row>
    <row r="109" spans="1:5" ht="15" customHeight="1" x14ac:dyDescent="0.25">
      <c r="A109" s="12" t="str">
        <f>VLOOKUP(D:D,'PARAGENS CONCELHO'!$1:$1048576,2,FALSE)</f>
        <v xml:space="preserve"> 40.672628,  -7.920566</v>
      </c>
      <c r="B109" s="12" t="s">
        <v>3752</v>
      </c>
      <c r="C109" s="281" t="s">
        <v>332</v>
      </c>
      <c r="D109" s="39" t="s">
        <v>2601</v>
      </c>
      <c r="E109" s="39"/>
    </row>
    <row r="110" spans="1:5" ht="15" customHeight="1" x14ac:dyDescent="0.25">
      <c r="A110" s="12" t="str">
        <f>VLOOKUP(D:D,'PARAGENS CONCELHO'!$1:$1048576,2,FALSE)</f>
        <v xml:space="preserve"> 40.670291,  -7.918028</v>
      </c>
      <c r="B110" s="12" t="s">
        <v>3752</v>
      </c>
      <c r="C110" s="281" t="s">
        <v>323</v>
      </c>
      <c r="D110" s="39" t="s">
        <v>2602</v>
      </c>
      <c r="E110" s="39"/>
    </row>
    <row r="111" spans="1:5" ht="15" customHeight="1" x14ac:dyDescent="0.25">
      <c r="A111" s="12" t="str">
        <f>VLOOKUP(D:D,'PARAGENS CONCELHO'!$1:$1048576,2,FALSE)</f>
        <v xml:space="preserve"> 40.668452,  -7.916073</v>
      </c>
      <c r="B111" s="12" t="s">
        <v>3752</v>
      </c>
      <c r="C111" s="281" t="s">
        <v>320</v>
      </c>
      <c r="D111" s="39" t="s">
        <v>2603</v>
      </c>
      <c r="E111" s="39"/>
    </row>
    <row r="112" spans="1:5" ht="15" customHeight="1" x14ac:dyDescent="0.25">
      <c r="A112" s="12" t="str">
        <f>VLOOKUP(D:D,'PARAGENS CONCELHO'!$1:$1048576,2,FALSE)</f>
        <v xml:space="preserve"> 40.665889,  -7.913368</v>
      </c>
      <c r="B112" s="12" t="s">
        <v>3755</v>
      </c>
      <c r="C112" s="281" t="s">
        <v>314</v>
      </c>
      <c r="D112" s="39" t="s">
        <v>2604</v>
      </c>
      <c r="E112" s="39"/>
    </row>
    <row r="113" spans="1:5" ht="15" customHeight="1" x14ac:dyDescent="0.25">
      <c r="A113" s="12" t="str">
        <f>VLOOKUP(D:D,'PARAGENS CONCELHO'!$1:$1048576,2,FALSE)</f>
        <v xml:space="preserve"> 40.664076,  -7.915913</v>
      </c>
      <c r="B113" s="12" t="s">
        <v>3756</v>
      </c>
      <c r="C113" s="281" t="s">
        <v>533</v>
      </c>
      <c r="D113" s="39" t="s">
        <v>2769</v>
      </c>
      <c r="E113" s="39"/>
    </row>
    <row r="114" spans="1:5" ht="15" customHeight="1" x14ac:dyDescent="0.25">
      <c r="A114" s="23" t="str">
        <f>VLOOKUP(D:D,'PARAGENS CONCELHO'!$1:$1048576,2,FALSE)</f>
        <v xml:space="preserve"> 40.661774,  -7.915571</v>
      </c>
      <c r="B114" s="23" t="s">
        <v>3757</v>
      </c>
      <c r="C114" s="280" t="s">
        <v>530</v>
      </c>
      <c r="D114" s="279" t="s">
        <v>2770</v>
      </c>
      <c r="E114" s="279" t="s">
        <v>85</v>
      </c>
    </row>
    <row r="115" spans="1:5" ht="15" customHeight="1" x14ac:dyDescent="0.25">
      <c r="A115" s="12" t="str">
        <f>VLOOKUP(D:D,'PARAGENS CONCELHO'!$1:$1048576,2,FALSE)</f>
        <v xml:space="preserve"> 40.659058,  -7.914846</v>
      </c>
      <c r="B115" s="12" t="s">
        <v>3744</v>
      </c>
      <c r="C115" s="281" t="s">
        <v>524</v>
      </c>
      <c r="D115" s="39" t="s">
        <v>20</v>
      </c>
      <c r="E115" s="39"/>
    </row>
    <row r="116" spans="1:5" ht="15" customHeight="1" x14ac:dyDescent="0.25">
      <c r="A116" s="12" t="str">
        <f>VLOOKUP(D:D,'PARAGENS CONCELHO'!$1:$1048576,2,FALSE)</f>
        <v xml:space="preserve"> 40.656213,  -7.914239</v>
      </c>
      <c r="B116" s="12" t="s">
        <v>3758</v>
      </c>
      <c r="C116" s="281" t="s">
        <v>275</v>
      </c>
      <c r="D116" s="39" t="s">
        <v>2637</v>
      </c>
      <c r="E116" s="39"/>
    </row>
    <row r="117" spans="1:5" ht="15" customHeight="1" x14ac:dyDescent="0.25">
      <c r="A117" s="12" t="str">
        <f>VLOOKUP(D:D,'PARAGENS CONCELHO'!$1:$1048576,2,FALSE)</f>
        <v xml:space="preserve"> 40.654126,  -7.914454</v>
      </c>
      <c r="B117" s="12" t="s">
        <v>3759</v>
      </c>
      <c r="C117" s="281" t="s">
        <v>1226</v>
      </c>
      <c r="D117" s="39" t="s">
        <v>2639</v>
      </c>
      <c r="E117" s="39"/>
    </row>
    <row r="118" spans="1:5" ht="15" customHeight="1" x14ac:dyDescent="0.25">
      <c r="A118" s="12" t="str">
        <f>VLOOKUP(D:D,'PARAGENS CONCELHO'!$1:$1048576,2,FALSE)</f>
        <v xml:space="preserve"> 40.652158,  -7.915996</v>
      </c>
      <c r="B118" s="12" t="s">
        <v>3760</v>
      </c>
      <c r="C118" s="281" t="s">
        <v>1505</v>
      </c>
      <c r="D118" s="39" t="s">
        <v>2640</v>
      </c>
      <c r="E118" s="39"/>
    </row>
    <row r="119" spans="1:5" ht="15" customHeight="1" x14ac:dyDescent="0.25">
      <c r="A119" s="12" t="str">
        <f>VLOOKUP(D:D,'PARAGENS CONCELHO'!$1:$1048576,2,FALSE)</f>
        <v xml:space="preserve"> 40.652083,  -7.914062</v>
      </c>
      <c r="B119" s="12" t="s">
        <v>3761</v>
      </c>
      <c r="C119" s="281" t="s">
        <v>1514</v>
      </c>
      <c r="D119" s="39" t="s">
        <v>2641</v>
      </c>
      <c r="E119" s="39"/>
    </row>
    <row r="120" spans="1:5" ht="15" customHeight="1" x14ac:dyDescent="0.25">
      <c r="A120" s="12" t="str">
        <f>VLOOKUP(D:D,'PARAGENS CONCELHO'!$1:$1048576,2,FALSE)</f>
        <v xml:space="preserve"> 40.651293,  -7.911267</v>
      </c>
      <c r="B120" s="12" t="s">
        <v>3762</v>
      </c>
      <c r="C120" s="281" t="s">
        <v>1511</v>
      </c>
      <c r="D120" s="39" t="s">
        <v>2642</v>
      </c>
      <c r="E120" s="39"/>
    </row>
    <row r="121" spans="1:5" ht="15" customHeight="1" x14ac:dyDescent="0.25">
      <c r="A121" s="12" t="str">
        <f>VLOOKUP(D:D,'PARAGENS CONCELHO'!$1:$1048576,2,FALSE)</f>
        <v xml:space="preserve"> 40.650895,  -7.910530</v>
      </c>
      <c r="B121" s="12" t="s">
        <v>3763</v>
      </c>
      <c r="C121" s="281" t="s">
        <v>1217</v>
      </c>
      <c r="D121" s="39" t="s">
        <v>2643</v>
      </c>
      <c r="E121" s="39"/>
    </row>
    <row r="122" spans="1:5" ht="15" customHeight="1" x14ac:dyDescent="0.25">
      <c r="A122" s="12">
        <f>VLOOKUP(D:D,'PARAGENS CONCELHO'!$1:$1048576,2,FALSE)</f>
        <v>0</v>
      </c>
      <c r="B122" s="12" t="s">
        <v>3741</v>
      </c>
      <c r="C122" s="281" t="s">
        <v>138</v>
      </c>
      <c r="D122" s="39" t="s">
        <v>2938</v>
      </c>
      <c r="E122" s="39"/>
    </row>
    <row r="124" spans="1:5" hidden="1" x14ac:dyDescent="0.25"/>
    <row r="125" spans="1:5" hidden="1" x14ac:dyDescent="0.25"/>
    <row r="126" spans="1:5" hidden="1" x14ac:dyDescent="0.25"/>
  </sheetData>
  <mergeCells count="2">
    <mergeCell ref="C6:E6"/>
    <mergeCell ref="C5:E5"/>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&amp;L&amp;"-,Negrito"&amp;12Empresa Berrelhas de Camionagem, Lda
500 095 884
Viseu&amp;R&amp;G</oddHeader>
    <oddFooter>&amp;LViseu, 03 de março de 2025
&amp;RPágina &amp;P de &amp;N</oddFooter>
  </headerFooter>
  <legacyDrawingHF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1:AB310"/>
  <sheetViews>
    <sheetView topLeftCell="C55" zoomScale="85" zoomScaleNormal="85" workbookViewId="0">
      <selection activeCell="AD105" sqref="AD105"/>
    </sheetView>
  </sheetViews>
  <sheetFormatPr defaultColWidth="9.140625" defaultRowHeight="15" x14ac:dyDescent="0.25"/>
  <cols>
    <col min="1" max="1" width="26.7109375" hidden="1" customWidth="1"/>
    <col min="2" max="2" width="44" hidden="1" customWidth="1"/>
    <col min="3" max="3" width="34.28515625" customWidth="1"/>
    <col min="4" max="4" width="14.5703125" bestFit="1" customWidth="1"/>
    <col min="5" max="5" width="30.85546875" hidden="1" customWidth="1"/>
    <col min="6" max="6" width="65.7109375" hidden="1" customWidth="1"/>
    <col min="7" max="7" width="14" hidden="1" customWidth="1"/>
    <col min="8" max="9" width="5.7109375" hidden="1" customWidth="1"/>
    <col min="10" max="10" width="9.7109375" customWidth="1"/>
    <col min="11" max="11" width="6.5703125" style="194" customWidth="1"/>
    <col min="12" max="13" width="6.5703125" style="64" customWidth="1"/>
    <col min="14" max="14" width="6.5703125" style="190" customWidth="1"/>
    <col min="15" max="15" width="6.5703125" style="64" customWidth="1"/>
    <col min="16" max="16" width="6.5703125" style="44" customWidth="1"/>
    <col min="17" max="17" width="6.5703125" style="64" customWidth="1"/>
    <col min="18" max="18" width="6.5703125" style="190" customWidth="1"/>
    <col min="19" max="21" width="6.5703125" customWidth="1"/>
    <col min="22" max="22" width="6.5703125" style="44" customWidth="1"/>
    <col min="23" max="23" width="6.5703125" style="190" customWidth="1"/>
    <col min="24" max="26" width="6.5703125" customWidth="1"/>
    <col min="27" max="27" width="6.5703125" style="190" customWidth="1"/>
    <col min="28" max="28" width="6.5703125" customWidth="1"/>
  </cols>
  <sheetData>
    <row r="1" spans="1:28" hidden="1" x14ac:dyDescent="0.25">
      <c r="C1" s="1" t="s">
        <v>0</v>
      </c>
      <c r="D1" s="2"/>
      <c r="L1" s="194"/>
      <c r="M1" s="194"/>
      <c r="N1" s="194"/>
      <c r="O1" s="194"/>
      <c r="P1" s="194"/>
      <c r="Q1" s="194"/>
      <c r="R1" s="194"/>
      <c r="T1" s="64"/>
      <c r="U1" s="64"/>
    </row>
    <row r="2" spans="1:28" hidden="1" x14ac:dyDescent="0.25">
      <c r="C2" s="1" t="s">
        <v>1</v>
      </c>
      <c r="D2" s="30"/>
      <c r="L2" s="194"/>
      <c r="M2" s="194"/>
      <c r="N2" s="194"/>
      <c r="O2" s="194"/>
      <c r="P2" s="194"/>
      <c r="Q2" s="194"/>
      <c r="R2" s="194"/>
      <c r="T2" s="64"/>
      <c r="U2" s="64"/>
    </row>
    <row r="3" spans="1:28" ht="30" hidden="1" x14ac:dyDescent="0.25">
      <c r="C3" s="54" t="s">
        <v>2569</v>
      </c>
      <c r="D3" s="55"/>
      <c r="L3" s="194"/>
      <c r="M3" s="194"/>
      <c r="N3" s="194"/>
      <c r="O3" s="194"/>
      <c r="P3" s="194"/>
      <c r="Q3" s="194"/>
      <c r="R3" s="194"/>
      <c r="T3" s="64"/>
      <c r="U3" s="64"/>
    </row>
    <row r="4" spans="1:28" x14ac:dyDescent="0.25">
      <c r="C4" s="201"/>
      <c r="D4" s="5"/>
      <c r="K4" s="196">
        <f>K127-K69</f>
        <v>2.8472222222222232E-2</v>
      </c>
      <c r="L4" s="196">
        <f t="shared" ref="L4:Q4" si="0">L127-L13</f>
        <v>5.9027777777777679E-2</v>
      </c>
      <c r="M4" s="196">
        <f t="shared" si="0"/>
        <v>5.5555555555555358E-2</v>
      </c>
      <c r="N4" s="196">
        <f t="shared" si="0"/>
        <v>5.9027777777777568E-2</v>
      </c>
      <c r="O4" s="196">
        <f t="shared" si="0"/>
        <v>5.9027777777777568E-2</v>
      </c>
      <c r="P4" s="196">
        <f t="shared" si="0"/>
        <v>5.5555555555555358E-2</v>
      </c>
      <c r="Q4" s="196">
        <f t="shared" si="0"/>
        <v>5.5555555555555358E-2</v>
      </c>
      <c r="R4" s="196">
        <f>R76-R13</f>
        <v>3.1944444444444331E-2</v>
      </c>
      <c r="T4" s="197">
        <f>T127-T76</f>
        <v>2.0138888888888817E-2</v>
      </c>
      <c r="U4" s="197">
        <f>U127-U13</f>
        <v>4.166666666666663E-2</v>
      </c>
      <c r="V4" s="197">
        <f>V127-V76</f>
        <v>1.8749999999999933E-2</v>
      </c>
      <c r="W4" s="197">
        <f>W127-W13</f>
        <v>2.7777777777777679E-2</v>
      </c>
      <c r="X4" s="197">
        <f>X76-X13</f>
        <v>2.8472222222222232E-2</v>
      </c>
      <c r="Z4" s="197">
        <f>Z127-Z76</f>
        <v>2.0138888888888817E-2</v>
      </c>
      <c r="AA4" s="197">
        <f>AA127-AA13</f>
        <v>5.2083333333333148E-2</v>
      </c>
      <c r="AB4" s="197">
        <f>AB76-AB13</f>
        <v>3.1944444444444442E-2</v>
      </c>
    </row>
    <row r="5" spans="1:28" x14ac:dyDescent="0.25">
      <c r="B5" t="s">
        <v>4204</v>
      </c>
      <c r="C5" s="201"/>
      <c r="D5" s="5"/>
      <c r="K5" s="44"/>
      <c r="L5"/>
      <c r="M5"/>
      <c r="N5" s="44"/>
      <c r="O5"/>
      <c r="Q5"/>
      <c r="R5" s="44"/>
      <c r="W5" s="44"/>
      <c r="AA5" s="44"/>
    </row>
    <row r="6" spans="1:28" x14ac:dyDescent="0.25">
      <c r="B6" t="s">
        <v>4203</v>
      </c>
      <c r="C6" s="201"/>
      <c r="D6" s="5"/>
      <c r="K6" s="44"/>
      <c r="L6"/>
      <c r="M6"/>
      <c r="N6" s="44"/>
      <c r="O6"/>
      <c r="Q6"/>
      <c r="R6" s="44"/>
      <c r="W6" s="44"/>
      <c r="AA6" s="44"/>
    </row>
    <row r="7" spans="1:28" ht="15.75" x14ac:dyDescent="0.25">
      <c r="J7" s="6" t="s">
        <v>2</v>
      </c>
      <c r="K7" s="44"/>
      <c r="L7"/>
      <c r="M7"/>
      <c r="N7" s="44"/>
      <c r="O7"/>
      <c r="P7" s="44">
        <f>COUNTIF(K10:R10,"A")*2</f>
        <v>12</v>
      </c>
      <c r="Q7" s="44">
        <f>COUNTIF(K10:R11,"A1")</f>
        <v>2</v>
      </c>
      <c r="R7" s="44"/>
      <c r="W7" s="44"/>
      <c r="X7" s="44">
        <f>COUNTIF(T10:X10,"A1")</f>
        <v>2</v>
      </c>
      <c r="AA7" s="44"/>
      <c r="AB7" s="44">
        <f>COUNTIF(Z10:AB10,"A1")</f>
        <v>2</v>
      </c>
    </row>
    <row r="8" spans="1:28" x14ac:dyDescent="0.25">
      <c r="K8" s="44"/>
      <c r="L8"/>
      <c r="M8"/>
      <c r="N8" s="44"/>
      <c r="O8"/>
      <c r="Q8"/>
      <c r="R8" s="44"/>
      <c r="W8" s="44"/>
      <c r="AA8" s="44"/>
    </row>
    <row r="9" spans="1:28" x14ac:dyDescent="0.25">
      <c r="K9" s="189" t="s">
        <v>3333</v>
      </c>
      <c r="L9" s="118" t="s">
        <v>3334</v>
      </c>
      <c r="M9" s="118" t="s">
        <v>3335</v>
      </c>
      <c r="N9" s="189" t="s">
        <v>3333</v>
      </c>
      <c r="O9" s="118" t="s">
        <v>3336</v>
      </c>
      <c r="P9" s="189" t="s">
        <v>3337</v>
      </c>
      <c r="Q9" s="118" t="s">
        <v>3337</v>
      </c>
      <c r="R9" s="189" t="s">
        <v>3334</v>
      </c>
      <c r="T9" s="118" t="s">
        <v>3338</v>
      </c>
      <c r="U9" s="118"/>
      <c r="V9" s="189"/>
      <c r="W9" s="189" t="s">
        <v>3340</v>
      </c>
      <c r="X9" s="118" t="s">
        <v>3338</v>
      </c>
      <c r="Z9" s="118" t="s">
        <v>3339</v>
      </c>
      <c r="AA9" s="189" t="s">
        <v>3339</v>
      </c>
      <c r="AB9" s="118" t="s">
        <v>3339</v>
      </c>
    </row>
    <row r="10" spans="1:28" x14ac:dyDescent="0.25">
      <c r="K10" s="7" t="s">
        <v>3880</v>
      </c>
      <c r="L10" s="7" t="s">
        <v>4</v>
      </c>
      <c r="M10" s="7" t="s">
        <v>4</v>
      </c>
      <c r="N10" s="7" t="s">
        <v>4</v>
      </c>
      <c r="O10" s="7" t="s">
        <v>4</v>
      </c>
      <c r="P10" s="7" t="s">
        <v>4</v>
      </c>
      <c r="Q10" s="7" t="s">
        <v>4</v>
      </c>
      <c r="R10" s="7" t="s">
        <v>3880</v>
      </c>
      <c r="T10" s="7" t="s">
        <v>3880</v>
      </c>
      <c r="U10" s="7" t="s">
        <v>4205</v>
      </c>
      <c r="V10" s="7" t="s">
        <v>4205</v>
      </c>
      <c r="W10" s="7" t="s">
        <v>4</v>
      </c>
      <c r="X10" s="7" t="s">
        <v>3880</v>
      </c>
      <c r="Z10" s="7" t="s">
        <v>3880</v>
      </c>
      <c r="AA10" s="7" t="s">
        <v>4</v>
      </c>
      <c r="AB10" s="7" t="s">
        <v>3880</v>
      </c>
    </row>
    <row r="11" spans="1:28" x14ac:dyDescent="0.25">
      <c r="J11" s="5" t="s">
        <v>5</v>
      </c>
      <c r="K11" s="7">
        <f>33.16+1.43+1+1.54+3.31</f>
        <v>40.44</v>
      </c>
      <c r="L11" s="7">
        <f>K11</f>
        <v>40.44</v>
      </c>
      <c r="M11" s="7">
        <f>33.16+4.27+1.84+1.54+1.4</f>
        <v>42.209999999999994</v>
      </c>
      <c r="N11" s="7">
        <f>33.16+1.43+1+1.54+3.31</f>
        <v>40.44</v>
      </c>
      <c r="O11" s="7">
        <f>33.16+4.27+1.84+1.4+1.4</f>
        <v>42.069999999999993</v>
      </c>
      <c r="P11" s="7">
        <f>33.16+4.27+1+1.54+1.4</f>
        <v>41.36999999999999</v>
      </c>
      <c r="Q11" s="7">
        <f>33.16+4.27+1+1.54+1.4</f>
        <v>41.36999999999999</v>
      </c>
      <c r="R11" s="7">
        <f>33.16+1.43+1+1.54+1.4</f>
        <v>38.529999999999994</v>
      </c>
      <c r="T11" s="7">
        <f>33.16+1.43+1.4+1+1.4-1.15+0.913</f>
        <v>38.152999999999992</v>
      </c>
      <c r="U11" s="7"/>
      <c r="V11" s="7"/>
      <c r="W11" s="7">
        <f>33.16-20.5+1.43+1+1.4+1.4-1.15+0.913</f>
        <v>17.652999999999995</v>
      </c>
      <c r="X11" s="7">
        <f>T11</f>
        <v>38.152999999999992</v>
      </c>
      <c r="Z11" s="7" t="e">
        <f>#REF!</f>
        <v>#REF!</v>
      </c>
      <c r="AA11" s="7" t="e">
        <f>Z11</f>
        <v>#REF!</v>
      </c>
      <c r="AB11" s="7" t="e">
        <f>Z11</f>
        <v>#REF!</v>
      </c>
    </row>
    <row r="12" spans="1:28" ht="15.75" customHeight="1" x14ac:dyDescent="0.25">
      <c r="A12" s="212" t="s">
        <v>2711</v>
      </c>
      <c r="B12" s="218" t="s">
        <v>3601</v>
      </c>
      <c r="C12" s="213" t="s">
        <v>9</v>
      </c>
      <c r="D12" s="214" t="s">
        <v>10</v>
      </c>
      <c r="E12" s="74" t="s">
        <v>11</v>
      </c>
      <c r="F12" s="74" t="s">
        <v>2937</v>
      </c>
      <c r="G12" s="74" t="s">
        <v>2712</v>
      </c>
      <c r="H12" s="74"/>
      <c r="I12" s="74"/>
      <c r="K12" s="9"/>
      <c r="L12" s="9"/>
      <c r="M12" s="9"/>
      <c r="N12" s="9"/>
      <c r="O12" s="9"/>
      <c r="P12" s="9"/>
      <c r="Q12" s="9"/>
      <c r="R12" s="9"/>
      <c r="T12" s="180" t="s">
        <v>13</v>
      </c>
      <c r="U12" s="180" t="s">
        <v>13</v>
      </c>
      <c r="V12" s="180" t="s">
        <v>13</v>
      </c>
      <c r="W12" s="180" t="s">
        <v>13</v>
      </c>
      <c r="X12" s="180" t="s">
        <v>13</v>
      </c>
      <c r="Z12" s="9"/>
      <c r="AA12" s="9" t="s">
        <v>13</v>
      </c>
      <c r="AB12" s="216"/>
    </row>
    <row r="13" spans="1:28" ht="15" customHeight="1" x14ac:dyDescent="0.25">
      <c r="A13" s="23">
        <f>VLOOKUP(D:D,'PARAGENS CONCELHO'!$1:$1048576,2,FALSE)</f>
        <v>0</v>
      </c>
      <c r="B13" s="23" t="s">
        <v>3741</v>
      </c>
      <c r="C13" s="23" t="str">
        <f>VLOOKUP(D:D,'PARAGENS CONCELHO'!$1:$1048576,3,FALSE)</f>
        <v>Interface Hospital</v>
      </c>
      <c r="D13" s="24" t="s">
        <v>2938</v>
      </c>
      <c r="E13" s="21"/>
      <c r="F13" s="21"/>
      <c r="G13" s="24" t="s">
        <v>15</v>
      </c>
      <c r="H13" s="25"/>
      <c r="I13" s="25"/>
      <c r="J13" s="308" t="s">
        <v>16</v>
      </c>
      <c r="K13" s="80" t="s">
        <v>18</v>
      </c>
      <c r="L13" s="80">
        <v>0.28819444444444448</v>
      </c>
      <c r="M13" s="80">
        <v>0.3298611111111111</v>
      </c>
      <c r="N13" s="80">
        <v>0.50347222222222221</v>
      </c>
      <c r="O13" s="80">
        <v>0.56597222222222221</v>
      </c>
      <c r="P13" s="80">
        <v>0.69444444444444453</v>
      </c>
      <c r="Q13" s="80">
        <v>0.75694444444444453</v>
      </c>
      <c r="R13" s="80">
        <v>0.8125</v>
      </c>
      <c r="S13" s="308" t="s">
        <v>17</v>
      </c>
      <c r="T13" s="80" t="s">
        <v>18</v>
      </c>
      <c r="U13" s="80">
        <v>0.35416666666666669</v>
      </c>
      <c r="V13" s="80" t="s">
        <v>18</v>
      </c>
      <c r="W13" s="80">
        <v>0.57291666666666663</v>
      </c>
      <c r="X13" s="80">
        <v>0.77430555555555547</v>
      </c>
      <c r="Y13" s="308" t="s">
        <v>19</v>
      </c>
      <c r="Z13" s="80" t="s">
        <v>18</v>
      </c>
      <c r="AA13" s="80" t="s">
        <v>63</v>
      </c>
      <c r="AB13" s="80">
        <v>0.77430555555555547</v>
      </c>
    </row>
    <row r="14" spans="1:28" x14ac:dyDescent="0.25">
      <c r="A14" s="12" t="str">
        <f>VLOOKUP(D:D,'PARAGENS CONCELHO'!$1:$1048576,2,FALSE)</f>
        <v xml:space="preserve"> 40.651525,  -7.910241</v>
      </c>
      <c r="B14" s="12" t="s">
        <v>3742</v>
      </c>
      <c r="C14" s="12" t="str">
        <f>VLOOKUP(D:D,'PARAGENS CONCELHO'!$1:$1048576,3,FALSE)</f>
        <v>Biblioteca-Loja Cidadão</v>
      </c>
      <c r="D14" s="20" t="s">
        <v>2664</v>
      </c>
      <c r="E14" s="5"/>
      <c r="F14" s="5"/>
      <c r="G14" s="5"/>
      <c r="H14" s="70"/>
      <c r="I14" s="51">
        <v>6.9444444444444447E-4</v>
      </c>
      <c r="J14" s="309"/>
      <c r="K14" s="15" t="s">
        <v>18</v>
      </c>
      <c r="L14" s="15">
        <f t="shared" ref="L14:L21" si="1">L13+I14</f>
        <v>0.28888888888888892</v>
      </c>
      <c r="M14" s="15">
        <f>M13+I14</f>
        <v>0.33055555555555555</v>
      </c>
      <c r="N14" s="15">
        <f t="shared" ref="N14:N21" si="2">N13+I14</f>
        <v>0.50416666666666665</v>
      </c>
      <c r="O14" s="15">
        <f t="shared" ref="O14:O29" si="3">O13+I14</f>
        <v>0.56666666666666665</v>
      </c>
      <c r="P14" s="15">
        <f>P13+I14</f>
        <v>0.69513888888888897</v>
      </c>
      <c r="Q14" s="15">
        <f>Q13+I14</f>
        <v>0.75763888888888897</v>
      </c>
      <c r="R14" s="15">
        <f>R13+I14</f>
        <v>0.81319444444444444</v>
      </c>
      <c r="S14" s="309"/>
      <c r="T14" s="15" t="s">
        <v>18</v>
      </c>
      <c r="U14" s="15">
        <v>0.35486111111111113</v>
      </c>
      <c r="V14" s="15" t="s">
        <v>18</v>
      </c>
      <c r="W14" s="15">
        <f t="shared" ref="W14:X21" si="4">W13+$I14</f>
        <v>0.57361111111111107</v>
      </c>
      <c r="X14" s="15">
        <f t="shared" si="4"/>
        <v>0.77499999999999991</v>
      </c>
      <c r="Y14" s="308"/>
      <c r="Z14" s="15" t="s">
        <v>18</v>
      </c>
      <c r="AA14" s="15">
        <f>AA13+$I14</f>
        <v>0.52152777777777781</v>
      </c>
      <c r="AB14" s="15">
        <f t="shared" ref="AB14:AB21" si="5">AB13+$I14</f>
        <v>0.77499999999999991</v>
      </c>
    </row>
    <row r="15" spans="1:28" x14ac:dyDescent="0.25">
      <c r="A15" s="12" t="str">
        <f>VLOOKUP(D:D,'PARAGENS CONCELHO'!$1:$1048576,2,FALSE)</f>
        <v xml:space="preserve"> 40.653876,  -7.914252</v>
      </c>
      <c r="B15" s="12" t="s">
        <v>3742</v>
      </c>
      <c r="C15" s="12" t="str">
        <f>VLOOKUP(D:D,'PARAGENS CONCELHO'!$1:$1048576,3,FALSE)</f>
        <v>Rua Mendonça</v>
      </c>
      <c r="D15" s="12" t="s">
        <v>2666</v>
      </c>
      <c r="E15" s="17"/>
      <c r="F15" s="17"/>
      <c r="G15" s="17"/>
      <c r="H15" s="71"/>
      <c r="I15" s="52">
        <v>6.9444444444444447E-4</v>
      </c>
      <c r="J15" s="309"/>
      <c r="K15" s="35" t="s">
        <v>18</v>
      </c>
      <c r="L15" s="35">
        <f t="shared" si="1"/>
        <v>0.28958333333333336</v>
      </c>
      <c r="M15" s="35">
        <f>M14+I15</f>
        <v>0.33124999999999999</v>
      </c>
      <c r="N15" s="35">
        <f t="shared" si="2"/>
        <v>0.50486111111111109</v>
      </c>
      <c r="O15" s="35">
        <f t="shared" si="3"/>
        <v>0.56736111111111109</v>
      </c>
      <c r="P15" s="35">
        <f>P14+I15</f>
        <v>0.69583333333333341</v>
      </c>
      <c r="Q15" s="35">
        <f>Q14+I15</f>
        <v>0.75833333333333341</v>
      </c>
      <c r="R15" s="35">
        <f>R14+I15</f>
        <v>0.81388888888888888</v>
      </c>
      <c r="S15" s="309"/>
      <c r="T15" s="35" t="s">
        <v>18</v>
      </c>
      <c r="U15" s="35">
        <v>0.35555555555555557</v>
      </c>
      <c r="V15" s="35" t="s">
        <v>18</v>
      </c>
      <c r="W15" s="35">
        <f t="shared" si="4"/>
        <v>0.57430555555555551</v>
      </c>
      <c r="X15" s="35">
        <f t="shared" si="4"/>
        <v>0.77569444444444435</v>
      </c>
      <c r="Y15" s="308"/>
      <c r="Z15" s="35" t="s">
        <v>18</v>
      </c>
      <c r="AA15" s="35">
        <f t="shared" ref="AA15:AA21" si="6">AA14+$I15</f>
        <v>0.52222222222222225</v>
      </c>
      <c r="AB15" s="35">
        <f t="shared" si="5"/>
        <v>0.77569444444444435</v>
      </c>
    </row>
    <row r="16" spans="1:28" x14ac:dyDescent="0.25">
      <c r="A16" s="12" t="str">
        <f>VLOOKUP(D:D,'PARAGENS CONCELHO'!$1:$1048576,2,FALSE)</f>
        <v xml:space="preserve"> 40.656145,  -7.914081</v>
      </c>
      <c r="B16" s="12" t="s">
        <v>3743</v>
      </c>
      <c r="C16" s="12" t="str">
        <f>VLOOKUP(D:D,'PARAGENS CONCELHO'!$1:$1048576,3,FALSE)</f>
        <v>Rossio 2</v>
      </c>
      <c r="D16" s="20" t="s">
        <v>21</v>
      </c>
      <c r="E16" s="21"/>
      <c r="F16" s="21"/>
      <c r="G16" s="5"/>
      <c r="H16" s="70"/>
      <c r="I16" s="51">
        <v>1.3888888888888889E-3</v>
      </c>
      <c r="J16" s="309"/>
      <c r="K16" s="15" t="s">
        <v>18</v>
      </c>
      <c r="L16" s="15">
        <f t="shared" si="1"/>
        <v>0.29097222222222224</v>
      </c>
      <c r="M16" s="15">
        <f>M15+I16</f>
        <v>0.33263888888888887</v>
      </c>
      <c r="N16" s="15">
        <f t="shared" si="2"/>
        <v>0.50624999999999998</v>
      </c>
      <c r="O16" s="15">
        <f t="shared" si="3"/>
        <v>0.56874999999999998</v>
      </c>
      <c r="P16" s="15">
        <f>P15+I16</f>
        <v>0.6972222222222223</v>
      </c>
      <c r="Q16" s="15">
        <f>Q15+I16</f>
        <v>0.7597222222222223</v>
      </c>
      <c r="R16" s="15">
        <f>R15+I16</f>
        <v>0.81527777777777777</v>
      </c>
      <c r="S16" s="309"/>
      <c r="T16" s="15" t="s">
        <v>18</v>
      </c>
      <c r="U16" s="15">
        <v>0.35694444444444445</v>
      </c>
      <c r="V16" s="15" t="s">
        <v>18</v>
      </c>
      <c r="W16" s="15">
        <f t="shared" si="4"/>
        <v>0.5756944444444444</v>
      </c>
      <c r="X16" s="15">
        <f t="shared" si="4"/>
        <v>0.77708333333333324</v>
      </c>
      <c r="Y16" s="308"/>
      <c r="Z16" s="15" t="s">
        <v>18</v>
      </c>
      <c r="AA16" s="15">
        <f t="shared" si="6"/>
        <v>0.52361111111111114</v>
      </c>
      <c r="AB16" s="15">
        <f t="shared" si="5"/>
        <v>0.77708333333333324</v>
      </c>
    </row>
    <row r="17" spans="1:28" x14ac:dyDescent="0.25">
      <c r="A17" s="12" t="str">
        <f>VLOOKUP(D:D,'PARAGENS CONCELHO'!$1:$1048576,2,FALSE)</f>
        <v xml:space="preserve"> 40.659281,  -7.914792</v>
      </c>
      <c r="B17" s="12" t="s">
        <v>3744</v>
      </c>
      <c r="C17" s="12" t="str">
        <f>VLOOKUP(D:D,'PARAGENS CONCELHO'!$1:$1048576,3,FALSE)</f>
        <v>Segurança Social 2</v>
      </c>
      <c r="D17" s="12" t="s">
        <v>59</v>
      </c>
      <c r="E17" s="17"/>
      <c r="F17" s="17"/>
      <c r="G17" s="17"/>
      <c r="H17" s="71"/>
      <c r="I17" s="52">
        <v>6.9444444444444447E-4</v>
      </c>
      <c r="J17" s="309"/>
      <c r="K17" s="35" t="s">
        <v>18</v>
      </c>
      <c r="L17" s="35">
        <f t="shared" si="1"/>
        <v>0.29166666666666669</v>
      </c>
      <c r="M17" s="35">
        <f>M16+I17</f>
        <v>0.33333333333333331</v>
      </c>
      <c r="N17" s="35">
        <f t="shared" si="2"/>
        <v>0.50694444444444442</v>
      </c>
      <c r="O17" s="35">
        <f t="shared" si="3"/>
        <v>0.56944444444444442</v>
      </c>
      <c r="P17" s="35">
        <f>P16+I17</f>
        <v>0.69791666666666674</v>
      </c>
      <c r="Q17" s="35">
        <f>Q16+I17</f>
        <v>0.76041666666666674</v>
      </c>
      <c r="R17" s="35">
        <f>R16+I17</f>
        <v>0.81597222222222221</v>
      </c>
      <c r="S17" s="309"/>
      <c r="T17" s="35" t="s">
        <v>18</v>
      </c>
      <c r="U17" s="35">
        <v>0.3576388888888889</v>
      </c>
      <c r="V17" s="35" t="s">
        <v>18</v>
      </c>
      <c r="W17" s="35">
        <f t="shared" si="4"/>
        <v>0.57638888888888884</v>
      </c>
      <c r="X17" s="35">
        <f t="shared" si="4"/>
        <v>0.77777777777777768</v>
      </c>
      <c r="Y17" s="308"/>
      <c r="Z17" s="35" t="s">
        <v>18</v>
      </c>
      <c r="AA17" s="35">
        <f t="shared" si="6"/>
        <v>0.52430555555555558</v>
      </c>
      <c r="AB17" s="35">
        <f t="shared" si="5"/>
        <v>0.77777777777777768</v>
      </c>
    </row>
    <row r="18" spans="1:28" x14ac:dyDescent="0.25">
      <c r="A18" s="12" t="str">
        <f>VLOOKUP(D:D,'PARAGENS CONCELHO'!$1:$1048576,2,FALSE)</f>
        <v xml:space="preserve"> 40.661562,  -7.915328</v>
      </c>
      <c r="B18" s="12" t="s">
        <v>3745</v>
      </c>
      <c r="C18" s="12" t="str">
        <f>VLOOKUP(D:D,'PARAGENS CONCELHO'!$1:$1048576,3,FALSE)</f>
        <v>COMV 1</v>
      </c>
      <c r="D18" s="28" t="s">
        <v>2772</v>
      </c>
      <c r="E18" s="21"/>
      <c r="F18" s="21"/>
      <c r="H18" s="72">
        <v>0</v>
      </c>
      <c r="I18" s="51">
        <v>1.3888888888888889E-3</v>
      </c>
      <c r="J18" s="309"/>
      <c r="K18" s="15" t="s">
        <v>18</v>
      </c>
      <c r="L18" s="15">
        <f t="shared" si="1"/>
        <v>0.29305555555555557</v>
      </c>
      <c r="M18" s="15">
        <f>M17+I18</f>
        <v>0.3347222222222222</v>
      </c>
      <c r="N18" s="15">
        <f t="shared" si="2"/>
        <v>0.5083333333333333</v>
      </c>
      <c r="O18" s="15">
        <f t="shared" si="3"/>
        <v>0.5708333333333333</v>
      </c>
      <c r="P18" s="15">
        <f>P17+I18</f>
        <v>0.69930555555555562</v>
      </c>
      <c r="Q18" s="15">
        <f>Q17+I18</f>
        <v>0.76180555555555562</v>
      </c>
      <c r="R18" s="15">
        <f>R17+I18</f>
        <v>0.81736111111111109</v>
      </c>
      <c r="S18" s="309"/>
      <c r="T18" s="15" t="s">
        <v>18</v>
      </c>
      <c r="U18" s="15">
        <v>0.3576388888888889</v>
      </c>
      <c r="V18" s="15" t="s">
        <v>18</v>
      </c>
      <c r="W18" s="15">
        <f>W17+$H18</f>
        <v>0.57638888888888884</v>
      </c>
      <c r="X18" s="15">
        <f t="shared" si="4"/>
        <v>0.77916666666666656</v>
      </c>
      <c r="Y18" s="308"/>
      <c r="Z18" s="15" t="s">
        <v>18</v>
      </c>
      <c r="AA18" s="15">
        <f>AA17+$H18</f>
        <v>0.52430555555555558</v>
      </c>
      <c r="AB18" s="15">
        <v>0.77847222222222223</v>
      </c>
    </row>
    <row r="19" spans="1:28" x14ac:dyDescent="0.25">
      <c r="A19" s="23" t="str">
        <f>VLOOKUP(D:D,'PARAGENS CONCELHO'!$1:$1048576,2,FALSE)</f>
        <v xml:space="preserve"> 40.664151,  -7.915741</v>
      </c>
      <c r="B19" s="23" t="s">
        <v>3746</v>
      </c>
      <c r="C19" s="23" t="str">
        <f>VLOOKUP(D:D,'PARAGENS CONCELHO'!$1:$1048576,3,FALSE)</f>
        <v>Fonte Cibernética 2</v>
      </c>
      <c r="D19" s="23" t="s">
        <v>2773</v>
      </c>
      <c r="E19" s="21"/>
      <c r="F19" s="21"/>
      <c r="G19" s="24" t="s">
        <v>28</v>
      </c>
      <c r="H19" s="148">
        <v>0</v>
      </c>
      <c r="I19" s="144">
        <v>6.9444444444444447E-4</v>
      </c>
      <c r="J19" s="309"/>
      <c r="K19" s="80" t="s">
        <v>18</v>
      </c>
      <c r="L19" s="80">
        <f t="shared" si="1"/>
        <v>0.29375000000000001</v>
      </c>
      <c r="M19" s="80">
        <f>M18+$H19</f>
        <v>0.3347222222222222</v>
      </c>
      <c r="N19" s="80">
        <f t="shared" si="2"/>
        <v>0.50902777777777775</v>
      </c>
      <c r="O19" s="80">
        <f t="shared" si="3"/>
        <v>0.57152777777777775</v>
      </c>
      <c r="P19" s="80">
        <f>P18+H19</f>
        <v>0.69930555555555562</v>
      </c>
      <c r="Q19" s="80">
        <f>Q18+$H19</f>
        <v>0.76180555555555562</v>
      </c>
      <c r="R19" s="80">
        <f>R18+$H19</f>
        <v>0.81736111111111109</v>
      </c>
      <c r="S19" s="309"/>
      <c r="T19" s="80" t="s">
        <v>18</v>
      </c>
      <c r="U19" s="80">
        <v>0.35833333333333334</v>
      </c>
      <c r="V19" s="80" t="s">
        <v>18</v>
      </c>
      <c r="W19" s="80">
        <f>W18+$I19</f>
        <v>0.57708333333333328</v>
      </c>
      <c r="X19" s="80">
        <f t="shared" si="4"/>
        <v>0.77986111111111101</v>
      </c>
      <c r="Y19" s="308"/>
      <c r="Z19" s="80" t="s">
        <v>18</v>
      </c>
      <c r="AA19" s="80">
        <f t="shared" si="6"/>
        <v>0.52500000000000002</v>
      </c>
      <c r="AB19" s="80">
        <f t="shared" si="5"/>
        <v>0.77916666666666667</v>
      </c>
    </row>
    <row r="20" spans="1:28" x14ac:dyDescent="0.25">
      <c r="A20" s="12" t="str">
        <f>VLOOKUP(D:D,'PARAGENS CONCELHO'!$1:$1048576,2,FALSE)</f>
        <v xml:space="preserve"> 40.664846,  -7.913745</v>
      </c>
      <c r="B20" s="12" t="s">
        <v>3747</v>
      </c>
      <c r="C20" s="12" t="str">
        <f>VLOOKUP(D:D,'PARAGENS CONCELHO'!$1:$1048576,3,FALSE)</f>
        <v>Capitão Homem Ribeiro</v>
      </c>
      <c r="D20" s="20" t="s">
        <v>2774</v>
      </c>
      <c r="E20" s="5"/>
      <c r="F20" s="5"/>
      <c r="G20" s="5"/>
      <c r="H20" s="72">
        <v>0</v>
      </c>
      <c r="I20" s="51">
        <v>6.9444444444444447E-4</v>
      </c>
      <c r="J20" s="309"/>
      <c r="K20" s="15" t="s">
        <v>18</v>
      </c>
      <c r="L20" s="15">
        <f t="shared" si="1"/>
        <v>0.29444444444444445</v>
      </c>
      <c r="M20" s="15">
        <f t="shared" ref="M20:M29" si="7">M19+I20</f>
        <v>0.33541666666666664</v>
      </c>
      <c r="N20" s="15">
        <f t="shared" si="2"/>
        <v>0.50972222222222219</v>
      </c>
      <c r="O20" s="15">
        <f t="shared" si="3"/>
        <v>0.57222222222222219</v>
      </c>
      <c r="P20" s="15">
        <f t="shared" ref="P20:P29" si="8">P19+I20</f>
        <v>0.70000000000000007</v>
      </c>
      <c r="Q20" s="15">
        <f t="shared" ref="Q20:Q29" si="9">Q19+I20</f>
        <v>0.76250000000000007</v>
      </c>
      <c r="R20" s="15">
        <f>R19+I20</f>
        <v>0.81805555555555554</v>
      </c>
      <c r="S20" s="309"/>
      <c r="T20" s="15" t="s">
        <v>18</v>
      </c>
      <c r="U20" s="15">
        <v>0.35833333333333334</v>
      </c>
      <c r="V20" s="15" t="s">
        <v>18</v>
      </c>
      <c r="W20" s="15">
        <f>W19+$H20</f>
        <v>0.57708333333333328</v>
      </c>
      <c r="X20" s="15">
        <f t="shared" si="4"/>
        <v>0.78055555555555545</v>
      </c>
      <c r="Y20" s="308"/>
      <c r="Z20" s="15" t="s">
        <v>18</v>
      </c>
      <c r="AA20" s="15">
        <f>AA19+$H20</f>
        <v>0.52500000000000002</v>
      </c>
      <c r="AB20" s="15">
        <v>0.77916666666666667</v>
      </c>
    </row>
    <row r="21" spans="1:28" x14ac:dyDescent="0.25">
      <c r="A21" s="12" t="str">
        <f>VLOOKUP(D:D,'PARAGENS CONCELHO'!$1:$1048576,2,FALSE)</f>
        <v xml:space="preserve"> 40.666018,  -7.913206</v>
      </c>
      <c r="B21" s="12" t="s">
        <v>3748</v>
      </c>
      <c r="C21" s="12" t="str">
        <f>VLOOKUP(D:D,'PARAGENS CONCELHO'!$1:$1048576,3,FALSE)</f>
        <v>Cava de Viriato 1</v>
      </c>
      <c r="D21" s="12" t="s">
        <v>2572</v>
      </c>
      <c r="E21" s="13"/>
      <c r="F21" s="13"/>
      <c r="G21" s="17"/>
      <c r="H21" s="71"/>
      <c r="I21" s="51">
        <v>6.9444444444444447E-4</v>
      </c>
      <c r="J21" s="309"/>
      <c r="K21" s="35" t="s">
        <v>18</v>
      </c>
      <c r="L21" s="35">
        <f t="shared" si="1"/>
        <v>0.2951388888888889</v>
      </c>
      <c r="M21" s="35">
        <f t="shared" si="7"/>
        <v>0.33611111111111108</v>
      </c>
      <c r="N21" s="35">
        <f t="shared" si="2"/>
        <v>0.51041666666666663</v>
      </c>
      <c r="O21" s="35">
        <f t="shared" si="3"/>
        <v>0.57291666666666663</v>
      </c>
      <c r="P21" s="35">
        <f t="shared" si="8"/>
        <v>0.70069444444444451</v>
      </c>
      <c r="Q21" s="35">
        <f t="shared" si="9"/>
        <v>0.76319444444444451</v>
      </c>
      <c r="R21" s="35">
        <f>R20+I21</f>
        <v>0.81874999999999998</v>
      </c>
      <c r="S21" s="309"/>
      <c r="T21" s="35" t="s">
        <v>18</v>
      </c>
      <c r="U21" s="35">
        <v>0.35902777777777778</v>
      </c>
      <c r="V21" s="35" t="s">
        <v>18</v>
      </c>
      <c r="W21" s="35">
        <f t="shared" si="4"/>
        <v>0.57777777777777772</v>
      </c>
      <c r="X21" s="35">
        <f t="shared" si="4"/>
        <v>0.78124999999999989</v>
      </c>
      <c r="Y21" s="308"/>
      <c r="Z21" s="35" t="s">
        <v>18</v>
      </c>
      <c r="AA21" s="35">
        <f t="shared" si="6"/>
        <v>0.52569444444444446</v>
      </c>
      <c r="AB21" s="35">
        <f t="shared" si="5"/>
        <v>0.77986111111111112</v>
      </c>
    </row>
    <row r="22" spans="1:28" x14ac:dyDescent="0.25">
      <c r="A22" s="12" t="str">
        <f>VLOOKUP(D:D,'PARAGENS CONCELHO'!$1:$1048576,2,FALSE)</f>
        <v xml:space="preserve"> 40.672645,  -7.914911</v>
      </c>
      <c r="B22" s="12" t="s">
        <v>3749</v>
      </c>
      <c r="C22" s="12" t="str">
        <f>VLOOKUP(D:D,'PARAGENS CONCELHO'!$1:$1048576,3,FALSE)</f>
        <v>Escola Viriato 1</v>
      </c>
      <c r="D22" s="20" t="s">
        <v>2606</v>
      </c>
      <c r="E22" s="17"/>
      <c r="H22" s="70"/>
      <c r="I22" s="51">
        <v>0</v>
      </c>
      <c r="J22" s="309"/>
      <c r="K22" s="15" t="s">
        <v>18</v>
      </c>
      <c r="L22" s="15" t="s">
        <v>18</v>
      </c>
      <c r="M22" s="15">
        <f t="shared" si="7"/>
        <v>0.33611111111111108</v>
      </c>
      <c r="N22" s="15" t="s">
        <v>18</v>
      </c>
      <c r="O22" s="15">
        <f t="shared" si="3"/>
        <v>0.57291666666666663</v>
      </c>
      <c r="P22" s="15">
        <f t="shared" si="8"/>
        <v>0.70069444444444451</v>
      </c>
      <c r="Q22" s="15">
        <f t="shared" si="9"/>
        <v>0.76319444444444451</v>
      </c>
      <c r="R22" s="15" t="s">
        <v>18</v>
      </c>
      <c r="S22" s="309"/>
      <c r="T22" s="15" t="s">
        <v>18</v>
      </c>
      <c r="U22" s="15" t="s">
        <v>18</v>
      </c>
      <c r="V22" s="15" t="s">
        <v>18</v>
      </c>
      <c r="W22" s="15" t="s">
        <v>18</v>
      </c>
      <c r="X22" s="15" t="s">
        <v>18</v>
      </c>
      <c r="Y22" s="308"/>
      <c r="Z22" s="15" t="s">
        <v>18</v>
      </c>
      <c r="AA22" s="15" t="s">
        <v>18</v>
      </c>
      <c r="AB22" s="15" t="s">
        <v>18</v>
      </c>
    </row>
    <row r="23" spans="1:28" x14ac:dyDescent="0.25">
      <c r="A23" s="12" t="str">
        <f>VLOOKUP(D:D,'PARAGENS CONCELHO'!$1:$1048576,2,FALSE)</f>
        <v xml:space="preserve"> 40.673754,  -7.913658</v>
      </c>
      <c r="B23" s="12" t="s">
        <v>3749</v>
      </c>
      <c r="C23" s="12" t="str">
        <f>VLOOKUP(D:D,'PARAGENS CONCELHO'!$1:$1048576,3,FALSE)</f>
        <v>Av. Mário Soares</v>
      </c>
      <c r="D23" s="12" t="s">
        <v>2312</v>
      </c>
      <c r="E23" s="17"/>
      <c r="H23" s="70"/>
      <c r="I23" s="51">
        <v>6.9444444444444447E-4</v>
      </c>
      <c r="J23" s="309"/>
      <c r="K23" s="35" t="s">
        <v>18</v>
      </c>
      <c r="L23" s="35" t="s">
        <v>18</v>
      </c>
      <c r="M23" s="35">
        <f t="shared" si="7"/>
        <v>0.33680555555555552</v>
      </c>
      <c r="N23" s="35" t="s">
        <v>18</v>
      </c>
      <c r="O23" s="35">
        <f t="shared" si="3"/>
        <v>0.57361111111111107</v>
      </c>
      <c r="P23" s="35">
        <f t="shared" si="8"/>
        <v>0.70138888888888895</v>
      </c>
      <c r="Q23" s="35">
        <f t="shared" si="9"/>
        <v>0.76388888888888895</v>
      </c>
      <c r="R23" s="35" t="s">
        <v>18</v>
      </c>
      <c r="S23" s="309"/>
      <c r="T23" s="35" t="s">
        <v>18</v>
      </c>
      <c r="U23" s="35" t="s">
        <v>18</v>
      </c>
      <c r="V23" s="35" t="s">
        <v>18</v>
      </c>
      <c r="W23" s="35" t="s">
        <v>18</v>
      </c>
      <c r="X23" s="35" t="s">
        <v>18</v>
      </c>
      <c r="Y23" s="308"/>
      <c r="Z23" s="35" t="s">
        <v>18</v>
      </c>
      <c r="AA23" s="35" t="s">
        <v>18</v>
      </c>
      <c r="AB23" s="35" t="s">
        <v>18</v>
      </c>
    </row>
    <row r="24" spans="1:28" x14ac:dyDescent="0.25">
      <c r="A24" s="12" t="str">
        <f>VLOOKUP(D:D,'PARAGENS CONCELHO'!$1:$1048576,2,FALSE)</f>
        <v xml:space="preserve"> 40.675783,  -7.915438</v>
      </c>
      <c r="B24" s="12" t="s">
        <v>3749</v>
      </c>
      <c r="C24" s="12" t="str">
        <f>VLOOKUP(D:D,'PARAGENS CONCELHO'!$1:$1048576,3,FALSE)</f>
        <v>Abraveses-Pr Lameiras 1</v>
      </c>
      <c r="D24" s="20" t="s">
        <v>2607</v>
      </c>
      <c r="E24" s="5"/>
      <c r="H24" s="70"/>
      <c r="I24" s="51">
        <v>6.9444444444444447E-4</v>
      </c>
      <c r="J24" s="309"/>
      <c r="K24" s="15" t="s">
        <v>18</v>
      </c>
      <c r="L24" s="15" t="s">
        <v>18</v>
      </c>
      <c r="M24" s="15">
        <f t="shared" si="7"/>
        <v>0.33749999999999997</v>
      </c>
      <c r="N24" s="15" t="s">
        <v>18</v>
      </c>
      <c r="O24" s="15">
        <f t="shared" si="3"/>
        <v>0.57430555555555551</v>
      </c>
      <c r="P24" s="15">
        <f t="shared" si="8"/>
        <v>0.70208333333333339</v>
      </c>
      <c r="Q24" s="15">
        <f t="shared" si="9"/>
        <v>0.76458333333333339</v>
      </c>
      <c r="R24" s="15" t="s">
        <v>18</v>
      </c>
      <c r="S24" s="309"/>
      <c r="T24" s="15" t="s">
        <v>18</v>
      </c>
      <c r="U24" s="15" t="s">
        <v>18</v>
      </c>
      <c r="V24" s="15" t="s">
        <v>18</v>
      </c>
      <c r="W24" s="15" t="s">
        <v>18</v>
      </c>
      <c r="X24" s="15" t="s">
        <v>18</v>
      </c>
      <c r="Y24" s="308"/>
      <c r="Z24" s="15" t="s">
        <v>18</v>
      </c>
      <c r="AA24" s="15" t="s">
        <v>18</v>
      </c>
      <c r="AB24" s="15" t="s">
        <v>18</v>
      </c>
    </row>
    <row r="25" spans="1:28" x14ac:dyDescent="0.25">
      <c r="A25" s="12" t="str">
        <f>VLOOKUP(D:D,'PARAGENS CONCELHO'!$1:$1048576,2,FALSE)</f>
        <v xml:space="preserve"> 40.677924,  -7.916418</v>
      </c>
      <c r="B25" s="12" t="s">
        <v>3749</v>
      </c>
      <c r="C25" s="12" t="str">
        <f>VLOOKUP(D:D,'PARAGENS CONCELHO'!$1:$1048576,3,FALSE)</f>
        <v>Abraveses-Rua Eirinha 1</v>
      </c>
      <c r="D25" s="12" t="s">
        <v>2608</v>
      </c>
      <c r="E25" s="17"/>
      <c r="H25" s="70"/>
      <c r="I25" s="51">
        <v>6.9444444444444447E-4</v>
      </c>
      <c r="J25" s="309"/>
      <c r="K25" s="35" t="s">
        <v>18</v>
      </c>
      <c r="L25" s="35" t="s">
        <v>18</v>
      </c>
      <c r="M25" s="35">
        <f t="shared" si="7"/>
        <v>0.33819444444444441</v>
      </c>
      <c r="N25" s="35" t="s">
        <v>18</v>
      </c>
      <c r="O25" s="35">
        <f t="shared" si="3"/>
        <v>0.57499999999999996</v>
      </c>
      <c r="P25" s="35">
        <f t="shared" si="8"/>
        <v>0.70277777777777783</v>
      </c>
      <c r="Q25" s="35">
        <f t="shared" si="9"/>
        <v>0.76527777777777783</v>
      </c>
      <c r="R25" s="35" t="s">
        <v>18</v>
      </c>
      <c r="S25" s="309"/>
      <c r="T25" s="35" t="s">
        <v>18</v>
      </c>
      <c r="U25" s="35" t="s">
        <v>18</v>
      </c>
      <c r="V25" s="35" t="s">
        <v>18</v>
      </c>
      <c r="W25" s="35" t="s">
        <v>18</v>
      </c>
      <c r="X25" s="35" t="s">
        <v>18</v>
      </c>
      <c r="Y25" s="308"/>
      <c r="Z25" s="35" t="s">
        <v>18</v>
      </c>
      <c r="AA25" s="35" t="s">
        <v>18</v>
      </c>
      <c r="AB25" s="35" t="s">
        <v>18</v>
      </c>
    </row>
    <row r="26" spans="1:28" x14ac:dyDescent="0.25">
      <c r="A26" s="12" t="str">
        <f>VLOOKUP(D:D,'PARAGENS CONCELHO'!$1:$1048576,2,FALSE)</f>
        <v xml:space="preserve"> 40.679424,  -7.914817</v>
      </c>
      <c r="B26" s="12" t="s">
        <v>3749</v>
      </c>
      <c r="C26" s="12" t="str">
        <f>VLOOKUP(D:D,'PARAGENS CONCELHO'!$1:$1048576,3,FALSE)</f>
        <v>Esc. Azeredo Perdigão 2</v>
      </c>
      <c r="D26" s="28" t="s">
        <v>2748</v>
      </c>
      <c r="E26" s="21"/>
      <c r="H26" s="70"/>
      <c r="I26" s="51">
        <v>1.3888888888888889E-3</v>
      </c>
      <c r="J26" s="309"/>
      <c r="K26" s="15" t="s">
        <v>18</v>
      </c>
      <c r="L26" s="15" t="s">
        <v>18</v>
      </c>
      <c r="M26" s="15">
        <f t="shared" si="7"/>
        <v>0.33958333333333329</v>
      </c>
      <c r="N26" s="15" t="s">
        <v>18</v>
      </c>
      <c r="O26" s="15">
        <f t="shared" si="3"/>
        <v>0.57638888888888884</v>
      </c>
      <c r="P26" s="15">
        <f t="shared" si="8"/>
        <v>0.70416666666666672</v>
      </c>
      <c r="Q26" s="15">
        <f t="shared" si="9"/>
        <v>0.76666666666666672</v>
      </c>
      <c r="R26" s="15" t="s">
        <v>18</v>
      </c>
      <c r="S26" s="309"/>
      <c r="T26" s="15" t="s">
        <v>18</v>
      </c>
      <c r="U26" s="15" t="s">
        <v>18</v>
      </c>
      <c r="V26" s="15" t="s">
        <v>18</v>
      </c>
      <c r="W26" s="15" t="s">
        <v>18</v>
      </c>
      <c r="X26" s="15" t="s">
        <v>18</v>
      </c>
      <c r="Y26" s="308"/>
      <c r="Z26" s="15" t="s">
        <v>18</v>
      </c>
      <c r="AA26" s="15" t="s">
        <v>18</v>
      </c>
      <c r="AB26" s="15" t="s">
        <v>18</v>
      </c>
    </row>
    <row r="27" spans="1:28" x14ac:dyDescent="0.25">
      <c r="A27" s="12" t="str">
        <f>VLOOKUP(D:D,'PARAGENS CONCELHO'!$1:$1048576,2,FALSE)</f>
        <v xml:space="preserve"> 40.682436,  -7.918777</v>
      </c>
      <c r="B27" s="12" t="s">
        <v>3750</v>
      </c>
      <c r="C27" s="12" t="str">
        <f>VLOOKUP(D:D,'PARAGENS CONCELHO'!$1:$1048576,3,FALSE)</f>
        <v>Abraveses-Hospital 2</v>
      </c>
      <c r="D27" s="12" t="s">
        <v>2597</v>
      </c>
      <c r="E27" s="17"/>
      <c r="H27" s="70"/>
      <c r="I27" s="51">
        <v>6.9444444444444447E-4</v>
      </c>
      <c r="J27" s="309"/>
      <c r="K27" s="35" t="s">
        <v>18</v>
      </c>
      <c r="L27" s="35" t="s">
        <v>18</v>
      </c>
      <c r="M27" s="35">
        <f t="shared" si="7"/>
        <v>0.34027777777777773</v>
      </c>
      <c r="N27" s="35" t="s">
        <v>18</v>
      </c>
      <c r="O27" s="35">
        <f t="shared" si="3"/>
        <v>0.57708333333333328</v>
      </c>
      <c r="P27" s="35">
        <f t="shared" si="8"/>
        <v>0.70486111111111116</v>
      </c>
      <c r="Q27" s="35">
        <f t="shared" si="9"/>
        <v>0.76736111111111116</v>
      </c>
      <c r="R27" s="35" t="s">
        <v>18</v>
      </c>
      <c r="S27" s="309"/>
      <c r="T27" s="35" t="s">
        <v>18</v>
      </c>
      <c r="U27" s="35" t="s">
        <v>18</v>
      </c>
      <c r="V27" s="35" t="s">
        <v>18</v>
      </c>
      <c r="W27" s="35" t="s">
        <v>18</v>
      </c>
      <c r="X27" s="35" t="s">
        <v>18</v>
      </c>
      <c r="Y27" s="308"/>
      <c r="Z27" s="35" t="s">
        <v>18</v>
      </c>
      <c r="AA27" s="35" t="s">
        <v>18</v>
      </c>
      <c r="AB27" s="35" t="s">
        <v>18</v>
      </c>
    </row>
    <row r="28" spans="1:28" x14ac:dyDescent="0.25">
      <c r="A28" s="12" t="str">
        <f>VLOOKUP(D:D,'PARAGENS CONCELHO'!$1:$1048576,2,FALSE)</f>
        <v xml:space="preserve"> 40.679807,  -7.920631</v>
      </c>
      <c r="B28" s="12" t="s">
        <v>3750</v>
      </c>
      <c r="C28" s="12" t="str">
        <f>VLOOKUP(D:D,'PARAGENS CONCELHO'!$1:$1048576,3,FALSE)</f>
        <v>Abraveses-Correios 2</v>
      </c>
      <c r="D28" s="12" t="s">
        <v>2598</v>
      </c>
      <c r="E28" s="13"/>
      <c r="H28" s="70"/>
      <c r="I28" s="51">
        <v>6.9444444444444447E-4</v>
      </c>
      <c r="J28" s="309"/>
      <c r="K28" s="15" t="s">
        <v>18</v>
      </c>
      <c r="L28" s="15" t="s">
        <v>18</v>
      </c>
      <c r="M28" s="15">
        <f t="shared" si="7"/>
        <v>0.34097222222222218</v>
      </c>
      <c r="N28" s="15" t="s">
        <v>18</v>
      </c>
      <c r="O28" s="15">
        <f t="shared" si="3"/>
        <v>0.57777777777777772</v>
      </c>
      <c r="P28" s="15">
        <f t="shared" si="8"/>
        <v>0.7055555555555556</v>
      </c>
      <c r="Q28" s="15">
        <f t="shared" si="9"/>
        <v>0.7680555555555556</v>
      </c>
      <c r="R28" s="15" t="s">
        <v>18</v>
      </c>
      <c r="S28" s="309"/>
      <c r="T28" s="15" t="s">
        <v>18</v>
      </c>
      <c r="U28" s="15" t="s">
        <v>18</v>
      </c>
      <c r="V28" s="15" t="s">
        <v>18</v>
      </c>
      <c r="W28" s="15" t="s">
        <v>18</v>
      </c>
      <c r="X28" s="15" t="s">
        <v>18</v>
      </c>
      <c r="Y28" s="308"/>
      <c r="Z28" s="15" t="s">
        <v>18</v>
      </c>
      <c r="AA28" s="15" t="s">
        <v>18</v>
      </c>
      <c r="AB28" s="15" t="s">
        <v>18</v>
      </c>
    </row>
    <row r="29" spans="1:28" x14ac:dyDescent="0.25">
      <c r="A29" s="12" t="str">
        <f>VLOOKUP(D:D,'PARAGENS CONCELHO'!$1:$1048576,2,FALSE)</f>
        <v xml:space="preserve"> 40.678140,  -7.923127</v>
      </c>
      <c r="B29" s="12" t="s">
        <v>3750</v>
      </c>
      <c r="C29" s="12" t="str">
        <f>VLOOKUP(D:D,'PARAGENS CONCELHO'!$1:$1048576,3,FALSE)</f>
        <v>Ten Cor Silva Simões 3</v>
      </c>
      <c r="D29" s="12" t="s">
        <v>2599</v>
      </c>
      <c r="E29" s="17"/>
      <c r="H29" s="70"/>
      <c r="I29" s="51">
        <v>6.9444444444444447E-4</v>
      </c>
      <c r="J29" s="309"/>
      <c r="K29" s="35" t="s">
        <v>18</v>
      </c>
      <c r="L29" s="35" t="s">
        <v>18</v>
      </c>
      <c r="M29" s="35">
        <f t="shared" si="7"/>
        <v>0.34166666666666662</v>
      </c>
      <c r="N29" s="35" t="s">
        <v>18</v>
      </c>
      <c r="O29" s="35">
        <f t="shared" si="3"/>
        <v>0.57847222222222217</v>
      </c>
      <c r="P29" s="35">
        <f t="shared" si="8"/>
        <v>0.70625000000000004</v>
      </c>
      <c r="Q29" s="35">
        <f t="shared" si="9"/>
        <v>0.76875000000000004</v>
      </c>
      <c r="R29" s="35" t="s">
        <v>18</v>
      </c>
      <c r="S29" s="309"/>
      <c r="T29" s="35" t="s">
        <v>18</v>
      </c>
      <c r="U29" s="35" t="s">
        <v>18</v>
      </c>
      <c r="V29" s="35" t="s">
        <v>18</v>
      </c>
      <c r="W29" s="35" t="s">
        <v>18</v>
      </c>
      <c r="X29" s="35" t="s">
        <v>18</v>
      </c>
      <c r="Y29" s="308"/>
      <c r="Z29" s="35" t="s">
        <v>18</v>
      </c>
      <c r="AA29" s="35" t="s">
        <v>18</v>
      </c>
      <c r="AB29" s="35" t="s">
        <v>18</v>
      </c>
    </row>
    <row r="30" spans="1:28" x14ac:dyDescent="0.25">
      <c r="A30" s="12" t="str">
        <f>VLOOKUP(D:D,'PARAGENS CONCELHO'!$1:$1048576,2,FALSE)</f>
        <v xml:space="preserve"> 40.668229,  -7.915667</v>
      </c>
      <c r="B30" s="12" t="s">
        <v>3751</v>
      </c>
      <c r="C30" s="12" t="str">
        <f>VLOOKUP(D:D,'PARAGENS CONCELHO'!$1:$1048576,3,FALSE)</f>
        <v>Av Bélgica-Alf Miguel 1</v>
      </c>
      <c r="D30" s="20" t="s">
        <v>2573</v>
      </c>
      <c r="E30" s="17"/>
      <c r="F30" s="17"/>
      <c r="G30" s="5"/>
      <c r="H30" s="72">
        <v>0</v>
      </c>
      <c r="I30" s="51">
        <v>6.9444444444444447E-4</v>
      </c>
      <c r="J30" s="309"/>
      <c r="K30" s="15" t="s">
        <v>18</v>
      </c>
      <c r="L30" s="15">
        <f>L21+I30</f>
        <v>0.29583333333333334</v>
      </c>
      <c r="M30" s="15" t="s">
        <v>18</v>
      </c>
      <c r="N30" s="15">
        <f>N21+I30</f>
        <v>0.51111111111111107</v>
      </c>
      <c r="O30" s="15" t="s">
        <v>18</v>
      </c>
      <c r="P30" s="15" t="s">
        <v>18</v>
      </c>
      <c r="Q30" s="15" t="s">
        <v>18</v>
      </c>
      <c r="R30" s="15">
        <f>R21+I30</f>
        <v>0.81944444444444442</v>
      </c>
      <c r="S30" s="309"/>
      <c r="T30" s="15" t="s">
        <v>18</v>
      </c>
      <c r="U30" s="15">
        <v>0.35902777777777778</v>
      </c>
      <c r="V30" s="15" t="s">
        <v>18</v>
      </c>
      <c r="W30" s="15">
        <f>W21+$I30</f>
        <v>0.57847222222222217</v>
      </c>
      <c r="X30" s="15">
        <f>X21+$I30</f>
        <v>0.78194444444444433</v>
      </c>
      <c r="Y30" s="308"/>
      <c r="Z30" s="15" t="s">
        <v>18</v>
      </c>
      <c r="AA30" s="15">
        <f>AA21+$I30</f>
        <v>0.52638888888888891</v>
      </c>
      <c r="AB30" s="15">
        <f>AB21+$I30</f>
        <v>0.78055555555555556</v>
      </c>
    </row>
    <row r="31" spans="1:28" x14ac:dyDescent="0.25">
      <c r="A31" s="12" t="str">
        <f>VLOOKUP(D:D,'PARAGENS CONCELHO'!$1:$1048576,2,FALSE)</f>
        <v xml:space="preserve"> 40.670403,  -7.917955</v>
      </c>
      <c r="B31" s="12" t="s">
        <v>3751</v>
      </c>
      <c r="C31" s="12" t="str">
        <f>VLOOKUP(D:D,'PARAGENS CONCELHO'!$1:$1048576,3,FALSE)</f>
        <v>Avenida Bélgica 2</v>
      </c>
      <c r="D31" s="12" t="s">
        <v>2575</v>
      </c>
      <c r="E31" s="17"/>
      <c r="F31" s="17"/>
      <c r="G31" s="17"/>
      <c r="H31" s="71"/>
      <c r="I31" s="51">
        <v>6.9444444444444447E-4</v>
      </c>
      <c r="J31" s="309"/>
      <c r="K31" s="35" t="s">
        <v>18</v>
      </c>
      <c r="L31" s="35">
        <f t="shared" ref="L31:L37" si="10">L30+I31</f>
        <v>0.29652777777777778</v>
      </c>
      <c r="M31" s="35" t="s">
        <v>18</v>
      </c>
      <c r="N31" s="35">
        <f t="shared" ref="N31:N37" si="11">N30+I31</f>
        <v>0.51180555555555551</v>
      </c>
      <c r="O31" s="35" t="s">
        <v>18</v>
      </c>
      <c r="P31" s="35" t="s">
        <v>18</v>
      </c>
      <c r="Q31" s="35" t="s">
        <v>18</v>
      </c>
      <c r="R31" s="35">
        <f t="shared" ref="R31:R37" si="12">R30+I31</f>
        <v>0.82013888888888886</v>
      </c>
      <c r="S31" s="309"/>
      <c r="T31" s="35" t="s">
        <v>18</v>
      </c>
      <c r="U31" s="35">
        <v>0.35972222222222222</v>
      </c>
      <c r="V31" s="35" t="s">
        <v>18</v>
      </c>
      <c r="W31" s="35">
        <f>W30+$I31</f>
        <v>0.57916666666666661</v>
      </c>
      <c r="X31" s="35">
        <v>0.78194444444444444</v>
      </c>
      <c r="Y31" s="308"/>
      <c r="Z31" s="35" t="s">
        <v>18</v>
      </c>
      <c r="AA31" s="35">
        <f>AA30+$I31</f>
        <v>0.52708333333333335</v>
      </c>
      <c r="AB31" s="35">
        <f>AB30+$I31</f>
        <v>0.78125</v>
      </c>
    </row>
    <row r="32" spans="1:28" x14ac:dyDescent="0.25">
      <c r="A32" s="12" t="str">
        <f>VLOOKUP(D:D,'PARAGENS CONCELHO'!$1:$1048576,2,FALSE)</f>
        <v xml:space="preserve"> 40.672560,  -7.920169</v>
      </c>
      <c r="B32" s="12" t="s">
        <v>3752</v>
      </c>
      <c r="C32" s="12" t="str">
        <f>VLOOKUP(D:D,'PARAGENS CONCELHO'!$1:$1048576,3,FALSE)</f>
        <v>Avenida Bélgica 3</v>
      </c>
      <c r="D32" s="20" t="s">
        <v>2576</v>
      </c>
      <c r="E32" s="13"/>
      <c r="F32" s="13"/>
      <c r="G32" s="5"/>
      <c r="H32" s="72">
        <v>0</v>
      </c>
      <c r="I32" s="51">
        <v>6.9444444444444447E-4</v>
      </c>
      <c r="J32" s="309"/>
      <c r="K32" s="15" t="s">
        <v>18</v>
      </c>
      <c r="L32" s="15">
        <f t="shared" si="10"/>
        <v>0.29722222222222222</v>
      </c>
      <c r="M32" s="15" t="s">
        <v>18</v>
      </c>
      <c r="N32" s="15">
        <f t="shared" si="11"/>
        <v>0.51249999999999996</v>
      </c>
      <c r="O32" s="15" t="s">
        <v>18</v>
      </c>
      <c r="P32" s="15" t="s">
        <v>18</v>
      </c>
      <c r="Q32" s="15" t="s">
        <v>18</v>
      </c>
      <c r="R32" s="15">
        <f t="shared" si="12"/>
        <v>0.8208333333333333</v>
      </c>
      <c r="S32" s="309"/>
      <c r="T32" s="15" t="s">
        <v>18</v>
      </c>
      <c r="U32" s="15">
        <v>0.35972222222222222</v>
      </c>
      <c r="V32" s="15" t="s">
        <v>18</v>
      </c>
      <c r="W32" s="15">
        <f>W31+$H32</f>
        <v>0.57916666666666661</v>
      </c>
      <c r="X32" s="15">
        <f t="shared" ref="X32:X37" si="13">X31+$I32</f>
        <v>0.78263888888888888</v>
      </c>
      <c r="Y32" s="308"/>
      <c r="Z32" s="15" t="s">
        <v>18</v>
      </c>
      <c r="AA32" s="15">
        <f>AA31+$H32</f>
        <v>0.52708333333333335</v>
      </c>
      <c r="AB32" s="15">
        <f>AB31+$I32</f>
        <v>0.78194444444444444</v>
      </c>
    </row>
    <row r="33" spans="1:28" x14ac:dyDescent="0.25">
      <c r="A33" s="12" t="str">
        <f>VLOOKUP(D:D,'PARAGENS CONCELHO'!$1:$1048576,2,FALSE)</f>
        <v xml:space="preserve"> 40.674666,  -7.922428</v>
      </c>
      <c r="B33" s="12" t="s">
        <v>3752</v>
      </c>
      <c r="C33" s="12" t="str">
        <f>VLOOKUP(D:D,'PARAGENS CONCELHO'!$1:$1048576,3,FALSE)</f>
        <v>Av Bélgica-Sta Amélia 2</v>
      </c>
      <c r="D33" s="12" t="s">
        <v>2577</v>
      </c>
      <c r="E33" s="17"/>
      <c r="F33" s="17"/>
      <c r="G33" s="17"/>
      <c r="H33" s="73"/>
      <c r="I33" s="51">
        <v>6.9444444444444447E-4</v>
      </c>
      <c r="J33" s="309"/>
      <c r="K33" s="35" t="s">
        <v>18</v>
      </c>
      <c r="L33" s="35">
        <f t="shared" si="10"/>
        <v>0.29791666666666666</v>
      </c>
      <c r="M33" s="35" t="s">
        <v>18</v>
      </c>
      <c r="N33" s="35">
        <f t="shared" si="11"/>
        <v>0.5131944444444444</v>
      </c>
      <c r="O33" s="35" t="s">
        <v>18</v>
      </c>
      <c r="P33" s="35" t="s">
        <v>18</v>
      </c>
      <c r="Q33" s="35" t="s">
        <v>18</v>
      </c>
      <c r="R33" s="35">
        <f t="shared" si="12"/>
        <v>0.82152777777777775</v>
      </c>
      <c r="S33" s="309"/>
      <c r="T33" s="35" t="s">
        <v>18</v>
      </c>
      <c r="U33" s="35">
        <v>0.36041666666666666</v>
      </c>
      <c r="V33" s="35" t="s">
        <v>18</v>
      </c>
      <c r="W33" s="35">
        <f>W32+$I33</f>
        <v>0.57986111111111105</v>
      </c>
      <c r="X33" s="35">
        <f t="shared" si="13"/>
        <v>0.78333333333333333</v>
      </c>
      <c r="Y33" s="308"/>
      <c r="Z33" s="35" t="s">
        <v>18</v>
      </c>
      <c r="AA33" s="35">
        <f t="shared" ref="AA33:AB37" si="14">AA32+$I33</f>
        <v>0.52777777777777779</v>
      </c>
      <c r="AB33" s="35">
        <f t="shared" si="14"/>
        <v>0.78263888888888888</v>
      </c>
    </row>
    <row r="34" spans="1:28" x14ac:dyDescent="0.25">
      <c r="A34" s="12" t="str">
        <f>VLOOKUP(D:D,'PARAGENS CONCELHO'!$1:$1048576,2,FALSE)</f>
        <v xml:space="preserve"> 40.677605,  -7.925474</v>
      </c>
      <c r="B34" s="12" t="s">
        <v>3176</v>
      </c>
      <c r="C34" s="12" t="str">
        <f>VLOOKUP(D:D,'PARAGENS CONCELHO'!$1:$1048576,3,FALSE)</f>
        <v>Abraveses-GNR 1</v>
      </c>
      <c r="D34" s="20" t="s">
        <v>2939</v>
      </c>
      <c r="E34" s="5"/>
      <c r="F34" s="17"/>
      <c r="G34" s="5"/>
      <c r="H34" s="72">
        <v>0</v>
      </c>
      <c r="I34" s="51">
        <v>6.9444444444444447E-4</v>
      </c>
      <c r="J34" s="309"/>
      <c r="K34" s="15" t="s">
        <v>18</v>
      </c>
      <c r="L34" s="15">
        <f t="shared" si="10"/>
        <v>0.2986111111111111</v>
      </c>
      <c r="M34" s="15">
        <f>M29+I34</f>
        <v>0.34236111111111106</v>
      </c>
      <c r="N34" s="15">
        <f t="shared" si="11"/>
        <v>0.51388888888888884</v>
      </c>
      <c r="O34" s="15">
        <f>O29+I34</f>
        <v>0.57916666666666661</v>
      </c>
      <c r="P34" s="15">
        <f>P29+I34</f>
        <v>0.70694444444444449</v>
      </c>
      <c r="Q34" s="15">
        <f>Q29+I34</f>
        <v>0.76944444444444449</v>
      </c>
      <c r="R34" s="15">
        <f t="shared" si="12"/>
        <v>0.82222222222222219</v>
      </c>
      <c r="S34" s="309"/>
      <c r="T34" s="15" t="s">
        <v>18</v>
      </c>
      <c r="U34" s="15">
        <v>0.36041666666666666</v>
      </c>
      <c r="V34" s="15" t="s">
        <v>18</v>
      </c>
      <c r="W34" s="15">
        <f>W33+$H34</f>
        <v>0.57986111111111105</v>
      </c>
      <c r="X34" s="15">
        <v>0.78333333333333333</v>
      </c>
      <c r="Y34" s="308"/>
      <c r="Z34" s="15" t="s">
        <v>18</v>
      </c>
      <c r="AA34" s="15">
        <f t="shared" si="14"/>
        <v>0.52847222222222223</v>
      </c>
      <c r="AB34" s="15">
        <f t="shared" si="14"/>
        <v>0.78333333333333333</v>
      </c>
    </row>
    <row r="35" spans="1:28" x14ac:dyDescent="0.25">
      <c r="A35" s="12" t="str">
        <f>VLOOKUP(D:D,'PARAGENS CONCELHO'!$1:$1048576,2,FALSE)</f>
        <v xml:space="preserve"> 40.682762,  -7.926903</v>
      </c>
      <c r="B35" s="12" t="s">
        <v>3176</v>
      </c>
      <c r="C35" s="12" t="str">
        <f>VLOOKUP(D:D,'PARAGENS CONCELHO'!$1:$1048576,3,FALSE)</f>
        <v>Abraveses-Ribeira Mide 1</v>
      </c>
      <c r="D35" s="12" t="s">
        <v>2940</v>
      </c>
      <c r="E35" s="13"/>
      <c r="F35" s="13"/>
      <c r="H35" s="70"/>
      <c r="I35" s="51">
        <v>6.9444444444444447E-4</v>
      </c>
      <c r="J35" s="309"/>
      <c r="K35" s="35" t="s">
        <v>18</v>
      </c>
      <c r="L35" s="35">
        <f t="shared" si="10"/>
        <v>0.29930555555555555</v>
      </c>
      <c r="M35" s="35">
        <f>M34+I35</f>
        <v>0.3430555555555555</v>
      </c>
      <c r="N35" s="35">
        <f t="shared" si="11"/>
        <v>0.51458333333333328</v>
      </c>
      <c r="O35" s="35">
        <f>O34+I35</f>
        <v>0.57986111111111105</v>
      </c>
      <c r="P35" s="35">
        <f>P34+I35</f>
        <v>0.70763888888888893</v>
      </c>
      <c r="Q35" s="35">
        <f>Q34+I35</f>
        <v>0.77013888888888893</v>
      </c>
      <c r="R35" s="35">
        <f t="shared" si="12"/>
        <v>0.82291666666666663</v>
      </c>
      <c r="S35" s="309"/>
      <c r="T35" s="35" t="s">
        <v>18</v>
      </c>
      <c r="U35" s="35">
        <v>0.3611111111111111</v>
      </c>
      <c r="V35" s="35" t="s">
        <v>18</v>
      </c>
      <c r="W35" s="35">
        <f>W34+$I35</f>
        <v>0.58055555555555549</v>
      </c>
      <c r="X35" s="35">
        <f t="shared" si="13"/>
        <v>0.78402777777777777</v>
      </c>
      <c r="Y35" s="308"/>
      <c r="Z35" s="35" t="s">
        <v>18</v>
      </c>
      <c r="AA35" s="35">
        <f t="shared" si="14"/>
        <v>0.52916666666666667</v>
      </c>
      <c r="AB35" s="35">
        <v>0.78333333333333333</v>
      </c>
    </row>
    <row r="36" spans="1:28" x14ac:dyDescent="0.25">
      <c r="A36" s="23" t="str">
        <f>VLOOKUP(D:D,'PARAGENS CONCELHO'!$1:$1048576,2,FALSE)</f>
        <v xml:space="preserve"> 40.688812,  -7.927114</v>
      </c>
      <c r="B36" s="23">
        <v>20</v>
      </c>
      <c r="C36" s="23" t="str">
        <f>VLOOKUP(D:D,'PARAGENS CONCELHO'!$1:$1048576,3,FALSE)</f>
        <v>EN16-Pascoal 2</v>
      </c>
      <c r="D36" s="24" t="s">
        <v>2941</v>
      </c>
      <c r="E36" s="13"/>
      <c r="F36" s="13"/>
      <c r="G36" s="24" t="s">
        <v>31</v>
      </c>
      <c r="H36" s="144">
        <v>0</v>
      </c>
      <c r="I36" s="144">
        <v>6.9444444444444447E-4</v>
      </c>
      <c r="J36" s="309"/>
      <c r="K36" s="80" t="s">
        <v>18</v>
      </c>
      <c r="L36" s="80">
        <f t="shared" si="10"/>
        <v>0.3</v>
      </c>
      <c r="M36" s="80" t="s">
        <v>18</v>
      </c>
      <c r="N36" s="80">
        <f t="shared" si="11"/>
        <v>0.51527777777777772</v>
      </c>
      <c r="O36" s="80" t="s">
        <v>18</v>
      </c>
      <c r="P36" s="80">
        <f>P35+I36</f>
        <v>0.70833333333333337</v>
      </c>
      <c r="Q36" s="80">
        <f>Q35+I36</f>
        <v>0.77083333333333337</v>
      </c>
      <c r="R36" s="80">
        <f t="shared" si="12"/>
        <v>0.82361111111111107</v>
      </c>
      <c r="S36" s="309"/>
      <c r="T36" s="80" t="s">
        <v>18</v>
      </c>
      <c r="U36" s="80">
        <v>0.3611111111111111</v>
      </c>
      <c r="V36" s="80" t="s">
        <v>18</v>
      </c>
      <c r="W36" s="80">
        <f>W35+$H36</f>
        <v>0.58055555555555549</v>
      </c>
      <c r="X36" s="80">
        <f t="shared" si="13"/>
        <v>0.78472222222222221</v>
      </c>
      <c r="Y36" s="308"/>
      <c r="Z36" s="80" t="s">
        <v>18</v>
      </c>
      <c r="AA36" s="80">
        <f t="shared" si="14"/>
        <v>0.52986111111111112</v>
      </c>
      <c r="AB36" s="80">
        <f t="shared" si="14"/>
        <v>0.78402777777777777</v>
      </c>
    </row>
    <row r="37" spans="1:28" x14ac:dyDescent="0.25">
      <c r="A37" s="12" t="str">
        <f>VLOOKUP(D:D,'PARAGENS CONCELHO'!$1:$1048576,2,FALSE)</f>
        <v xml:space="preserve"> 40.692280,  -7.928207</v>
      </c>
      <c r="B37" s="12">
        <v>20</v>
      </c>
      <c r="C37" s="12" t="str">
        <f>VLOOKUP(D:D,'PARAGENS CONCELHO'!$1:$1048576,3,FALSE)</f>
        <v>Pascoal-IP5</v>
      </c>
      <c r="D37" s="12" t="s">
        <v>2942</v>
      </c>
      <c r="H37" s="70"/>
      <c r="I37" s="51">
        <v>6.9444444444444447E-4</v>
      </c>
      <c r="J37" s="309"/>
      <c r="K37" s="35" t="s">
        <v>18</v>
      </c>
      <c r="L37" s="35">
        <f t="shared" si="10"/>
        <v>0.30069444444444443</v>
      </c>
      <c r="M37" s="35" t="s">
        <v>18</v>
      </c>
      <c r="N37" s="35">
        <f t="shared" si="11"/>
        <v>0.51597222222222217</v>
      </c>
      <c r="O37" s="35" t="s">
        <v>18</v>
      </c>
      <c r="P37" s="35">
        <f>P36+I37</f>
        <v>0.70902777777777781</v>
      </c>
      <c r="Q37" s="35">
        <f>Q36+I37</f>
        <v>0.77152777777777781</v>
      </c>
      <c r="R37" s="35">
        <f t="shared" si="12"/>
        <v>0.82430555555555551</v>
      </c>
      <c r="S37" s="309"/>
      <c r="T37" s="35" t="s">
        <v>18</v>
      </c>
      <c r="U37" s="35">
        <v>0.36180555555555555</v>
      </c>
      <c r="V37" s="35" t="s">
        <v>18</v>
      </c>
      <c r="W37" s="35">
        <f>W36+$I37</f>
        <v>0.58124999999999993</v>
      </c>
      <c r="X37" s="35">
        <f t="shared" si="13"/>
        <v>0.78541666666666665</v>
      </c>
      <c r="Y37" s="308"/>
      <c r="Z37" s="35" t="s">
        <v>18</v>
      </c>
      <c r="AA37" s="35">
        <f t="shared" si="14"/>
        <v>0.53055555555555556</v>
      </c>
      <c r="AB37" s="35">
        <f t="shared" si="14"/>
        <v>0.78472222222222221</v>
      </c>
    </row>
    <row r="38" spans="1:28" x14ac:dyDescent="0.25">
      <c r="A38" s="12" t="str">
        <f>VLOOKUP(D:D,'PARAGENS CONCELHO'!$1:$1048576,2,FALSE)</f>
        <v xml:space="preserve"> 40.686047,  -7.928208</v>
      </c>
      <c r="B38" s="12" t="s">
        <v>3753</v>
      </c>
      <c r="C38" s="12" t="str">
        <f>VLOOKUP(D:D,'PARAGENS CONCELHO'!$1:$1048576,3,FALSE)</f>
        <v>Av. Manuel Loureiro 1</v>
      </c>
      <c r="D38" s="12" t="s">
        <v>2394</v>
      </c>
      <c r="F38" s="5"/>
      <c r="G38" s="5"/>
      <c r="H38" s="70"/>
      <c r="I38" s="51">
        <v>6.9444444444444447E-4</v>
      </c>
      <c r="J38" s="309"/>
      <c r="K38" s="15" t="s">
        <v>18</v>
      </c>
      <c r="L38" s="15" t="s">
        <v>18</v>
      </c>
      <c r="M38" s="15">
        <f>M35+I38</f>
        <v>0.34374999999999994</v>
      </c>
      <c r="N38" s="15" t="s">
        <v>18</v>
      </c>
      <c r="O38" s="15">
        <f>O35+I38</f>
        <v>0.58055555555555549</v>
      </c>
      <c r="P38" s="15" t="s">
        <v>18</v>
      </c>
      <c r="Q38" s="15" t="s">
        <v>18</v>
      </c>
      <c r="R38" s="15" t="s">
        <v>18</v>
      </c>
      <c r="S38" s="309"/>
      <c r="T38" s="15" t="s">
        <v>18</v>
      </c>
      <c r="U38" s="15" t="s">
        <v>18</v>
      </c>
      <c r="V38" s="15" t="s">
        <v>18</v>
      </c>
      <c r="W38" s="15" t="s">
        <v>18</v>
      </c>
      <c r="X38" s="15" t="s">
        <v>18</v>
      </c>
      <c r="Y38" s="308"/>
      <c r="Z38" s="15" t="s">
        <v>18</v>
      </c>
      <c r="AA38" s="15" t="s">
        <v>18</v>
      </c>
      <c r="AB38" s="15" t="s">
        <v>18</v>
      </c>
    </row>
    <row r="39" spans="1:28" x14ac:dyDescent="0.25">
      <c r="A39" s="12" t="str">
        <f>VLOOKUP(D:D,'PARAGENS CONCELHO'!$1:$1048576,2,FALSE)</f>
        <v xml:space="preserve"> 40.687876,  -7.931707</v>
      </c>
      <c r="B39" s="12" t="s">
        <v>3753</v>
      </c>
      <c r="C39" s="12" t="str">
        <f>VLOOKUP(D:D,'PARAGENS CONCELHO'!$1:$1048576,3,FALSE)</f>
        <v>Pascoal-N S Fátima 2</v>
      </c>
      <c r="D39" s="20" t="s">
        <v>2385</v>
      </c>
      <c r="F39" s="17"/>
      <c r="G39" s="17"/>
      <c r="H39" s="71"/>
      <c r="I39" s="51">
        <v>6.9444444444444447E-4</v>
      </c>
      <c r="J39" s="309"/>
      <c r="K39" s="35" t="s">
        <v>18</v>
      </c>
      <c r="L39" s="35" t="s">
        <v>18</v>
      </c>
      <c r="M39" s="35">
        <f>M38+I39</f>
        <v>0.34444444444444439</v>
      </c>
      <c r="N39" s="35" t="s">
        <v>18</v>
      </c>
      <c r="O39" s="35">
        <f t="shared" ref="O39:O58" si="15">O38+I39</f>
        <v>0.58124999999999993</v>
      </c>
      <c r="P39" s="35" t="s">
        <v>18</v>
      </c>
      <c r="Q39" s="35" t="s">
        <v>18</v>
      </c>
      <c r="R39" s="35" t="s">
        <v>18</v>
      </c>
      <c r="S39" s="309"/>
      <c r="T39" s="35" t="s">
        <v>18</v>
      </c>
      <c r="U39" s="35" t="s">
        <v>18</v>
      </c>
      <c r="V39" s="35" t="s">
        <v>18</v>
      </c>
      <c r="W39" s="35" t="s">
        <v>18</v>
      </c>
      <c r="X39" s="35" t="s">
        <v>18</v>
      </c>
      <c r="Y39" s="308"/>
      <c r="Z39" s="35" t="s">
        <v>18</v>
      </c>
      <c r="AA39" s="35" t="s">
        <v>18</v>
      </c>
      <c r="AB39" s="35" t="s">
        <v>18</v>
      </c>
    </row>
    <row r="40" spans="1:28" x14ac:dyDescent="0.25">
      <c r="A40" s="12" t="str">
        <f>VLOOKUP(D:D,'PARAGENS CONCELHO'!$1:$1048576,2,FALSE)</f>
        <v xml:space="preserve"> 40.689443,  -7.932131</v>
      </c>
      <c r="B40" s="12" t="s">
        <v>3753</v>
      </c>
      <c r="C40" s="12" t="str">
        <f>VLOOKUP(D:D,'PARAGENS CONCELHO'!$1:$1048576,3,FALSE)</f>
        <v>Pascoal-Largo Capela 2</v>
      </c>
      <c r="D40" s="12" t="s">
        <v>2388</v>
      </c>
      <c r="E40" s="13"/>
      <c r="F40" s="13"/>
      <c r="G40" s="17"/>
      <c r="H40" s="73">
        <v>0</v>
      </c>
      <c r="I40" s="51">
        <v>6.9444444444444447E-4</v>
      </c>
      <c r="J40" s="309"/>
      <c r="K40" s="15" t="s">
        <v>18</v>
      </c>
      <c r="L40" s="15" t="s">
        <v>18</v>
      </c>
      <c r="M40" s="15">
        <f>M39+$H40</f>
        <v>0.34444444444444439</v>
      </c>
      <c r="N40" s="15" t="s">
        <v>18</v>
      </c>
      <c r="O40" s="15">
        <f t="shared" si="15"/>
        <v>0.58194444444444438</v>
      </c>
      <c r="P40" s="15" t="s">
        <v>18</v>
      </c>
      <c r="Q40" s="15" t="s">
        <v>18</v>
      </c>
      <c r="R40" s="15" t="s">
        <v>18</v>
      </c>
      <c r="S40" s="309"/>
      <c r="T40" s="15" t="s">
        <v>18</v>
      </c>
      <c r="U40" s="15" t="s">
        <v>18</v>
      </c>
      <c r="V40" s="15" t="s">
        <v>18</v>
      </c>
      <c r="W40" s="15" t="s">
        <v>18</v>
      </c>
      <c r="X40" s="15" t="s">
        <v>18</v>
      </c>
      <c r="Y40" s="308"/>
      <c r="Z40" s="15" t="s">
        <v>18</v>
      </c>
      <c r="AA40" s="15" t="s">
        <v>18</v>
      </c>
      <c r="AB40" s="15" t="s">
        <v>18</v>
      </c>
    </row>
    <row r="41" spans="1:28" x14ac:dyDescent="0.25">
      <c r="A41" s="12" t="str">
        <f>VLOOKUP(D:D,'PARAGENS CONCELHO'!$1:$1048576,2,FALSE)</f>
        <v xml:space="preserve"> 40.691535,  -7.933540</v>
      </c>
      <c r="B41" s="12" t="s">
        <v>3753</v>
      </c>
      <c r="C41" s="12" t="str">
        <f>VLOOKUP(D:D,'PARAGENS CONCELHO'!$1:$1048576,3,FALSE)</f>
        <v>Outeiro das Canadas 2</v>
      </c>
      <c r="D41" s="20" t="s">
        <v>2460</v>
      </c>
      <c r="F41" s="17"/>
      <c r="G41" s="5"/>
      <c r="H41" s="70"/>
      <c r="I41" s="51">
        <v>6.9444444444444447E-4</v>
      </c>
      <c r="J41" s="309"/>
      <c r="K41" s="35" t="s">
        <v>18</v>
      </c>
      <c r="L41" s="35" t="s">
        <v>18</v>
      </c>
      <c r="M41" s="35">
        <f>M40+I41</f>
        <v>0.34513888888888883</v>
      </c>
      <c r="N41" s="35" t="s">
        <v>18</v>
      </c>
      <c r="O41" s="35">
        <f t="shared" si="15"/>
        <v>0.58263888888888882</v>
      </c>
      <c r="P41" s="35" t="s">
        <v>18</v>
      </c>
      <c r="Q41" s="35" t="s">
        <v>18</v>
      </c>
      <c r="R41" s="35" t="s">
        <v>18</v>
      </c>
      <c r="S41" s="309"/>
      <c r="T41" s="35" t="s">
        <v>18</v>
      </c>
      <c r="U41" s="35" t="s">
        <v>18</v>
      </c>
      <c r="V41" s="35" t="s">
        <v>18</v>
      </c>
      <c r="W41" s="35" t="s">
        <v>18</v>
      </c>
      <c r="X41" s="35" t="s">
        <v>18</v>
      </c>
      <c r="Y41" s="308"/>
      <c r="Z41" s="35" t="s">
        <v>18</v>
      </c>
      <c r="AA41" s="35" t="s">
        <v>18</v>
      </c>
      <c r="AB41" s="35" t="s">
        <v>18</v>
      </c>
    </row>
    <row r="42" spans="1:28" x14ac:dyDescent="0.25">
      <c r="A42" s="12" t="str">
        <f>VLOOKUP(D:D,'PARAGENS CONCELHO'!$1:$1048576,2,FALSE)</f>
        <v xml:space="preserve"> 40.694160,  -7.932310</v>
      </c>
      <c r="B42" s="12" t="s">
        <v>3753</v>
      </c>
      <c r="C42" s="12" t="str">
        <f>VLOOKUP(D:D,'PARAGENS CONCELHO'!$1:$1048576,3,FALSE)</f>
        <v>Pascoal-Passadouro 2</v>
      </c>
      <c r="D42" s="20" t="s">
        <v>2391</v>
      </c>
      <c r="F42" s="5"/>
      <c r="G42" s="5"/>
      <c r="H42" s="70"/>
      <c r="I42" s="51">
        <v>6.9444444444444447E-4</v>
      </c>
      <c r="J42" s="309"/>
      <c r="K42" s="15" t="s">
        <v>18</v>
      </c>
      <c r="L42" s="15" t="s">
        <v>18</v>
      </c>
      <c r="M42" s="15">
        <f>M41+I42</f>
        <v>0.34583333333333327</v>
      </c>
      <c r="N42" s="15" t="s">
        <v>18</v>
      </c>
      <c r="O42" s="15">
        <f t="shared" si="15"/>
        <v>0.58333333333333326</v>
      </c>
      <c r="P42" s="15" t="s">
        <v>18</v>
      </c>
      <c r="Q42" s="15" t="s">
        <v>18</v>
      </c>
      <c r="R42" s="15" t="s">
        <v>18</v>
      </c>
      <c r="S42" s="309"/>
      <c r="T42" s="15" t="s">
        <v>18</v>
      </c>
      <c r="U42" s="15" t="s">
        <v>18</v>
      </c>
      <c r="V42" s="15" t="s">
        <v>18</v>
      </c>
      <c r="W42" s="15" t="s">
        <v>18</v>
      </c>
      <c r="X42" s="15" t="s">
        <v>18</v>
      </c>
      <c r="Y42" s="308"/>
      <c r="Z42" s="15" t="s">
        <v>18</v>
      </c>
      <c r="AA42" s="15" t="s">
        <v>18</v>
      </c>
      <c r="AB42" s="15" t="s">
        <v>18</v>
      </c>
    </row>
    <row r="43" spans="1:28" x14ac:dyDescent="0.25">
      <c r="A43" s="12" t="str">
        <f>VLOOKUP(D:D,'PARAGENS CONCELHO'!$1:$1048576,2,FALSE)</f>
        <v xml:space="preserve"> 40.697939,  -7.932242</v>
      </c>
      <c r="B43" s="12" t="s">
        <v>3176</v>
      </c>
      <c r="C43" s="12" t="str">
        <f>VLOOKUP(D:D,'PARAGENS CONCELHO'!$1:$1048576,3,FALSE)</f>
        <v>EN16-Abraveses-Campo</v>
      </c>
      <c r="D43" s="12" t="s">
        <v>2943</v>
      </c>
      <c r="E43" s="17"/>
      <c r="F43" s="17"/>
      <c r="G43" s="17"/>
      <c r="H43" s="71"/>
      <c r="I43" s="51">
        <v>6.9444444444444447E-4</v>
      </c>
      <c r="J43" s="309"/>
      <c r="K43" s="35" t="s">
        <v>18</v>
      </c>
      <c r="L43" s="35">
        <f>L37+I43</f>
        <v>0.30138888888888887</v>
      </c>
      <c r="M43" s="35">
        <f>M42+I43</f>
        <v>0.34652777777777771</v>
      </c>
      <c r="N43" s="35">
        <f>N37+I43</f>
        <v>0.51666666666666661</v>
      </c>
      <c r="O43" s="35">
        <f t="shared" si="15"/>
        <v>0.5840277777777777</v>
      </c>
      <c r="P43" s="35">
        <f>P37+I43</f>
        <v>0.70972222222222225</v>
      </c>
      <c r="Q43" s="35">
        <f>Q37+I43</f>
        <v>0.77222222222222225</v>
      </c>
      <c r="R43" s="35">
        <f>R37+I43</f>
        <v>0.82499999999999996</v>
      </c>
      <c r="S43" s="309"/>
      <c r="T43" s="35" t="s">
        <v>18</v>
      </c>
      <c r="U43" s="35">
        <v>0.36249999999999999</v>
      </c>
      <c r="V43" s="35" t="s">
        <v>18</v>
      </c>
      <c r="W43" s="35">
        <f>W37+$I43</f>
        <v>0.58194444444444438</v>
      </c>
      <c r="X43" s="35">
        <f>X37+$I43</f>
        <v>0.78611111111111109</v>
      </c>
      <c r="Y43" s="308"/>
      <c r="Z43" s="35" t="s">
        <v>18</v>
      </c>
      <c r="AA43" s="35">
        <f>AA37+$I43</f>
        <v>0.53125</v>
      </c>
      <c r="AB43" s="35">
        <f>AB37+$I43</f>
        <v>0.78541666666666665</v>
      </c>
    </row>
    <row r="44" spans="1:28" x14ac:dyDescent="0.25">
      <c r="A44" s="12" t="str">
        <f>VLOOKUP(D:D,'PARAGENS CONCELHO'!$1:$1048576,2,FALSE)</f>
        <v xml:space="preserve"> 40.699934,  -7.930136</v>
      </c>
      <c r="B44" s="12" t="s">
        <v>3753</v>
      </c>
      <c r="C44" s="12" t="str">
        <f>VLOOKUP(D:D,'PARAGENS CONCELHO'!$1:$1048576,3,FALSE)</f>
        <v>N S Fátima-Esperança 1</v>
      </c>
      <c r="D44" s="20" t="s">
        <v>2944</v>
      </c>
      <c r="E44" s="21"/>
      <c r="F44" s="21"/>
      <c r="G44" s="5"/>
      <c r="H44" s="72">
        <v>0</v>
      </c>
      <c r="I44" s="51">
        <v>6.9444444444444447E-4</v>
      </c>
      <c r="J44" s="309"/>
      <c r="K44" s="15" t="s">
        <v>18</v>
      </c>
      <c r="L44" s="15">
        <f t="shared" ref="L44:L58" si="16">L43+I44</f>
        <v>0.30208333333333331</v>
      </c>
      <c r="M44" s="15">
        <f>M43+I44</f>
        <v>0.34722222222222215</v>
      </c>
      <c r="N44" s="15">
        <f t="shared" ref="N44:N58" si="17">N43+I44</f>
        <v>0.51736111111111105</v>
      </c>
      <c r="O44" s="15">
        <f t="shared" si="15"/>
        <v>0.58472222222222214</v>
      </c>
      <c r="P44" s="15">
        <f>P43+I44</f>
        <v>0.7104166666666667</v>
      </c>
      <c r="Q44" s="15">
        <f>Q43+I44</f>
        <v>0.7729166666666667</v>
      </c>
      <c r="R44" s="15">
        <f>R43+I44</f>
        <v>0.8256944444444444</v>
      </c>
      <c r="S44" s="309"/>
      <c r="T44" s="15" t="s">
        <v>18</v>
      </c>
      <c r="U44" s="15">
        <v>0.36319444444444443</v>
      </c>
      <c r="V44" s="15" t="s">
        <v>18</v>
      </c>
      <c r="W44" s="15">
        <f t="shared" ref="W44:X58" si="18">W43+$I44</f>
        <v>0.58263888888888882</v>
      </c>
      <c r="X44" s="15">
        <v>0.78611111111111109</v>
      </c>
      <c r="Y44" s="308"/>
      <c r="Z44" s="15" t="s">
        <v>18</v>
      </c>
      <c r="AA44" s="15">
        <f>AA43+$I44</f>
        <v>0.53194444444444444</v>
      </c>
      <c r="AB44" s="15">
        <f t="shared" ref="AB44:AB58" si="19">AB43+$I44</f>
        <v>0.78611111111111109</v>
      </c>
    </row>
    <row r="45" spans="1:28" x14ac:dyDescent="0.25">
      <c r="A45" s="12" t="str">
        <f>VLOOKUP(D:D,'PARAGENS CONCELHO'!$1:$1048576,2,FALSE)</f>
        <v xml:space="preserve"> 40.701560,  -7.929964</v>
      </c>
      <c r="B45" s="12" t="s">
        <v>3753</v>
      </c>
      <c r="C45" s="12" t="str">
        <f>VLOOKUP(D:D,'PARAGENS CONCELHO'!$1:$1048576,3,FALSE)</f>
        <v>N S Fátima-Esperança 2</v>
      </c>
      <c r="D45" s="12" t="s">
        <v>2945</v>
      </c>
      <c r="E45" s="17"/>
      <c r="F45" s="17"/>
      <c r="G45" s="5"/>
      <c r="H45" s="72">
        <v>0</v>
      </c>
      <c r="I45" s="51">
        <v>6.9444444444444447E-4</v>
      </c>
      <c r="J45" s="309"/>
      <c r="K45" s="35" t="s">
        <v>18</v>
      </c>
      <c r="L45" s="35">
        <f t="shared" si="16"/>
        <v>0.30277777777777776</v>
      </c>
      <c r="M45" s="35">
        <f>M44+$H45</f>
        <v>0.34722222222222215</v>
      </c>
      <c r="N45" s="35">
        <f t="shared" si="17"/>
        <v>0.51805555555555549</v>
      </c>
      <c r="O45" s="35">
        <f t="shared" si="15"/>
        <v>0.58541666666666659</v>
      </c>
      <c r="P45" s="35">
        <f>P44+H45</f>
        <v>0.7104166666666667</v>
      </c>
      <c r="Q45" s="35">
        <f>Q44+H45</f>
        <v>0.7729166666666667</v>
      </c>
      <c r="R45" s="35">
        <f>R44+$H45</f>
        <v>0.8256944444444444</v>
      </c>
      <c r="S45" s="309"/>
      <c r="T45" s="35" t="s">
        <v>18</v>
      </c>
      <c r="U45" s="35">
        <v>0.36319444444444443</v>
      </c>
      <c r="V45" s="35" t="s">
        <v>18</v>
      </c>
      <c r="W45" s="35">
        <f t="shared" si="18"/>
        <v>0.58333333333333326</v>
      </c>
      <c r="X45" s="35">
        <f t="shared" si="18"/>
        <v>0.78680555555555554</v>
      </c>
      <c r="Y45" s="308"/>
      <c r="Z45" s="35" t="s">
        <v>18</v>
      </c>
      <c r="AA45" s="35">
        <f t="shared" ref="AA45:AA58" si="20">AA44+$I45</f>
        <v>0.53263888888888888</v>
      </c>
      <c r="AB45" s="35">
        <f t="shared" si="19"/>
        <v>0.78680555555555554</v>
      </c>
    </row>
    <row r="46" spans="1:28" x14ac:dyDescent="0.25">
      <c r="A46" s="12" t="str">
        <f>VLOOKUP(D:D,'PARAGENS CONCELHO'!$1:$1048576,2,FALSE)</f>
        <v xml:space="preserve"> 40.702749,  -7.926415</v>
      </c>
      <c r="B46" s="12" t="s">
        <v>3753</v>
      </c>
      <c r="C46" s="12" t="str">
        <f>VLOOKUP(D:D,'PARAGENS CONCELHO'!$1:$1048576,3,FALSE)</f>
        <v>Campo-Est Liberdade 1</v>
      </c>
      <c r="D46" s="20" t="s">
        <v>2946</v>
      </c>
      <c r="E46" s="5"/>
      <c r="F46" s="5"/>
      <c r="G46" s="17"/>
      <c r="H46" s="73">
        <v>0</v>
      </c>
      <c r="I46" s="51">
        <v>6.9444444444444447E-4</v>
      </c>
      <c r="J46" s="309"/>
      <c r="K46" s="15" t="s">
        <v>18</v>
      </c>
      <c r="L46" s="15">
        <f t="shared" si="16"/>
        <v>0.3034722222222222</v>
      </c>
      <c r="M46" s="15">
        <f>M45+I46</f>
        <v>0.3479166666666666</v>
      </c>
      <c r="N46" s="15">
        <f t="shared" si="17"/>
        <v>0.51874999999999993</v>
      </c>
      <c r="O46" s="15">
        <f t="shared" si="15"/>
        <v>0.58611111111111103</v>
      </c>
      <c r="P46" s="15">
        <f>P45+I46</f>
        <v>0.71111111111111114</v>
      </c>
      <c r="Q46" s="15">
        <f>Q45+I46</f>
        <v>0.77361111111111114</v>
      </c>
      <c r="R46" s="15">
        <f>R45+I46</f>
        <v>0.82638888888888884</v>
      </c>
      <c r="S46" s="309"/>
      <c r="T46" s="15" t="s">
        <v>18</v>
      </c>
      <c r="U46" s="15">
        <v>0.36388888888888887</v>
      </c>
      <c r="V46" s="15" t="s">
        <v>18</v>
      </c>
      <c r="W46" s="15">
        <f>W45+$H46</f>
        <v>0.58333333333333326</v>
      </c>
      <c r="X46" s="15">
        <f t="shared" si="18"/>
        <v>0.78749999999999998</v>
      </c>
      <c r="Y46" s="308"/>
      <c r="Z46" s="15" t="s">
        <v>18</v>
      </c>
      <c r="AA46" s="15">
        <f t="shared" si="20"/>
        <v>0.53333333333333333</v>
      </c>
      <c r="AB46" s="15">
        <v>0.78680555555555554</v>
      </c>
    </row>
    <row r="47" spans="1:28" x14ac:dyDescent="0.25">
      <c r="A47" s="12" t="str">
        <f>VLOOKUP(D:D,'PARAGENS CONCELHO'!$1:$1048576,2,FALSE)</f>
        <v xml:space="preserve"> 40.703703,  -7.922622</v>
      </c>
      <c r="B47" s="12" t="s">
        <v>3753</v>
      </c>
      <c r="C47" s="12" t="str">
        <f>VLOOKUP(D:D,'PARAGENS CONCELHO'!$1:$1048576,3,FALSE)</f>
        <v>Estab Prisional 2</v>
      </c>
      <c r="D47" s="28" t="s">
        <v>2947</v>
      </c>
      <c r="E47" s="21"/>
      <c r="F47" s="21"/>
      <c r="G47" s="5"/>
      <c r="H47" s="70"/>
      <c r="I47" s="51">
        <v>6.9444444444444447E-4</v>
      </c>
      <c r="J47" s="309"/>
      <c r="K47" s="35" t="s">
        <v>18</v>
      </c>
      <c r="L47" s="35">
        <f t="shared" si="16"/>
        <v>0.30416666666666664</v>
      </c>
      <c r="M47" s="35">
        <f>M46+I47</f>
        <v>0.34861111111111104</v>
      </c>
      <c r="N47" s="35">
        <f t="shared" si="17"/>
        <v>0.51944444444444438</v>
      </c>
      <c r="O47" s="35">
        <f t="shared" si="15"/>
        <v>0.58680555555555547</v>
      </c>
      <c r="P47" s="35">
        <f>P46+I47</f>
        <v>0.71180555555555558</v>
      </c>
      <c r="Q47" s="35">
        <f>Q46+I47</f>
        <v>0.77430555555555558</v>
      </c>
      <c r="R47" s="35">
        <f>R46+I47</f>
        <v>0.82708333333333328</v>
      </c>
      <c r="S47" s="309"/>
      <c r="T47" s="35" t="s">
        <v>18</v>
      </c>
      <c r="U47" s="35">
        <v>0.36458333333333331</v>
      </c>
      <c r="V47" s="35" t="s">
        <v>18</v>
      </c>
      <c r="W47" s="35">
        <f t="shared" si="18"/>
        <v>0.5840277777777777</v>
      </c>
      <c r="X47" s="35">
        <f t="shared" si="18"/>
        <v>0.78819444444444442</v>
      </c>
      <c r="Y47" s="308"/>
      <c r="Z47" s="35" t="s">
        <v>18</v>
      </c>
      <c r="AA47" s="35">
        <f t="shared" si="20"/>
        <v>0.53402777777777777</v>
      </c>
      <c r="AB47" s="35">
        <f t="shared" si="19"/>
        <v>0.78749999999999998</v>
      </c>
    </row>
    <row r="48" spans="1:28" x14ac:dyDescent="0.25">
      <c r="A48" s="12" t="str">
        <f>VLOOKUP(D:D,'PARAGENS CONCELHO'!$1:$1048576,2,FALSE)</f>
        <v xml:space="preserve"> 40.705806,  -7.919286</v>
      </c>
      <c r="B48" s="12" t="s">
        <v>3753</v>
      </c>
      <c r="C48" s="12" t="str">
        <f>VLOOKUP(D:D,'PARAGENS CONCELHO'!$1:$1048576,3,FALSE)</f>
        <v>Campo-Cemitério 1</v>
      </c>
      <c r="D48" s="20" t="s">
        <v>2948</v>
      </c>
      <c r="E48" s="5"/>
      <c r="F48" s="5"/>
      <c r="G48" s="17"/>
      <c r="H48" s="73">
        <v>0</v>
      </c>
      <c r="I48" s="51">
        <v>6.9444444444444447E-4</v>
      </c>
      <c r="J48" s="309"/>
      <c r="K48" s="15" t="s">
        <v>18</v>
      </c>
      <c r="L48" s="15">
        <f t="shared" si="16"/>
        <v>0.30486111111111108</v>
      </c>
      <c r="M48" s="15">
        <f>M47+$H48</f>
        <v>0.34861111111111104</v>
      </c>
      <c r="N48" s="15">
        <f t="shared" si="17"/>
        <v>0.52013888888888882</v>
      </c>
      <c r="O48" s="15">
        <f t="shared" si="15"/>
        <v>0.58749999999999991</v>
      </c>
      <c r="P48" s="15">
        <f>P47+H48</f>
        <v>0.71180555555555558</v>
      </c>
      <c r="Q48" s="15">
        <f>Q47+H48</f>
        <v>0.77430555555555558</v>
      </c>
      <c r="R48" s="15">
        <f>R47+$H48</f>
        <v>0.82708333333333328</v>
      </c>
      <c r="S48" s="309"/>
      <c r="T48" s="15" t="s">
        <v>18</v>
      </c>
      <c r="U48" s="15">
        <v>0.36527777777777781</v>
      </c>
      <c r="V48" s="15" t="s">
        <v>18</v>
      </c>
      <c r="W48" s="15">
        <f t="shared" si="18"/>
        <v>0.58472222222222214</v>
      </c>
      <c r="X48" s="15">
        <v>0.78819444444444453</v>
      </c>
      <c r="Y48" s="308"/>
      <c r="Z48" s="15" t="s">
        <v>18</v>
      </c>
      <c r="AA48" s="15">
        <f t="shared" si="20"/>
        <v>0.53472222222222221</v>
      </c>
      <c r="AB48" s="15">
        <f t="shared" si="19"/>
        <v>0.78819444444444442</v>
      </c>
    </row>
    <row r="49" spans="1:28" x14ac:dyDescent="0.25">
      <c r="A49" s="12" t="str">
        <f>VLOOKUP(D:D,'PARAGENS CONCELHO'!$1:$1048576,2,FALSE)</f>
        <v xml:space="preserve"> 40.707182,  -7.915516</v>
      </c>
      <c r="B49" s="12"/>
      <c r="C49" s="12" t="str">
        <f>VLOOKUP(D:D,'PARAGENS CONCELHO'!$1:$1048576,3,FALSE)</f>
        <v>Campo-Fonte da Igreja 2</v>
      </c>
      <c r="D49" s="20" t="s">
        <v>2397</v>
      </c>
      <c r="E49" s="5"/>
      <c r="F49" s="5"/>
      <c r="G49" s="5"/>
      <c r="H49" s="70"/>
      <c r="I49" s="51">
        <v>6.9444444444444447E-4</v>
      </c>
      <c r="J49" s="309"/>
      <c r="K49" s="35" t="s">
        <v>18</v>
      </c>
      <c r="L49" s="35">
        <f t="shared" si="16"/>
        <v>0.30555555555555552</v>
      </c>
      <c r="M49" s="35">
        <f t="shared" ref="M49:M55" si="21">M48+I49</f>
        <v>0.34930555555555548</v>
      </c>
      <c r="N49" s="35">
        <f t="shared" si="17"/>
        <v>0.52083333333333326</v>
      </c>
      <c r="O49" s="35">
        <f t="shared" si="15"/>
        <v>0.58819444444444435</v>
      </c>
      <c r="P49" s="35">
        <f t="shared" ref="P49:P58" si="22">P48+I49</f>
        <v>0.71250000000000002</v>
      </c>
      <c r="Q49" s="35">
        <f t="shared" ref="Q49:Q58" si="23">Q48+I49</f>
        <v>0.77500000000000002</v>
      </c>
      <c r="R49" s="35">
        <f t="shared" ref="R49:R55" si="24">R48+I49</f>
        <v>0.82777777777777772</v>
      </c>
      <c r="S49" s="309"/>
      <c r="T49" s="35" t="s">
        <v>18</v>
      </c>
      <c r="U49" s="35">
        <v>0.3659722222222222</v>
      </c>
      <c r="V49" s="35" t="s">
        <v>18</v>
      </c>
      <c r="W49" s="35">
        <f t="shared" si="18"/>
        <v>0.58541666666666659</v>
      </c>
      <c r="X49" s="35">
        <f t="shared" si="18"/>
        <v>0.78888888888888897</v>
      </c>
      <c r="Y49" s="308"/>
      <c r="Z49" s="35" t="s">
        <v>18</v>
      </c>
      <c r="AA49" s="35">
        <f t="shared" si="20"/>
        <v>0.53541666666666665</v>
      </c>
      <c r="AB49" s="35">
        <f t="shared" si="19"/>
        <v>0.78888888888888886</v>
      </c>
    </row>
    <row r="50" spans="1:28" x14ac:dyDescent="0.25">
      <c r="A50" s="12" t="str">
        <f>VLOOKUP(D:D,'PARAGENS CONCELHO'!$1:$1048576,2,FALSE)</f>
        <v xml:space="preserve"> 40.703653,  -7.911239</v>
      </c>
      <c r="B50" s="12">
        <v>17</v>
      </c>
      <c r="C50" s="12" t="str">
        <f>VLOOKUP(D:D,'PARAGENS CONCELHO'!$1:$1048576,3,FALSE)</f>
        <v>EN2-Rua Bouça 2</v>
      </c>
      <c r="D50" s="40" t="s">
        <v>2719</v>
      </c>
      <c r="E50" s="5"/>
      <c r="F50" s="5"/>
      <c r="G50" s="48"/>
      <c r="H50" s="77">
        <v>0</v>
      </c>
      <c r="I50" s="51">
        <v>6.9444444444444447E-4</v>
      </c>
      <c r="J50" s="309"/>
      <c r="K50" s="15" t="s">
        <v>18</v>
      </c>
      <c r="L50" s="15">
        <f t="shared" si="16"/>
        <v>0.30624999999999997</v>
      </c>
      <c r="M50" s="15">
        <f t="shared" si="21"/>
        <v>0.34999999999999992</v>
      </c>
      <c r="N50" s="15">
        <f t="shared" si="17"/>
        <v>0.5215277777777777</v>
      </c>
      <c r="O50" s="15">
        <f t="shared" si="15"/>
        <v>0.5888888888888888</v>
      </c>
      <c r="P50" s="15">
        <f t="shared" si="22"/>
        <v>0.71319444444444446</v>
      </c>
      <c r="Q50" s="15">
        <f t="shared" si="23"/>
        <v>0.77569444444444446</v>
      </c>
      <c r="R50" s="15">
        <f t="shared" si="24"/>
        <v>0.82847222222222217</v>
      </c>
      <c r="S50" s="309"/>
      <c r="T50" s="15" t="s">
        <v>18</v>
      </c>
      <c r="U50" s="15">
        <v>0.3659722222222222</v>
      </c>
      <c r="V50" s="15" t="s">
        <v>18</v>
      </c>
      <c r="W50" s="15" t="s">
        <v>18</v>
      </c>
      <c r="X50" s="15">
        <f t="shared" si="18"/>
        <v>0.78958333333333341</v>
      </c>
      <c r="Y50" s="308"/>
      <c r="Z50" s="15" t="s">
        <v>18</v>
      </c>
      <c r="AA50" s="15">
        <f t="shared" si="20"/>
        <v>0.53611111111111109</v>
      </c>
      <c r="AB50" s="15">
        <f t="shared" si="19"/>
        <v>0.7895833333333333</v>
      </c>
    </row>
    <row r="51" spans="1:28" x14ac:dyDescent="0.25">
      <c r="A51" s="12" t="str">
        <f>VLOOKUP(D:D,'PARAGENS CONCELHO'!$1:$1048576,2,FALSE)</f>
        <v xml:space="preserve"> 40.706237,  -7.910594</v>
      </c>
      <c r="B51" s="12">
        <v>17</v>
      </c>
      <c r="C51" s="12" t="str">
        <f>VLOOKUP(D:D,'PARAGENS CONCELHO'!$1:$1048576,3,FALSE)</f>
        <v>EN2-Bassar 2</v>
      </c>
      <c r="D51" s="20" t="s">
        <v>2720</v>
      </c>
      <c r="E51" s="5"/>
      <c r="F51" s="5"/>
      <c r="G51" s="5"/>
      <c r="H51" s="72">
        <v>0</v>
      </c>
      <c r="I51" s="51">
        <v>6.9444444444444447E-4</v>
      </c>
      <c r="J51" s="309"/>
      <c r="K51" s="35" t="s">
        <v>18</v>
      </c>
      <c r="L51" s="35">
        <f t="shared" si="16"/>
        <v>0.30694444444444441</v>
      </c>
      <c r="M51" s="35">
        <f t="shared" si="21"/>
        <v>0.35069444444444436</v>
      </c>
      <c r="N51" s="35">
        <f t="shared" si="17"/>
        <v>0.52222222222222214</v>
      </c>
      <c r="O51" s="35">
        <f t="shared" si="15"/>
        <v>0.58958333333333324</v>
      </c>
      <c r="P51" s="35">
        <f t="shared" si="22"/>
        <v>0.71388888888888891</v>
      </c>
      <c r="Q51" s="35">
        <f t="shared" si="23"/>
        <v>0.77638888888888891</v>
      </c>
      <c r="R51" s="35">
        <f t="shared" si="24"/>
        <v>0.82916666666666661</v>
      </c>
      <c r="S51" s="309"/>
      <c r="T51" s="35" t="s">
        <v>18</v>
      </c>
      <c r="U51" s="35">
        <v>0.3666666666666667</v>
      </c>
      <c r="V51" s="35" t="s">
        <v>18</v>
      </c>
      <c r="W51" s="35" t="s">
        <v>18</v>
      </c>
      <c r="X51" s="35">
        <f t="shared" si="18"/>
        <v>0.79027777777777786</v>
      </c>
      <c r="Y51" s="308"/>
      <c r="Z51" s="35" t="s">
        <v>18</v>
      </c>
      <c r="AA51" s="35">
        <f t="shared" si="20"/>
        <v>0.53680555555555554</v>
      </c>
      <c r="AB51" s="35">
        <f t="shared" si="19"/>
        <v>0.79027777777777775</v>
      </c>
    </row>
    <row r="52" spans="1:28" x14ac:dyDescent="0.25">
      <c r="A52" s="12" t="str">
        <f>VLOOKUP(D:D,'PARAGENS CONCELHO'!$1:$1048576,2,FALSE)</f>
        <v>40.708472,-7.912604</v>
      </c>
      <c r="B52" s="12">
        <v>17</v>
      </c>
      <c r="C52" s="12" t="str">
        <f>VLOOKUP(D:D,'PARAGENS CONCELHO'!$1:$1048576,3,FALSE)</f>
        <v>EN2-Aeródromo</v>
      </c>
      <c r="D52" s="28" t="s">
        <v>2721</v>
      </c>
      <c r="E52" s="21"/>
      <c r="F52" s="21"/>
      <c r="H52" s="72">
        <v>0</v>
      </c>
      <c r="I52" s="51">
        <v>6.9444444444444447E-4</v>
      </c>
      <c r="J52" s="309"/>
      <c r="K52" s="15" t="s">
        <v>18</v>
      </c>
      <c r="L52" s="15">
        <f t="shared" si="16"/>
        <v>0.30763888888888885</v>
      </c>
      <c r="M52" s="15">
        <f t="shared" si="21"/>
        <v>0.35138888888888881</v>
      </c>
      <c r="N52" s="15">
        <f t="shared" si="17"/>
        <v>0.52291666666666659</v>
      </c>
      <c r="O52" s="15">
        <f t="shared" si="15"/>
        <v>0.59027777777777768</v>
      </c>
      <c r="P52" s="15">
        <f t="shared" si="22"/>
        <v>0.71458333333333335</v>
      </c>
      <c r="Q52" s="15">
        <f t="shared" si="23"/>
        <v>0.77708333333333335</v>
      </c>
      <c r="R52" s="15">
        <f t="shared" si="24"/>
        <v>0.82986111111111105</v>
      </c>
      <c r="S52" s="309"/>
      <c r="T52" s="15" t="s">
        <v>18</v>
      </c>
      <c r="U52" s="15">
        <v>0.36736111111111108</v>
      </c>
      <c r="V52" s="15" t="s">
        <v>18</v>
      </c>
      <c r="W52" s="15" t="s">
        <v>18</v>
      </c>
      <c r="X52" s="15">
        <f t="shared" si="18"/>
        <v>0.7909722222222223</v>
      </c>
      <c r="Y52" s="308"/>
      <c r="Z52" s="15" t="s">
        <v>18</v>
      </c>
      <c r="AA52" s="15">
        <f t="shared" si="20"/>
        <v>0.53749999999999998</v>
      </c>
      <c r="AB52" s="15">
        <f t="shared" si="19"/>
        <v>0.79097222222222219</v>
      </c>
    </row>
    <row r="53" spans="1:28" x14ac:dyDescent="0.25">
      <c r="A53" s="23" t="str">
        <f>VLOOKUP(D:D,'PARAGENS CONCELHO'!$1:$1048576,2,FALSE)</f>
        <v xml:space="preserve"> 40.711988,  -7.913951</v>
      </c>
      <c r="B53" s="23"/>
      <c r="C53" s="23" t="str">
        <f>VLOOKUP(D:D,'PARAGENS CONCELHO'!$1:$1048576,3,FALSE)</f>
        <v>EN2 Campo- Rua 1-1</v>
      </c>
      <c r="D53" s="24" t="s">
        <v>2421</v>
      </c>
      <c r="E53" s="21"/>
      <c r="F53" s="21"/>
      <c r="G53" s="24" t="s">
        <v>85</v>
      </c>
      <c r="H53" s="144">
        <v>0</v>
      </c>
      <c r="I53" s="144">
        <v>6.9444444444444447E-4</v>
      </c>
      <c r="J53" s="309"/>
      <c r="K53" s="80" t="s">
        <v>18</v>
      </c>
      <c r="L53" s="80">
        <f t="shared" si="16"/>
        <v>0.30833333333333329</v>
      </c>
      <c r="M53" s="80">
        <f t="shared" si="21"/>
        <v>0.35208333333333325</v>
      </c>
      <c r="N53" s="80">
        <f t="shared" si="17"/>
        <v>0.52361111111111103</v>
      </c>
      <c r="O53" s="80">
        <f t="shared" si="15"/>
        <v>0.59097222222222212</v>
      </c>
      <c r="P53" s="80">
        <f t="shared" si="22"/>
        <v>0.71527777777777779</v>
      </c>
      <c r="Q53" s="80">
        <f t="shared" si="23"/>
        <v>0.77777777777777779</v>
      </c>
      <c r="R53" s="80">
        <f t="shared" si="24"/>
        <v>0.83055555555555549</v>
      </c>
      <c r="S53" s="309"/>
      <c r="T53" s="80" t="s">
        <v>18</v>
      </c>
      <c r="U53" s="80">
        <v>0.36805555555555558</v>
      </c>
      <c r="V53" s="80" t="s">
        <v>18</v>
      </c>
      <c r="W53" s="80" t="s">
        <v>18</v>
      </c>
      <c r="X53" s="80">
        <f t="shared" si="18"/>
        <v>0.79166666666666674</v>
      </c>
      <c r="Y53" s="308"/>
      <c r="Z53" s="80" t="s">
        <v>18</v>
      </c>
      <c r="AA53" s="80">
        <f t="shared" si="20"/>
        <v>0.53819444444444442</v>
      </c>
      <c r="AB53" s="80">
        <f t="shared" si="19"/>
        <v>0.79166666666666663</v>
      </c>
    </row>
    <row r="54" spans="1:28" x14ac:dyDescent="0.25">
      <c r="A54" s="12" t="str">
        <f>VLOOKUP(D:D,'PARAGENS CONCELHO'!$1:$1048576,2,FALSE)</f>
        <v xml:space="preserve"> 40.715099,  -7.912948</v>
      </c>
      <c r="B54" s="12"/>
      <c r="C54" s="12" t="str">
        <f>VLOOKUP(D:D,'PARAGENS CONCELHO'!$1:$1048576,3,FALSE)</f>
        <v>EN2 Campo-Bindurão 2</v>
      </c>
      <c r="D54" s="20" t="s">
        <v>2949</v>
      </c>
      <c r="E54" s="5"/>
      <c r="F54" s="5"/>
      <c r="G54" s="5"/>
      <c r="H54" s="72">
        <v>0</v>
      </c>
      <c r="I54" s="51">
        <v>6.9444444444444447E-4</v>
      </c>
      <c r="J54" s="309"/>
      <c r="K54" s="15" t="s">
        <v>18</v>
      </c>
      <c r="L54" s="15">
        <f t="shared" si="16"/>
        <v>0.30902777777777773</v>
      </c>
      <c r="M54" s="15">
        <f t="shared" si="21"/>
        <v>0.35277777777777769</v>
      </c>
      <c r="N54" s="15">
        <f t="shared" si="17"/>
        <v>0.52430555555555547</v>
      </c>
      <c r="O54" s="15">
        <f t="shared" si="15"/>
        <v>0.59166666666666656</v>
      </c>
      <c r="P54" s="15">
        <f t="shared" si="22"/>
        <v>0.71597222222222223</v>
      </c>
      <c r="Q54" s="15">
        <f t="shared" si="23"/>
        <v>0.77847222222222223</v>
      </c>
      <c r="R54" s="15">
        <f t="shared" si="24"/>
        <v>0.83124999999999993</v>
      </c>
      <c r="S54" s="309"/>
      <c r="T54" s="15" t="s">
        <v>18</v>
      </c>
      <c r="U54" s="15">
        <v>0.36805555555555558</v>
      </c>
      <c r="V54" s="15" t="s">
        <v>18</v>
      </c>
      <c r="W54" s="15" t="s">
        <v>18</v>
      </c>
      <c r="X54" s="15">
        <v>0.79166666666666663</v>
      </c>
      <c r="Y54" s="308"/>
      <c r="Z54" s="15" t="s">
        <v>18</v>
      </c>
      <c r="AA54" s="15">
        <f t="shared" si="20"/>
        <v>0.53888888888888886</v>
      </c>
      <c r="AB54" s="15">
        <f t="shared" si="19"/>
        <v>0.79236111111111107</v>
      </c>
    </row>
    <row r="55" spans="1:28" x14ac:dyDescent="0.25">
      <c r="A55" s="12" t="str">
        <f>VLOOKUP(D:D,'PARAGENS CONCELHO'!$1:$1048576,2,FALSE)</f>
        <v xml:space="preserve"> 40.728377,  -7.909211</v>
      </c>
      <c r="B55" s="12"/>
      <c r="C55" s="12" t="str">
        <f>VLOOKUP(D:D,'PARAGENS CONCELHO'!$1:$1048576,3,FALSE)</f>
        <v>EN2-Muna 2</v>
      </c>
      <c r="D55" s="20" t="s">
        <v>2950</v>
      </c>
      <c r="E55" s="5"/>
      <c r="F55" s="5"/>
      <c r="G55" s="5"/>
      <c r="H55" s="70"/>
      <c r="I55" s="51">
        <v>6.9444444444444447E-4</v>
      </c>
      <c r="J55" s="309"/>
      <c r="K55" s="35" t="s">
        <v>18</v>
      </c>
      <c r="L55" s="35">
        <f t="shared" si="16"/>
        <v>0.30972222222222218</v>
      </c>
      <c r="M55" s="35">
        <f t="shared" si="21"/>
        <v>0.35347222222222213</v>
      </c>
      <c r="N55" s="35">
        <f t="shared" si="17"/>
        <v>0.52499999999999991</v>
      </c>
      <c r="O55" s="35">
        <f t="shared" si="15"/>
        <v>0.59236111111111101</v>
      </c>
      <c r="P55" s="35">
        <f t="shared" si="22"/>
        <v>0.71666666666666667</v>
      </c>
      <c r="Q55" s="35">
        <f t="shared" si="23"/>
        <v>0.77916666666666667</v>
      </c>
      <c r="R55" s="35">
        <f t="shared" si="24"/>
        <v>0.83194444444444438</v>
      </c>
      <c r="S55" s="309"/>
      <c r="T55" s="35" t="s">
        <v>18</v>
      </c>
      <c r="U55" s="35">
        <v>0.36874999999999997</v>
      </c>
      <c r="V55" s="35" t="s">
        <v>18</v>
      </c>
      <c r="W55" s="35" t="s">
        <v>18</v>
      </c>
      <c r="X55" s="35">
        <f t="shared" si="18"/>
        <v>0.79236111111111107</v>
      </c>
      <c r="Y55" s="308"/>
      <c r="Z55" s="35" t="s">
        <v>18</v>
      </c>
      <c r="AA55" s="35">
        <f t="shared" si="20"/>
        <v>0.5395833333333333</v>
      </c>
      <c r="AB55" s="35">
        <f t="shared" si="19"/>
        <v>0.79305555555555551</v>
      </c>
    </row>
    <row r="56" spans="1:28" x14ac:dyDescent="0.25">
      <c r="A56" s="12" t="str">
        <f>VLOOKUP(D:D,'PARAGENS CONCELHO'!$1:$1048576,2,FALSE)</f>
        <v xml:space="preserve"> 40.733612,  -7.911370</v>
      </c>
      <c r="B56" s="12"/>
      <c r="C56" s="12" t="str">
        <f>VLOOKUP(D:D,'PARAGENS CONCELHO'!$1:$1048576,3,FALSE)</f>
        <v>Paçô-Estrada Municipal 1</v>
      </c>
      <c r="D56" s="20" t="s">
        <v>2951</v>
      </c>
      <c r="E56" s="21"/>
      <c r="F56" s="21"/>
      <c r="G56" s="5"/>
      <c r="H56" s="72">
        <v>0</v>
      </c>
      <c r="I56" s="51">
        <v>6.9444444444444447E-4</v>
      </c>
      <c r="J56" s="309"/>
      <c r="K56" s="15" t="s">
        <v>18</v>
      </c>
      <c r="L56" s="15">
        <f t="shared" si="16"/>
        <v>0.31041666666666662</v>
      </c>
      <c r="M56" s="15">
        <f>M55+$H56</f>
        <v>0.35347222222222213</v>
      </c>
      <c r="N56" s="15">
        <f t="shared" si="17"/>
        <v>0.52569444444444435</v>
      </c>
      <c r="O56" s="15">
        <f t="shared" si="15"/>
        <v>0.59305555555555545</v>
      </c>
      <c r="P56" s="15">
        <f t="shared" si="22"/>
        <v>0.71736111111111112</v>
      </c>
      <c r="Q56" s="15">
        <f t="shared" si="23"/>
        <v>0.77986111111111112</v>
      </c>
      <c r="R56" s="15">
        <f>R55+$H56</f>
        <v>0.83194444444444438</v>
      </c>
      <c r="S56" s="309"/>
      <c r="T56" s="15" t="s">
        <v>18</v>
      </c>
      <c r="U56" s="15">
        <v>0.36874999999999997</v>
      </c>
      <c r="V56" s="15" t="s">
        <v>18</v>
      </c>
      <c r="W56" s="15" t="s">
        <v>18</v>
      </c>
      <c r="X56" s="15">
        <f t="shared" si="18"/>
        <v>0.79305555555555551</v>
      </c>
      <c r="Y56" s="308"/>
      <c r="Z56" s="15" t="s">
        <v>18</v>
      </c>
      <c r="AA56" s="15">
        <f t="shared" si="20"/>
        <v>0.54027777777777775</v>
      </c>
      <c r="AB56" s="15">
        <f t="shared" si="19"/>
        <v>0.79374999999999996</v>
      </c>
    </row>
    <row r="57" spans="1:28" x14ac:dyDescent="0.25">
      <c r="A57" s="12" t="str">
        <f>VLOOKUP(D:D,'PARAGENS CONCELHO'!$1:$1048576,2,FALSE)</f>
        <v xml:space="preserve"> 40.736576,  -7.913664</v>
      </c>
      <c r="B57" s="12"/>
      <c r="C57" s="12" t="str">
        <f>VLOOKUP(D:D,'PARAGENS CONCELHO'!$1:$1048576,3,FALSE)</f>
        <v>Paçô-Rua Nova 2</v>
      </c>
      <c r="D57" s="28" t="s">
        <v>2424</v>
      </c>
      <c r="E57" s="17"/>
      <c r="F57" s="17"/>
      <c r="G57" s="5"/>
      <c r="H57" s="70"/>
      <c r="I57" s="51">
        <v>6.9444444444444447E-4</v>
      </c>
      <c r="J57" s="309"/>
      <c r="K57" s="35" t="s">
        <v>18</v>
      </c>
      <c r="L57" s="35">
        <f t="shared" si="16"/>
        <v>0.31111111111111106</v>
      </c>
      <c r="M57" s="35">
        <f>M56+I57</f>
        <v>0.35416666666666657</v>
      </c>
      <c r="N57" s="35">
        <f t="shared" si="17"/>
        <v>0.5263888888888888</v>
      </c>
      <c r="O57" s="35">
        <f t="shared" si="15"/>
        <v>0.59374999999999989</v>
      </c>
      <c r="P57" s="35">
        <f t="shared" si="22"/>
        <v>0.71805555555555556</v>
      </c>
      <c r="Q57" s="35">
        <f t="shared" si="23"/>
        <v>0.78055555555555556</v>
      </c>
      <c r="R57" s="35">
        <f>R56+I57</f>
        <v>0.83263888888888882</v>
      </c>
      <c r="S57" s="309"/>
      <c r="T57" s="35" t="s">
        <v>18</v>
      </c>
      <c r="U57" s="35">
        <v>0.36944444444444446</v>
      </c>
      <c r="V57" s="35" t="s">
        <v>18</v>
      </c>
      <c r="W57" s="35" t="s">
        <v>18</v>
      </c>
      <c r="X57" s="35">
        <f t="shared" si="18"/>
        <v>0.79374999999999996</v>
      </c>
      <c r="Y57" s="308"/>
      <c r="Z57" s="35" t="s">
        <v>18</v>
      </c>
      <c r="AA57" s="35">
        <f t="shared" si="20"/>
        <v>0.54097222222222219</v>
      </c>
      <c r="AB57" s="35">
        <f t="shared" si="19"/>
        <v>0.7944444444444444</v>
      </c>
    </row>
    <row r="58" spans="1:28" x14ac:dyDescent="0.25">
      <c r="A58" s="12" t="str">
        <f>VLOOKUP(D:D,'PARAGENS CONCELHO'!$1:$1048576,2,FALSE)</f>
        <v xml:space="preserve"> 40.738936,  -7.916025</v>
      </c>
      <c r="B58" s="12"/>
      <c r="C58" s="12" t="str">
        <f>VLOOKUP(D:D,'PARAGENS CONCELHO'!$1:$1048576,3,FALSE)</f>
        <v>Paçô-Centro</v>
      </c>
      <c r="D58" s="20" t="s">
        <v>2952</v>
      </c>
      <c r="E58" s="21"/>
      <c r="F58" s="21"/>
      <c r="G58" s="5"/>
      <c r="H58" s="72">
        <v>0</v>
      </c>
      <c r="I58" s="51">
        <v>6.9444444444444447E-4</v>
      </c>
      <c r="J58" s="309"/>
      <c r="K58" s="15" t="s">
        <v>18</v>
      </c>
      <c r="L58" s="15">
        <f t="shared" si="16"/>
        <v>0.3118055555555555</v>
      </c>
      <c r="M58" s="15">
        <f>M57+I58</f>
        <v>0.35486111111111102</v>
      </c>
      <c r="N58" s="15">
        <f t="shared" si="17"/>
        <v>0.52708333333333324</v>
      </c>
      <c r="O58" s="15">
        <f t="shared" si="15"/>
        <v>0.59444444444444433</v>
      </c>
      <c r="P58" s="15">
        <f t="shared" si="22"/>
        <v>0.71875</v>
      </c>
      <c r="Q58" s="15">
        <f t="shared" si="23"/>
        <v>0.78125</v>
      </c>
      <c r="R58" s="15">
        <f>R57+I58</f>
        <v>0.83333333333333326</v>
      </c>
      <c r="S58" s="309"/>
      <c r="T58" s="15" t="s">
        <v>18</v>
      </c>
      <c r="U58" s="15">
        <v>0.36944444444444446</v>
      </c>
      <c r="V58" s="15" t="s">
        <v>18</v>
      </c>
      <c r="W58" s="15" t="s">
        <v>18</v>
      </c>
      <c r="X58" s="15">
        <f t="shared" si="18"/>
        <v>0.7944444444444444</v>
      </c>
      <c r="Y58" s="308"/>
      <c r="Z58" s="15" t="s">
        <v>18</v>
      </c>
      <c r="AA58" s="15">
        <f t="shared" si="20"/>
        <v>0.54166666666666663</v>
      </c>
      <c r="AB58" s="15">
        <f t="shared" si="19"/>
        <v>0.79513888888888884</v>
      </c>
    </row>
    <row r="59" spans="1:28" x14ac:dyDescent="0.25">
      <c r="A59" s="12" t="str">
        <f>VLOOKUP(D:D,'PARAGENS CONCELHO'!$1:$1048576,2,FALSE)</f>
        <v xml:space="preserve"> 40.739024,  -7.919552</v>
      </c>
      <c r="B59" s="12"/>
      <c r="C59" s="12" t="str">
        <f>VLOOKUP(D:D,'PARAGENS CONCELHO'!$1:$1048576,3,FALSE)</f>
        <v>Paçô- Pontão</v>
      </c>
      <c r="D59" s="28" t="s">
        <v>3506</v>
      </c>
      <c r="E59" s="5"/>
      <c r="F59" s="5"/>
      <c r="G59" s="5"/>
      <c r="H59" s="51"/>
      <c r="I59" s="51"/>
      <c r="J59" s="309"/>
      <c r="K59" s="15" t="s">
        <v>18</v>
      </c>
      <c r="L59" s="15">
        <f t="shared" ref="L59:R59" si="25">L58</f>
        <v>0.3118055555555555</v>
      </c>
      <c r="M59" s="15">
        <f t="shared" si="25"/>
        <v>0.35486111111111102</v>
      </c>
      <c r="N59" s="15">
        <f t="shared" si="25"/>
        <v>0.52708333333333324</v>
      </c>
      <c r="O59" s="15">
        <f t="shared" si="25"/>
        <v>0.59444444444444433</v>
      </c>
      <c r="P59" s="15">
        <f t="shared" si="25"/>
        <v>0.71875</v>
      </c>
      <c r="Q59" s="15">
        <f t="shared" si="25"/>
        <v>0.78125</v>
      </c>
      <c r="R59" s="15">
        <f t="shared" si="25"/>
        <v>0.83333333333333326</v>
      </c>
      <c r="S59" s="309"/>
      <c r="T59" s="15" t="s">
        <v>18</v>
      </c>
      <c r="U59" s="15">
        <v>0.36944444444444446</v>
      </c>
      <c r="V59" s="15" t="s">
        <v>18</v>
      </c>
      <c r="W59" s="15" t="str">
        <f>W58</f>
        <v>-</v>
      </c>
      <c r="X59" s="15">
        <f>X58</f>
        <v>0.7944444444444444</v>
      </c>
      <c r="Y59" s="308"/>
      <c r="Z59" s="15" t="s">
        <v>18</v>
      </c>
      <c r="AA59" s="15">
        <f>AA58</f>
        <v>0.54166666666666663</v>
      </c>
      <c r="AB59" s="15">
        <f>AB58</f>
        <v>0.79513888888888884</v>
      </c>
    </row>
    <row r="60" spans="1:28" x14ac:dyDescent="0.25">
      <c r="A60" s="12" t="str">
        <f>VLOOKUP(D:D,'PARAGENS CONCELHO'!$1:$1048576,2,FALSE)</f>
        <v xml:space="preserve"> 40.741452,  -7.925594</v>
      </c>
      <c r="B60" s="12"/>
      <c r="C60" s="12" t="str">
        <f>VLOOKUP(D:D,'PARAGENS CONCELHO'!$1:$1048576,3,FALSE)</f>
        <v>Galifonge-Paçô 2</v>
      </c>
      <c r="D60" s="28" t="s">
        <v>2427</v>
      </c>
      <c r="E60" s="17"/>
      <c r="F60" s="17"/>
      <c r="G60" s="5"/>
      <c r="H60" s="70"/>
      <c r="I60" s="51">
        <v>6.9444444444444447E-4</v>
      </c>
      <c r="J60" s="309"/>
      <c r="K60" s="35" t="s">
        <v>18</v>
      </c>
      <c r="L60" s="35">
        <f>L58+I60</f>
        <v>0.31249999999999994</v>
      </c>
      <c r="M60" s="35">
        <f>M58+I60</f>
        <v>0.35555555555555546</v>
      </c>
      <c r="N60" s="35">
        <f>N58+I60</f>
        <v>0.52777777777777768</v>
      </c>
      <c r="O60" s="35">
        <f>O58+I60</f>
        <v>0.59513888888888877</v>
      </c>
      <c r="P60" s="35">
        <f>P58+I60</f>
        <v>0.71944444444444444</v>
      </c>
      <c r="Q60" s="35">
        <f>Q58+I60</f>
        <v>0.78194444444444444</v>
      </c>
      <c r="R60" s="35">
        <f>R58+I60</f>
        <v>0.8340277777777777</v>
      </c>
      <c r="S60" s="309"/>
      <c r="T60" s="35" t="s">
        <v>18</v>
      </c>
      <c r="U60" s="35">
        <v>0.37013888888888885</v>
      </c>
      <c r="V60" s="35" t="s">
        <v>18</v>
      </c>
      <c r="W60" s="35" t="s">
        <v>18</v>
      </c>
      <c r="X60" s="35">
        <f>X58+$I60</f>
        <v>0.79513888888888884</v>
      </c>
      <c r="Y60" s="308"/>
      <c r="Z60" s="35" t="s">
        <v>18</v>
      </c>
      <c r="AA60" s="35">
        <f>AA58+$I60</f>
        <v>0.54236111111111107</v>
      </c>
      <c r="AB60" s="35">
        <f>AB58+$I60</f>
        <v>0.79583333333333328</v>
      </c>
    </row>
    <row r="61" spans="1:28" x14ac:dyDescent="0.25">
      <c r="A61" s="12" t="str">
        <f>VLOOKUP(D:D,'PARAGENS CONCELHO'!$1:$1048576,2,FALSE)</f>
        <v xml:space="preserve"> 40.744791,  -7.929231</v>
      </c>
      <c r="B61" s="12"/>
      <c r="C61" s="12" t="str">
        <f>VLOOKUP(D:D,'PARAGENS CONCELHO'!$1:$1048576,3,FALSE)</f>
        <v>Galifonge 2</v>
      </c>
      <c r="D61" s="28" t="s">
        <v>2430</v>
      </c>
      <c r="E61" s="17"/>
      <c r="F61" s="17"/>
      <c r="G61" s="5"/>
      <c r="H61" s="72">
        <v>0</v>
      </c>
      <c r="I61" s="51">
        <v>6.9444444444444447E-4</v>
      </c>
      <c r="J61" s="309"/>
      <c r="K61" s="15" t="s">
        <v>18</v>
      </c>
      <c r="L61" s="15">
        <f t="shared" ref="L61:L79" si="26">L60+I61</f>
        <v>0.31319444444444439</v>
      </c>
      <c r="M61" s="15">
        <f>M60+$H61</f>
        <v>0.35555555555555546</v>
      </c>
      <c r="N61" s="15">
        <f t="shared" ref="N61:N79" si="27">N60+I61</f>
        <v>0.52847222222222212</v>
      </c>
      <c r="O61" s="15">
        <f t="shared" ref="O61:O68" si="28">O60+I61</f>
        <v>0.59583333333333321</v>
      </c>
      <c r="P61" s="15">
        <f t="shared" ref="P61:P71" si="29">P60+I61</f>
        <v>0.72013888888888888</v>
      </c>
      <c r="Q61" s="15">
        <f t="shared" ref="Q61:Q71" si="30">Q60+I61</f>
        <v>0.78263888888888888</v>
      </c>
      <c r="R61" s="15">
        <f t="shared" ref="R61:R71" si="31">R60+I61</f>
        <v>0.83472222222222214</v>
      </c>
      <c r="S61" s="309"/>
      <c r="T61" s="15" t="s">
        <v>18</v>
      </c>
      <c r="U61" s="15">
        <v>0.37083333333333335</v>
      </c>
      <c r="V61" s="15" t="s">
        <v>18</v>
      </c>
      <c r="W61" s="15" t="s">
        <v>18</v>
      </c>
      <c r="X61" s="15">
        <v>0.79513888888888884</v>
      </c>
      <c r="Y61" s="308"/>
      <c r="Z61" s="15" t="s">
        <v>18</v>
      </c>
      <c r="AA61" s="15">
        <f t="shared" ref="AA61:AB76" si="32">AA60+$I61</f>
        <v>0.54305555555555551</v>
      </c>
      <c r="AB61" s="15">
        <f t="shared" si="32"/>
        <v>0.79652777777777772</v>
      </c>
    </row>
    <row r="62" spans="1:28" x14ac:dyDescent="0.25">
      <c r="A62" s="12" t="str">
        <f>VLOOKUP(D:D,'PARAGENS CONCELHO'!$1:$1048576,2,FALSE)</f>
        <v xml:space="preserve"> 40.745953,  -7.931975</v>
      </c>
      <c r="B62" s="12"/>
      <c r="C62" s="12" t="str">
        <f>VLOOKUP(D:D,'PARAGENS CONCELHO'!$1:$1048576,3,FALSE)</f>
        <v>Galifonge-Centro 2</v>
      </c>
      <c r="D62" s="28" t="s">
        <v>2433</v>
      </c>
      <c r="E62" s="13"/>
      <c r="F62" s="13"/>
      <c r="G62" s="5"/>
      <c r="H62" s="70"/>
      <c r="I62" s="51">
        <v>6.9444444444444447E-4</v>
      </c>
      <c r="J62" s="309"/>
      <c r="K62" s="35" t="s">
        <v>18</v>
      </c>
      <c r="L62" s="35">
        <f t="shared" si="26"/>
        <v>0.31388888888888883</v>
      </c>
      <c r="M62" s="35">
        <f>M61+I62</f>
        <v>0.3562499999999999</v>
      </c>
      <c r="N62" s="35">
        <f t="shared" si="27"/>
        <v>0.52916666666666656</v>
      </c>
      <c r="O62" s="35">
        <f t="shared" si="28"/>
        <v>0.59652777777777766</v>
      </c>
      <c r="P62" s="35">
        <f t="shared" si="29"/>
        <v>0.72083333333333333</v>
      </c>
      <c r="Q62" s="35">
        <f t="shared" si="30"/>
        <v>0.78333333333333333</v>
      </c>
      <c r="R62" s="35">
        <f t="shared" si="31"/>
        <v>0.83541666666666659</v>
      </c>
      <c r="S62" s="309"/>
      <c r="T62" s="35" t="s">
        <v>18</v>
      </c>
      <c r="U62" s="35">
        <v>0.37152777777777773</v>
      </c>
      <c r="V62" s="35" t="s">
        <v>18</v>
      </c>
      <c r="W62" s="35" t="s">
        <v>18</v>
      </c>
      <c r="X62" s="35">
        <f t="shared" ref="X62:X75" si="33">X61+$I62</f>
        <v>0.79583333333333328</v>
      </c>
      <c r="Y62" s="308"/>
      <c r="Z62" s="35" t="s">
        <v>18</v>
      </c>
      <c r="AA62" s="35">
        <f t="shared" si="32"/>
        <v>0.54374999999999996</v>
      </c>
      <c r="AB62" s="35">
        <f t="shared" si="32"/>
        <v>0.79722222222222217</v>
      </c>
    </row>
    <row r="63" spans="1:28" x14ac:dyDescent="0.25">
      <c r="A63" s="12" t="str">
        <f>VLOOKUP(D:D,'PARAGENS CONCELHO'!$1:$1048576,2,FALSE)</f>
        <v xml:space="preserve"> 40.743247,  -7.941620</v>
      </c>
      <c r="B63" s="12"/>
      <c r="C63" s="12" t="str">
        <f>VLOOKUP(D:D,'PARAGENS CONCELHO'!$1:$1048576,3,FALSE)</f>
        <v>Lustosa-Galifonge 2</v>
      </c>
      <c r="D63" s="28" t="s">
        <v>2436</v>
      </c>
      <c r="E63" s="17"/>
      <c r="F63" s="17"/>
      <c r="G63" s="5"/>
      <c r="H63" s="72">
        <v>0</v>
      </c>
      <c r="I63" s="51">
        <v>6.9444444444444447E-4</v>
      </c>
      <c r="J63" s="309"/>
      <c r="K63" s="15" t="s">
        <v>18</v>
      </c>
      <c r="L63" s="15">
        <f t="shared" si="26"/>
        <v>0.31458333333333327</v>
      </c>
      <c r="M63" s="15">
        <f>M62+$H63</f>
        <v>0.3562499999999999</v>
      </c>
      <c r="N63" s="15">
        <f t="shared" si="27"/>
        <v>0.52986111111111101</v>
      </c>
      <c r="O63" s="15">
        <f t="shared" si="28"/>
        <v>0.5972222222222221</v>
      </c>
      <c r="P63" s="15">
        <f t="shared" si="29"/>
        <v>0.72152777777777777</v>
      </c>
      <c r="Q63" s="15">
        <f t="shared" si="30"/>
        <v>0.78402777777777777</v>
      </c>
      <c r="R63" s="15">
        <f t="shared" si="31"/>
        <v>0.83611111111111103</v>
      </c>
      <c r="S63" s="309"/>
      <c r="T63" s="15" t="s">
        <v>18</v>
      </c>
      <c r="U63" s="15">
        <v>0.37222222222222223</v>
      </c>
      <c r="V63" s="15" t="s">
        <v>18</v>
      </c>
      <c r="W63" s="15" t="s">
        <v>18</v>
      </c>
      <c r="X63" s="15">
        <f t="shared" si="33"/>
        <v>0.79652777777777772</v>
      </c>
      <c r="Y63" s="308"/>
      <c r="Z63" s="15" t="s">
        <v>18</v>
      </c>
      <c r="AA63" s="15">
        <f t="shared" si="32"/>
        <v>0.5444444444444444</v>
      </c>
      <c r="AB63" s="15">
        <f t="shared" si="32"/>
        <v>0.79791666666666661</v>
      </c>
    </row>
    <row r="64" spans="1:28" x14ac:dyDescent="0.25">
      <c r="A64" s="12" t="str">
        <f>VLOOKUP(D:D,'PARAGENS CONCELHO'!$1:$1048576,2,FALSE)</f>
        <v xml:space="preserve"> 40.742956,  -7.945989</v>
      </c>
      <c r="B64" s="12"/>
      <c r="C64" s="12" t="str">
        <f>VLOOKUP(D:D,'PARAGENS CONCELHO'!$1:$1048576,3,FALSE)</f>
        <v>Lustosa-Polidesportivo 2</v>
      </c>
      <c r="D64" s="28" t="s">
        <v>2439</v>
      </c>
      <c r="E64" s="13"/>
      <c r="F64" s="13"/>
      <c r="G64" s="5"/>
      <c r="H64" s="70"/>
      <c r="I64" s="51">
        <v>6.9444444444444447E-4</v>
      </c>
      <c r="J64" s="309"/>
      <c r="K64" s="35" t="s">
        <v>18</v>
      </c>
      <c r="L64" s="35">
        <f t="shared" si="26"/>
        <v>0.31527777777777771</v>
      </c>
      <c r="M64" s="35">
        <f>M63+I64</f>
        <v>0.35694444444444434</v>
      </c>
      <c r="N64" s="35">
        <f t="shared" si="27"/>
        <v>0.53055555555555545</v>
      </c>
      <c r="O64" s="35">
        <f t="shared" si="28"/>
        <v>0.59791666666666654</v>
      </c>
      <c r="P64" s="35">
        <f t="shared" si="29"/>
        <v>0.72222222222222221</v>
      </c>
      <c r="Q64" s="35">
        <f t="shared" si="30"/>
        <v>0.78472222222222221</v>
      </c>
      <c r="R64" s="35">
        <f t="shared" si="31"/>
        <v>0.83680555555555547</v>
      </c>
      <c r="S64" s="309"/>
      <c r="T64" s="35" t="s">
        <v>18</v>
      </c>
      <c r="U64" s="35">
        <v>0.37291666666666662</v>
      </c>
      <c r="V64" s="35" t="s">
        <v>18</v>
      </c>
      <c r="W64" s="35" t="s">
        <v>18</v>
      </c>
      <c r="X64" s="35">
        <f t="shared" si="33"/>
        <v>0.79722222222222217</v>
      </c>
      <c r="Y64" s="308"/>
      <c r="Z64" s="35" t="s">
        <v>18</v>
      </c>
      <c r="AA64" s="35">
        <f t="shared" si="32"/>
        <v>0.54513888888888884</v>
      </c>
      <c r="AB64" s="35">
        <f t="shared" si="32"/>
        <v>0.79861111111111105</v>
      </c>
    </row>
    <row r="65" spans="1:28" x14ac:dyDescent="0.25">
      <c r="A65" s="12" t="str">
        <f>VLOOKUP(D:D,'PARAGENS CONCELHO'!$1:$1048576,2,FALSE)</f>
        <v xml:space="preserve"> 40.741588,  -7.949900</v>
      </c>
      <c r="B65" s="12"/>
      <c r="C65" s="12" t="str">
        <f>VLOOKUP(D:D,'PARAGENS CONCELHO'!$1:$1048576,3,FALSE)</f>
        <v>Lustosa-Longra 2</v>
      </c>
      <c r="D65" s="28" t="s">
        <v>2442</v>
      </c>
      <c r="E65" s="17"/>
      <c r="F65" s="17"/>
      <c r="G65" s="5"/>
      <c r="H65" s="70"/>
      <c r="I65" s="51">
        <v>6.9444444444444447E-4</v>
      </c>
      <c r="J65" s="309"/>
      <c r="K65" s="15" t="s">
        <v>18</v>
      </c>
      <c r="L65" s="15">
        <f t="shared" si="26"/>
        <v>0.31597222222222215</v>
      </c>
      <c r="M65" s="15">
        <f>M64+I65</f>
        <v>0.35763888888888878</v>
      </c>
      <c r="N65" s="15">
        <f t="shared" si="27"/>
        <v>0.53124999999999989</v>
      </c>
      <c r="O65" s="15">
        <f t="shared" si="28"/>
        <v>0.59861111111111098</v>
      </c>
      <c r="P65" s="15">
        <f t="shared" si="29"/>
        <v>0.72291666666666665</v>
      </c>
      <c r="Q65" s="15">
        <f t="shared" si="30"/>
        <v>0.78541666666666665</v>
      </c>
      <c r="R65" s="15">
        <f t="shared" si="31"/>
        <v>0.83749999999999991</v>
      </c>
      <c r="S65" s="309"/>
      <c r="T65" s="15" t="s">
        <v>18</v>
      </c>
      <c r="U65" s="15">
        <v>0.37361111111111112</v>
      </c>
      <c r="V65" s="15" t="s">
        <v>18</v>
      </c>
      <c r="W65" s="15" t="s">
        <v>18</v>
      </c>
      <c r="X65" s="15">
        <f t="shared" si="33"/>
        <v>0.79791666666666661</v>
      </c>
      <c r="Y65" s="308"/>
      <c r="Z65" s="15" t="s">
        <v>18</v>
      </c>
      <c r="AA65" s="15">
        <f t="shared" si="32"/>
        <v>0.54583333333333328</v>
      </c>
      <c r="AB65" s="15">
        <f t="shared" si="32"/>
        <v>0.79930555555555549</v>
      </c>
    </row>
    <row r="66" spans="1:28" x14ac:dyDescent="0.25">
      <c r="A66" s="12" t="str">
        <f>VLOOKUP(D:D,'PARAGENS CONCELHO'!$1:$1048576,2,FALSE)</f>
        <v xml:space="preserve"> 40.743768,  -7.953713</v>
      </c>
      <c r="B66" s="12"/>
      <c r="C66" s="12" t="str">
        <f>VLOOKUP(D:D,'PARAGENS CONCELHO'!$1:$1048576,3,FALSE)</f>
        <v>Lustosa-Escola 2</v>
      </c>
      <c r="D66" s="40" t="s">
        <v>2445</v>
      </c>
      <c r="E66" s="17"/>
      <c r="F66" s="17"/>
      <c r="G66" s="48"/>
      <c r="H66" s="77">
        <v>0</v>
      </c>
      <c r="I66" s="51">
        <v>6.9444444444444447E-4</v>
      </c>
      <c r="J66" s="309"/>
      <c r="K66" s="35" t="s">
        <v>18</v>
      </c>
      <c r="L66" s="35">
        <f t="shared" si="26"/>
        <v>0.3166666666666666</v>
      </c>
      <c r="M66" s="35">
        <f>M65+I66</f>
        <v>0.35833333333333323</v>
      </c>
      <c r="N66" s="35">
        <f t="shared" si="27"/>
        <v>0.53194444444444433</v>
      </c>
      <c r="O66" s="35">
        <f t="shared" si="28"/>
        <v>0.59930555555555542</v>
      </c>
      <c r="P66" s="35">
        <f t="shared" si="29"/>
        <v>0.72361111111111109</v>
      </c>
      <c r="Q66" s="35">
        <f t="shared" si="30"/>
        <v>0.78611111111111109</v>
      </c>
      <c r="R66" s="35">
        <f t="shared" si="31"/>
        <v>0.83819444444444435</v>
      </c>
      <c r="S66" s="309"/>
      <c r="T66" s="35" t="s">
        <v>18</v>
      </c>
      <c r="U66" s="35">
        <v>0.37361111111111112</v>
      </c>
      <c r="V66" s="35" t="s">
        <v>18</v>
      </c>
      <c r="W66" s="35" t="s">
        <v>18</v>
      </c>
      <c r="X66" s="35">
        <f>X65+$H66</f>
        <v>0.79791666666666661</v>
      </c>
      <c r="Y66" s="308"/>
      <c r="Z66" s="35" t="s">
        <v>18</v>
      </c>
      <c r="AA66" s="35">
        <f t="shared" si="32"/>
        <v>0.54652777777777772</v>
      </c>
      <c r="AB66" s="35">
        <f t="shared" si="32"/>
        <v>0.79999999999999993</v>
      </c>
    </row>
    <row r="67" spans="1:28" x14ac:dyDescent="0.25">
      <c r="A67" s="12" t="str">
        <f>VLOOKUP(D:D,'PARAGENS CONCELHO'!$1:$1048576,2,FALSE)</f>
        <v xml:space="preserve"> 40.744946,  -7.956563</v>
      </c>
      <c r="B67" s="12"/>
      <c r="C67" s="12" t="str">
        <f>VLOOKUP(D:D,'PARAGENS CONCELHO'!$1:$1048576,3,FALSE)</f>
        <v>Lustosa-Centro 2</v>
      </c>
      <c r="D67" s="28" t="s">
        <v>2448</v>
      </c>
      <c r="H67" s="70"/>
      <c r="I67" s="51">
        <v>6.9444444444444447E-4</v>
      </c>
      <c r="J67" s="309"/>
      <c r="K67" s="15" t="s">
        <v>18</v>
      </c>
      <c r="L67" s="15">
        <f t="shared" si="26"/>
        <v>0.31736111111111104</v>
      </c>
      <c r="M67" s="15">
        <f>M66+I67</f>
        <v>0.35902777777777767</v>
      </c>
      <c r="N67" s="15">
        <f t="shared" si="27"/>
        <v>0.53263888888888877</v>
      </c>
      <c r="O67" s="15">
        <f t="shared" si="28"/>
        <v>0.59999999999999987</v>
      </c>
      <c r="P67" s="15">
        <f t="shared" si="29"/>
        <v>0.72430555555555554</v>
      </c>
      <c r="Q67" s="15">
        <f t="shared" si="30"/>
        <v>0.78680555555555554</v>
      </c>
      <c r="R67" s="15">
        <f t="shared" si="31"/>
        <v>0.8388888888888888</v>
      </c>
      <c r="S67" s="309"/>
      <c r="T67" s="15" t="s">
        <v>18</v>
      </c>
      <c r="U67" s="15">
        <v>0.3743055555555555</v>
      </c>
      <c r="V67" s="15" t="s">
        <v>18</v>
      </c>
      <c r="W67" s="15" t="s">
        <v>18</v>
      </c>
      <c r="X67" s="15">
        <f t="shared" si="33"/>
        <v>0.79861111111111105</v>
      </c>
      <c r="Y67" s="308"/>
      <c r="Z67" s="15" t="s">
        <v>18</v>
      </c>
      <c r="AA67" s="15">
        <f t="shared" si="32"/>
        <v>0.54722222222222217</v>
      </c>
      <c r="AB67" s="15">
        <v>0.79999999999999993</v>
      </c>
    </row>
    <row r="68" spans="1:28" x14ac:dyDescent="0.25">
      <c r="A68" s="12" t="str">
        <f>VLOOKUP(D:D,'PARAGENS CONCELHO'!$1:$1048576,2,FALSE)</f>
        <v>40.748244,-7.960000</v>
      </c>
      <c r="B68" s="12"/>
      <c r="C68" s="12" t="str">
        <f>VLOOKUP(D:D,'PARAGENS CONCELHO'!$1:$1048576,3,FALSE)</f>
        <v>Lustosa-Seganhos 1</v>
      </c>
      <c r="D68" s="28" t="s">
        <v>2953</v>
      </c>
      <c r="E68" s="21"/>
      <c r="F68" s="21"/>
      <c r="H68" s="70"/>
      <c r="I68" s="51">
        <v>6.9444444444444447E-4</v>
      </c>
      <c r="J68" s="309"/>
      <c r="K68" s="35" t="s">
        <v>18</v>
      </c>
      <c r="L68" s="35">
        <f t="shared" si="26"/>
        <v>0.31805555555555548</v>
      </c>
      <c r="M68" s="35">
        <f>M67+I68</f>
        <v>0.35972222222222211</v>
      </c>
      <c r="N68" s="35">
        <f t="shared" si="27"/>
        <v>0.53333333333333321</v>
      </c>
      <c r="O68" s="35">
        <f t="shared" si="28"/>
        <v>0.60069444444444431</v>
      </c>
      <c r="P68" s="35">
        <f t="shared" si="29"/>
        <v>0.72499999999999998</v>
      </c>
      <c r="Q68" s="35">
        <f t="shared" si="30"/>
        <v>0.78749999999999998</v>
      </c>
      <c r="R68" s="35">
        <f t="shared" si="31"/>
        <v>0.83958333333333324</v>
      </c>
      <c r="S68" s="309"/>
      <c r="T68" s="35" t="s">
        <v>18</v>
      </c>
      <c r="U68" s="35">
        <v>0.375</v>
      </c>
      <c r="V68" s="35" t="s">
        <v>18</v>
      </c>
      <c r="W68" s="35" t="s">
        <v>18</v>
      </c>
      <c r="X68" s="35">
        <f t="shared" si="33"/>
        <v>0.79930555555555549</v>
      </c>
      <c r="Y68" s="308"/>
      <c r="Z68" s="35" t="s">
        <v>18</v>
      </c>
      <c r="AA68" s="35">
        <f t="shared" si="32"/>
        <v>0.54791666666666661</v>
      </c>
      <c r="AB68" s="35">
        <f t="shared" si="32"/>
        <v>0.80069444444444438</v>
      </c>
    </row>
    <row r="69" spans="1:28" x14ac:dyDescent="0.25">
      <c r="A69" s="23" t="str">
        <f>VLOOKUP(D:D,'PARAGENS CONCELHO'!$1:$1048576,2,FALSE)</f>
        <v xml:space="preserve"> 40.749318,  -7.960758</v>
      </c>
      <c r="B69" s="23"/>
      <c r="C69" s="23" t="str">
        <f>VLOOKUP(D:D,'PARAGENS CONCELHO'!$1:$1048576,3,FALSE)</f>
        <v>Lustosa-Seganhos 2</v>
      </c>
      <c r="D69" s="24" t="s">
        <v>2451</v>
      </c>
      <c r="E69" s="27"/>
      <c r="F69" s="27"/>
      <c r="G69" s="24" t="s">
        <v>15</v>
      </c>
      <c r="H69" s="144">
        <v>0</v>
      </c>
      <c r="I69" s="144">
        <v>6.9444444444444447E-4</v>
      </c>
      <c r="J69" s="309"/>
      <c r="K69" s="80">
        <v>0.30138888888888887</v>
      </c>
      <c r="L69" s="80">
        <f t="shared" si="26"/>
        <v>0.31874999999999992</v>
      </c>
      <c r="M69" s="80">
        <f>M68+$H69</f>
        <v>0.35972222222222211</v>
      </c>
      <c r="N69" s="80">
        <f t="shared" si="27"/>
        <v>0.53402777777777766</v>
      </c>
      <c r="O69" s="80">
        <f>O68+H69</f>
        <v>0.60069444444444431</v>
      </c>
      <c r="P69" s="80">
        <f t="shared" si="29"/>
        <v>0.72569444444444442</v>
      </c>
      <c r="Q69" s="80">
        <f t="shared" si="30"/>
        <v>0.78819444444444442</v>
      </c>
      <c r="R69" s="80">
        <f t="shared" si="31"/>
        <v>0.84027777777777768</v>
      </c>
      <c r="S69" s="309"/>
      <c r="T69" s="80" t="s">
        <v>18</v>
      </c>
      <c r="U69" s="80">
        <v>0.375</v>
      </c>
      <c r="V69" s="80" t="s">
        <v>18</v>
      </c>
      <c r="W69" s="80" t="s">
        <v>18</v>
      </c>
      <c r="X69" s="80">
        <f>X68+$H69</f>
        <v>0.79930555555555549</v>
      </c>
      <c r="Y69" s="308"/>
      <c r="Z69" s="80" t="s">
        <v>18</v>
      </c>
      <c r="AA69" s="80">
        <f t="shared" si="32"/>
        <v>0.54861111111111105</v>
      </c>
      <c r="AB69" s="80">
        <f t="shared" si="32"/>
        <v>0.80138888888888882</v>
      </c>
    </row>
    <row r="70" spans="1:28" x14ac:dyDescent="0.25">
      <c r="A70" s="12" t="str">
        <f>VLOOKUP(D:D,'PARAGENS CONCELHO'!$1:$1048576,2,FALSE)</f>
        <v xml:space="preserve"> 40.744536,  -7.956243</v>
      </c>
      <c r="B70" s="12"/>
      <c r="C70" s="12" t="str">
        <f>VLOOKUP(D:D,'PARAGENS CONCELHO'!$1:$1048576,3,FALSE)</f>
        <v>Lustosa-Centro 1</v>
      </c>
      <c r="D70" s="20" t="s">
        <v>2954</v>
      </c>
      <c r="E70" s="27"/>
      <c r="F70" s="27"/>
      <c r="G70" s="5"/>
      <c r="H70" s="70"/>
      <c r="I70" s="51">
        <v>6.9444444444444447E-4</v>
      </c>
      <c r="J70" s="309"/>
      <c r="K70" s="35">
        <f t="shared" ref="K70:K79" si="34">K69+I70</f>
        <v>0.30208333333333331</v>
      </c>
      <c r="L70" s="35">
        <f t="shared" si="26"/>
        <v>0.31944444444444436</v>
      </c>
      <c r="M70" s="35">
        <f>M69+I70</f>
        <v>0.36041666666666655</v>
      </c>
      <c r="N70" s="35">
        <f t="shared" si="27"/>
        <v>0.5347222222222221</v>
      </c>
      <c r="O70" s="35">
        <f>O69+I70</f>
        <v>0.60138888888888875</v>
      </c>
      <c r="P70" s="35">
        <f t="shared" si="29"/>
        <v>0.72638888888888886</v>
      </c>
      <c r="Q70" s="35">
        <f t="shared" si="30"/>
        <v>0.78888888888888886</v>
      </c>
      <c r="R70" s="35">
        <f t="shared" si="31"/>
        <v>0.84097222222222212</v>
      </c>
      <c r="S70" s="309"/>
      <c r="T70" s="35" t="s">
        <v>18</v>
      </c>
      <c r="U70" s="35" t="s">
        <v>18</v>
      </c>
      <c r="V70" s="35" t="s">
        <v>18</v>
      </c>
      <c r="W70" s="35" t="s">
        <v>18</v>
      </c>
      <c r="X70" s="35">
        <f t="shared" si="33"/>
        <v>0.79999999999999993</v>
      </c>
      <c r="Y70" s="308"/>
      <c r="Z70" s="35" t="s">
        <v>18</v>
      </c>
      <c r="AA70" s="35">
        <f t="shared" si="32"/>
        <v>0.54930555555555549</v>
      </c>
      <c r="AB70" s="35">
        <f t="shared" si="32"/>
        <v>0.80208333333333326</v>
      </c>
    </row>
    <row r="71" spans="1:28" x14ac:dyDescent="0.25">
      <c r="A71" s="12" t="str">
        <f>VLOOKUP(D:D,'PARAGENS CONCELHO'!$1:$1048576,2,FALSE)</f>
        <v>40.743661,-7.953502</v>
      </c>
      <c r="B71" s="12"/>
      <c r="C71" s="12" t="str">
        <f>VLOOKUP(D:D,'PARAGENS CONCELHO'!$1:$1048576,3,FALSE)</f>
        <v>Lustosa-Escola 1</v>
      </c>
      <c r="D71" s="20" t="s">
        <v>2955</v>
      </c>
      <c r="E71" s="5"/>
      <c r="F71" s="5"/>
      <c r="G71" s="5"/>
      <c r="H71" s="70"/>
      <c r="I71" s="51">
        <v>6.9444444444444447E-4</v>
      </c>
      <c r="J71" s="309"/>
      <c r="K71" s="15">
        <f t="shared" si="34"/>
        <v>0.30277777777777776</v>
      </c>
      <c r="L71" s="15">
        <f t="shared" si="26"/>
        <v>0.32013888888888881</v>
      </c>
      <c r="M71" s="15">
        <f>M70+I71</f>
        <v>0.36111111111111099</v>
      </c>
      <c r="N71" s="15">
        <f t="shared" si="27"/>
        <v>0.53541666666666654</v>
      </c>
      <c r="O71" s="15">
        <f>O70+I71</f>
        <v>0.60208333333333319</v>
      </c>
      <c r="P71" s="15">
        <f t="shared" si="29"/>
        <v>0.7270833333333333</v>
      </c>
      <c r="Q71" s="15">
        <f t="shared" si="30"/>
        <v>0.7895833333333333</v>
      </c>
      <c r="R71" s="15">
        <f t="shared" si="31"/>
        <v>0.84166666666666656</v>
      </c>
      <c r="S71" s="309"/>
      <c r="T71" s="15" t="s">
        <v>18</v>
      </c>
      <c r="U71" s="15" t="s">
        <v>18</v>
      </c>
      <c r="V71" s="15" t="s">
        <v>18</v>
      </c>
      <c r="W71" s="15" t="s">
        <v>18</v>
      </c>
      <c r="X71" s="15">
        <f t="shared" si="33"/>
        <v>0.80069444444444438</v>
      </c>
      <c r="Y71" s="308"/>
      <c r="Z71" s="15" t="s">
        <v>18</v>
      </c>
      <c r="AA71" s="15">
        <f t="shared" si="32"/>
        <v>0.54999999999999993</v>
      </c>
      <c r="AB71" s="15">
        <f t="shared" si="32"/>
        <v>0.8027777777777777</v>
      </c>
    </row>
    <row r="72" spans="1:28" x14ac:dyDescent="0.25">
      <c r="A72" s="12" t="str">
        <f>VLOOKUP(D:D,'PARAGENS CONCELHO'!$1:$1048576,2,FALSE)</f>
        <v xml:space="preserve"> 40.741562,  -7.949619</v>
      </c>
      <c r="B72" s="12"/>
      <c r="C72" s="12" t="str">
        <f>VLOOKUP(D:D,'PARAGENS CONCELHO'!$1:$1048576,3,FALSE)</f>
        <v>Lustosa-Longra 1</v>
      </c>
      <c r="D72" s="68" t="s">
        <v>2956</v>
      </c>
      <c r="E72" s="5"/>
      <c r="F72" s="5"/>
      <c r="G72" s="5"/>
      <c r="H72" s="72">
        <v>0</v>
      </c>
      <c r="I72" s="51">
        <v>6.9444444444444447E-4</v>
      </c>
      <c r="J72" s="309"/>
      <c r="K72" s="35">
        <f t="shared" si="34"/>
        <v>0.3034722222222222</v>
      </c>
      <c r="L72" s="35">
        <f t="shared" si="26"/>
        <v>0.32083333333333325</v>
      </c>
      <c r="M72" s="35">
        <f>M71+$H72</f>
        <v>0.36111111111111099</v>
      </c>
      <c r="N72" s="35">
        <f t="shared" si="27"/>
        <v>0.53611111111111098</v>
      </c>
      <c r="O72" s="35">
        <f>O71+H72</f>
        <v>0.60208333333333319</v>
      </c>
      <c r="P72" s="35">
        <f>P71+$H72</f>
        <v>0.7270833333333333</v>
      </c>
      <c r="Q72" s="35">
        <f>Q71+$H72</f>
        <v>0.7895833333333333</v>
      </c>
      <c r="R72" s="35">
        <f>R71+$H72</f>
        <v>0.84166666666666656</v>
      </c>
      <c r="S72" s="309"/>
      <c r="T72" s="35" t="s">
        <v>18</v>
      </c>
      <c r="U72" s="35" t="s">
        <v>18</v>
      </c>
      <c r="V72" s="35" t="s">
        <v>18</v>
      </c>
      <c r="W72" s="35" t="s">
        <v>18</v>
      </c>
      <c r="X72" s="35">
        <f>X71+$H72</f>
        <v>0.80069444444444438</v>
      </c>
      <c r="Y72" s="308"/>
      <c r="Z72" s="35" t="s">
        <v>18</v>
      </c>
      <c r="AA72" s="35">
        <f t="shared" si="32"/>
        <v>0.55069444444444438</v>
      </c>
      <c r="AB72" s="35">
        <f t="shared" si="32"/>
        <v>0.80347222222222214</v>
      </c>
    </row>
    <row r="73" spans="1:28" x14ac:dyDescent="0.25">
      <c r="A73" s="12" t="str">
        <f>VLOOKUP(D:D,'PARAGENS CONCELHO'!$1:$1048576,2,FALSE)</f>
        <v xml:space="preserve"> 40.742930,  -7.945108</v>
      </c>
      <c r="B73" s="12"/>
      <c r="C73" s="12" t="str">
        <f>VLOOKUP(D:D,'PARAGENS CONCELHO'!$1:$1048576,3,FALSE)</f>
        <v>Lustosa-Polidesportivo 1</v>
      </c>
      <c r="D73" s="20" t="s">
        <v>2957</v>
      </c>
      <c r="E73" s="5"/>
      <c r="F73" s="5"/>
      <c r="G73" s="5"/>
      <c r="H73" s="70"/>
      <c r="I73" s="51">
        <v>6.9444444444444447E-4</v>
      </c>
      <c r="J73" s="309"/>
      <c r="K73" s="15">
        <f t="shared" si="34"/>
        <v>0.30416666666666664</v>
      </c>
      <c r="L73" s="15">
        <f t="shared" si="26"/>
        <v>0.32152777777777769</v>
      </c>
      <c r="M73" s="15">
        <f>M72+I73</f>
        <v>0.36180555555555544</v>
      </c>
      <c r="N73" s="15">
        <f t="shared" si="27"/>
        <v>0.53680555555555542</v>
      </c>
      <c r="O73" s="15">
        <f t="shared" ref="O73:O79" si="35">O72+I73</f>
        <v>0.60277777777777763</v>
      </c>
      <c r="P73" s="15">
        <f t="shared" ref="P73:P79" si="36">P72+I73</f>
        <v>0.72777777777777775</v>
      </c>
      <c r="Q73" s="15">
        <f t="shared" ref="Q73:Q79" si="37">Q72+I73</f>
        <v>0.79027777777777775</v>
      </c>
      <c r="R73" s="15">
        <f>R72+I73</f>
        <v>0.84236111111111101</v>
      </c>
      <c r="S73" s="309"/>
      <c r="T73" s="15" t="s">
        <v>18</v>
      </c>
      <c r="U73" s="15" t="s">
        <v>18</v>
      </c>
      <c r="V73" s="15" t="s">
        <v>18</v>
      </c>
      <c r="W73" s="15" t="s">
        <v>18</v>
      </c>
      <c r="X73" s="15">
        <f t="shared" si="33"/>
        <v>0.80138888888888882</v>
      </c>
      <c r="Y73" s="308"/>
      <c r="Z73" s="15" t="s">
        <v>18</v>
      </c>
      <c r="AA73" s="15">
        <f t="shared" si="32"/>
        <v>0.55138888888888882</v>
      </c>
      <c r="AB73" s="15">
        <f t="shared" si="32"/>
        <v>0.80416666666666659</v>
      </c>
    </row>
    <row r="74" spans="1:28" x14ac:dyDescent="0.25">
      <c r="A74" s="12" t="str">
        <f>VLOOKUP(D:D,'PARAGENS CONCELHO'!$1:$1048576,2,FALSE)</f>
        <v xml:space="preserve"> 40.743237,  -7.941058</v>
      </c>
      <c r="B74" s="12"/>
      <c r="C74" s="12" t="str">
        <f>VLOOKUP(D:D,'PARAGENS CONCELHO'!$1:$1048576,3,FALSE)</f>
        <v>Lustosa-Galifonge 1</v>
      </c>
      <c r="D74" s="20" t="s">
        <v>2958</v>
      </c>
      <c r="E74" s="5"/>
      <c r="F74" s="5"/>
      <c r="G74" s="5"/>
      <c r="H74" s="72">
        <v>0</v>
      </c>
      <c r="I74" s="51">
        <v>6.9444444444444447E-4</v>
      </c>
      <c r="J74" s="309"/>
      <c r="K74" s="35">
        <f t="shared" si="34"/>
        <v>0.30486111111111108</v>
      </c>
      <c r="L74" s="35">
        <f t="shared" si="26"/>
        <v>0.32222222222222213</v>
      </c>
      <c r="M74" s="35">
        <f>M73+I74</f>
        <v>0.36249999999999988</v>
      </c>
      <c r="N74" s="35">
        <f t="shared" si="27"/>
        <v>0.53749999999999987</v>
      </c>
      <c r="O74" s="35">
        <f t="shared" si="35"/>
        <v>0.60347222222222208</v>
      </c>
      <c r="P74" s="35">
        <f t="shared" si="36"/>
        <v>0.72847222222222219</v>
      </c>
      <c r="Q74" s="35">
        <f t="shared" si="37"/>
        <v>0.79097222222222219</v>
      </c>
      <c r="R74" s="35">
        <f>R73+I74</f>
        <v>0.84305555555555545</v>
      </c>
      <c r="S74" s="309"/>
      <c r="T74" s="35" t="s">
        <v>18</v>
      </c>
      <c r="U74" s="35" t="s">
        <v>18</v>
      </c>
      <c r="V74" s="35" t="s">
        <v>18</v>
      </c>
      <c r="W74" s="35" t="s">
        <v>18</v>
      </c>
      <c r="X74" s="35">
        <f t="shared" si="33"/>
        <v>0.80208333333333326</v>
      </c>
      <c r="Y74" s="308"/>
      <c r="Z74" s="35" t="s">
        <v>18</v>
      </c>
      <c r="AA74" s="35">
        <f t="shared" si="32"/>
        <v>0.55208333333333326</v>
      </c>
      <c r="AB74" s="35">
        <f t="shared" si="32"/>
        <v>0.80486111111111103</v>
      </c>
    </row>
    <row r="75" spans="1:28" x14ac:dyDescent="0.25">
      <c r="A75" s="12" t="str">
        <f>VLOOKUP(D:D,'PARAGENS CONCELHO'!$1:$1048576,2,FALSE)</f>
        <v xml:space="preserve"> 40.741300,  -7.938536</v>
      </c>
      <c r="B75" s="12"/>
      <c r="C75" s="12" t="str">
        <f>VLOOKUP(D:D,'PARAGENS CONCELHO'!$1:$1048576,3,FALSE)</f>
        <v>Residências Piaget</v>
      </c>
      <c r="D75" s="20" t="s">
        <v>2959</v>
      </c>
      <c r="E75" s="5"/>
      <c r="F75" s="5"/>
      <c r="G75" s="5"/>
      <c r="H75" s="70"/>
      <c r="I75" s="51">
        <v>6.9444444444444447E-4</v>
      </c>
      <c r="J75" s="309"/>
      <c r="K75" s="15">
        <f t="shared" si="34"/>
        <v>0.30555555555555552</v>
      </c>
      <c r="L75" s="15">
        <f t="shared" si="26"/>
        <v>0.32291666666666657</v>
      </c>
      <c r="M75" s="15">
        <f>M74+I75</f>
        <v>0.36319444444444432</v>
      </c>
      <c r="N75" s="15">
        <f t="shared" si="27"/>
        <v>0.53819444444444431</v>
      </c>
      <c r="O75" s="15">
        <f t="shared" si="35"/>
        <v>0.60416666666666652</v>
      </c>
      <c r="P75" s="15">
        <f t="shared" si="36"/>
        <v>0.72916666666666663</v>
      </c>
      <c r="Q75" s="15">
        <f t="shared" si="37"/>
        <v>0.79166666666666663</v>
      </c>
      <c r="R75" s="15">
        <f>R74+I75</f>
        <v>0.84374999999999989</v>
      </c>
      <c r="S75" s="309"/>
      <c r="T75" s="15" t="s">
        <v>18</v>
      </c>
      <c r="U75" s="15" t="s">
        <v>18</v>
      </c>
      <c r="V75" s="15" t="s">
        <v>18</v>
      </c>
      <c r="W75" s="15"/>
      <c r="X75" s="15">
        <f t="shared" si="33"/>
        <v>0.8027777777777777</v>
      </c>
      <c r="Y75" s="308"/>
      <c r="Z75" s="15" t="s">
        <v>18</v>
      </c>
      <c r="AA75" s="15">
        <f t="shared" si="32"/>
        <v>0.5527777777777777</v>
      </c>
      <c r="AB75" s="15">
        <f t="shared" si="32"/>
        <v>0.80555555555555547</v>
      </c>
    </row>
    <row r="76" spans="1:28" x14ac:dyDescent="0.25">
      <c r="A76" s="12" t="str">
        <f>VLOOKUP(D:D,'PARAGENS CONCELHO'!$1:$1048576,2,FALSE)</f>
        <v xml:space="preserve"> 40.737651,  -7.939023</v>
      </c>
      <c r="B76" s="12"/>
      <c r="C76" s="12" t="str">
        <f>VLOOKUP(D:D,'PARAGENS CONCELHO'!$1:$1048576,3,FALSE)</f>
        <v>Instituto Piaget</v>
      </c>
      <c r="D76" s="20" t="s">
        <v>2960</v>
      </c>
      <c r="E76" s="5"/>
      <c r="F76" s="5"/>
      <c r="G76" s="5"/>
      <c r="H76" s="72">
        <v>0</v>
      </c>
      <c r="I76" s="51">
        <v>6.9444444444444447E-4</v>
      </c>
      <c r="J76" s="309"/>
      <c r="K76" s="35">
        <f t="shared" si="34"/>
        <v>0.30624999999999997</v>
      </c>
      <c r="L76" s="35">
        <f t="shared" si="26"/>
        <v>0.32361111111111102</v>
      </c>
      <c r="M76" s="35">
        <f>M75+I76</f>
        <v>0.36388888888888876</v>
      </c>
      <c r="N76" s="35">
        <f t="shared" si="27"/>
        <v>0.53888888888888875</v>
      </c>
      <c r="O76" s="35">
        <f t="shared" si="35"/>
        <v>0.60486111111111096</v>
      </c>
      <c r="P76" s="35">
        <f t="shared" si="36"/>
        <v>0.72986111111111107</v>
      </c>
      <c r="Q76" s="35">
        <f t="shared" si="37"/>
        <v>0.79236111111111107</v>
      </c>
      <c r="R76" s="35">
        <f>R75+I76</f>
        <v>0.84444444444444433</v>
      </c>
      <c r="S76" s="309"/>
      <c r="T76" s="35">
        <v>0.34097222222222223</v>
      </c>
      <c r="U76" s="35">
        <v>0.375</v>
      </c>
      <c r="V76" s="35">
        <v>0.53472222222222221</v>
      </c>
      <c r="W76" s="35" t="s">
        <v>4213</v>
      </c>
      <c r="X76" s="35">
        <f>X75+$H76</f>
        <v>0.8027777777777777</v>
      </c>
      <c r="Y76" s="308"/>
      <c r="Z76" s="35">
        <v>0.36527777777777781</v>
      </c>
      <c r="AA76" s="35">
        <f>AA75+$H76</f>
        <v>0.5527777777777777</v>
      </c>
      <c r="AB76" s="35">
        <f t="shared" si="32"/>
        <v>0.80624999999999991</v>
      </c>
    </row>
    <row r="77" spans="1:28" x14ac:dyDescent="0.25">
      <c r="A77" s="12" t="str">
        <f>VLOOKUP(D:D,'PARAGENS CONCELHO'!$1:$1048576,2,FALSE)</f>
        <v xml:space="preserve"> 40.745922,  -7.931851</v>
      </c>
      <c r="B77" s="12"/>
      <c r="C77" s="12" t="str">
        <f>VLOOKUP(D:D,'PARAGENS CONCELHO'!$1:$1048576,3,FALSE)</f>
        <v>Galifonge-Centro 1</v>
      </c>
      <c r="D77" s="20" t="s">
        <v>2961</v>
      </c>
      <c r="E77" s="27"/>
      <c r="F77" s="27"/>
      <c r="G77" s="5"/>
      <c r="H77" s="72">
        <v>0</v>
      </c>
      <c r="I77" s="51">
        <v>6.9444444444444447E-4</v>
      </c>
      <c r="J77" s="309"/>
      <c r="K77" s="15">
        <f t="shared" si="34"/>
        <v>0.30694444444444441</v>
      </c>
      <c r="L77" s="15">
        <f t="shared" si="26"/>
        <v>0.32430555555555546</v>
      </c>
      <c r="M77" s="15">
        <f>M76+$H77</f>
        <v>0.36388888888888876</v>
      </c>
      <c r="N77" s="15">
        <f t="shared" si="27"/>
        <v>0.53958333333333319</v>
      </c>
      <c r="O77" s="15">
        <f t="shared" si="35"/>
        <v>0.6055555555555554</v>
      </c>
      <c r="P77" s="15">
        <f t="shared" si="36"/>
        <v>0.73055555555555551</v>
      </c>
      <c r="Q77" s="15">
        <f t="shared" si="37"/>
        <v>0.79305555555555551</v>
      </c>
      <c r="R77" s="15" t="s">
        <v>18</v>
      </c>
      <c r="S77" s="309"/>
      <c r="T77" s="15">
        <f>T76+I77</f>
        <v>0.34166666666666667</v>
      </c>
      <c r="U77" s="15">
        <v>0.3756944444444445</v>
      </c>
      <c r="V77" s="15">
        <f>V76+$I77</f>
        <v>0.53541666666666665</v>
      </c>
      <c r="W77" s="15" t="s">
        <v>18</v>
      </c>
      <c r="X77" s="15" t="s">
        <v>18</v>
      </c>
      <c r="Y77" s="308"/>
      <c r="Z77" s="15">
        <f t="shared" ref="Z77:AA92" si="38">Z76+$I77</f>
        <v>0.36597222222222225</v>
      </c>
      <c r="AA77" s="15">
        <f t="shared" si="38"/>
        <v>0.55347222222222214</v>
      </c>
      <c r="AB77" s="15" t="s">
        <v>18</v>
      </c>
    </row>
    <row r="78" spans="1:28" x14ac:dyDescent="0.25">
      <c r="A78" s="12" t="str">
        <f>VLOOKUP(D:D,'PARAGENS CONCELHO'!$1:$1048576,2,FALSE)</f>
        <v xml:space="preserve"> 40.744298,  -7.928878</v>
      </c>
      <c r="B78" s="12"/>
      <c r="C78" s="12" t="str">
        <f>VLOOKUP(D:D,'PARAGENS CONCELHO'!$1:$1048576,3,FALSE)</f>
        <v>Galifonge 1</v>
      </c>
      <c r="D78" s="20" t="s">
        <v>2962</v>
      </c>
      <c r="E78" s="5"/>
      <c r="F78" s="5"/>
      <c r="G78" s="5"/>
      <c r="H78" s="72"/>
      <c r="I78" s="51">
        <v>6.9444444444444447E-4</v>
      </c>
      <c r="J78" s="309"/>
      <c r="K78" s="35">
        <f t="shared" si="34"/>
        <v>0.30763888888888885</v>
      </c>
      <c r="L78" s="35">
        <f t="shared" si="26"/>
        <v>0.3249999999999999</v>
      </c>
      <c r="M78" s="35">
        <f>M77+I78</f>
        <v>0.3645833333333332</v>
      </c>
      <c r="N78" s="35">
        <f t="shared" si="27"/>
        <v>0.54027777777777763</v>
      </c>
      <c r="O78" s="35">
        <f t="shared" si="35"/>
        <v>0.60624999999999984</v>
      </c>
      <c r="P78" s="35">
        <f t="shared" si="36"/>
        <v>0.73124999999999996</v>
      </c>
      <c r="Q78" s="35">
        <f t="shared" si="37"/>
        <v>0.79374999999999996</v>
      </c>
      <c r="R78" s="35" t="s">
        <v>18</v>
      </c>
      <c r="S78" s="309"/>
      <c r="T78" s="35">
        <f>T77+I78</f>
        <v>0.34236111111111112</v>
      </c>
      <c r="U78" s="35">
        <v>0.37638888888888888</v>
      </c>
      <c r="V78" s="35">
        <f>V77+$I78</f>
        <v>0.53611111111111109</v>
      </c>
      <c r="W78" s="35" t="s">
        <v>18</v>
      </c>
      <c r="X78" s="35" t="s">
        <v>18</v>
      </c>
      <c r="Y78" s="308"/>
      <c r="Z78" s="35">
        <f t="shared" si="38"/>
        <v>0.3666666666666667</v>
      </c>
      <c r="AA78" s="35">
        <f t="shared" si="38"/>
        <v>0.55416666666666659</v>
      </c>
      <c r="AB78" s="35" t="s">
        <v>18</v>
      </c>
    </row>
    <row r="79" spans="1:28" x14ac:dyDescent="0.25">
      <c r="A79" s="12" t="str">
        <f>VLOOKUP(D:D,'PARAGENS CONCELHO'!$1:$1048576,2,FALSE)</f>
        <v xml:space="preserve"> 40.741439,  -7.925726</v>
      </c>
      <c r="B79" s="12"/>
      <c r="C79" s="12" t="str">
        <f>VLOOKUP(D:D,'PARAGENS CONCELHO'!$1:$1048576,3,FALSE)</f>
        <v>Galifonge-Paçô 1</v>
      </c>
      <c r="D79" s="20" t="s">
        <v>2963</v>
      </c>
      <c r="E79" s="5"/>
      <c r="F79" s="5"/>
      <c r="G79" s="5"/>
      <c r="H79" s="70"/>
      <c r="I79" s="51">
        <v>0</v>
      </c>
      <c r="J79" s="309"/>
      <c r="K79" s="15">
        <f t="shared" si="34"/>
        <v>0.30763888888888885</v>
      </c>
      <c r="L79" s="15">
        <f t="shared" si="26"/>
        <v>0.3249999999999999</v>
      </c>
      <c r="M79" s="15">
        <f>M78+I79</f>
        <v>0.3645833333333332</v>
      </c>
      <c r="N79" s="15">
        <f t="shared" si="27"/>
        <v>0.54027777777777763</v>
      </c>
      <c r="O79" s="15">
        <f t="shared" si="35"/>
        <v>0.60624999999999984</v>
      </c>
      <c r="P79" s="15">
        <f t="shared" si="36"/>
        <v>0.73124999999999996</v>
      </c>
      <c r="Q79" s="15">
        <f t="shared" si="37"/>
        <v>0.79374999999999996</v>
      </c>
      <c r="R79" s="15" t="s">
        <v>18</v>
      </c>
      <c r="S79" s="309"/>
      <c r="T79" s="15">
        <f>T78+I79</f>
        <v>0.34236111111111112</v>
      </c>
      <c r="U79" s="15">
        <v>0.37638888888888888</v>
      </c>
      <c r="V79" s="15">
        <f>V78+$I79</f>
        <v>0.53611111111111109</v>
      </c>
      <c r="W79" s="15" t="s">
        <v>18</v>
      </c>
      <c r="X79" s="15" t="s">
        <v>18</v>
      </c>
      <c r="Y79" s="308"/>
      <c r="Z79" s="15">
        <f t="shared" si="38"/>
        <v>0.3666666666666667</v>
      </c>
      <c r="AA79" s="15">
        <f t="shared" si="38"/>
        <v>0.55416666666666659</v>
      </c>
      <c r="AB79" s="15" t="s">
        <v>18</v>
      </c>
    </row>
    <row r="80" spans="1:28" x14ac:dyDescent="0.25">
      <c r="A80" s="12" t="str">
        <f>VLOOKUP(D:D,'PARAGENS CONCELHO'!$1:$1048576,2,FALSE)</f>
        <v xml:space="preserve"> 40.738941,  -7.918660</v>
      </c>
      <c r="B80" s="12"/>
      <c r="C80" s="12" t="str">
        <f>VLOOKUP(D:D,'PARAGENS CONCELHO'!$1:$1048576,3,FALSE)</f>
        <v>Paçô-Centro 2</v>
      </c>
      <c r="D80" s="28" t="s">
        <v>3515</v>
      </c>
      <c r="E80" s="5"/>
      <c r="F80" s="5"/>
      <c r="G80" s="5"/>
      <c r="H80" s="5"/>
      <c r="I80" s="51"/>
      <c r="J80" s="309"/>
      <c r="K80" s="15">
        <f t="shared" ref="K80:Q80" si="39">K79</f>
        <v>0.30763888888888885</v>
      </c>
      <c r="L80" s="15">
        <f t="shared" si="39"/>
        <v>0.3249999999999999</v>
      </c>
      <c r="M80" s="15">
        <f t="shared" si="39"/>
        <v>0.3645833333333332</v>
      </c>
      <c r="N80" s="15">
        <f t="shared" si="39"/>
        <v>0.54027777777777763</v>
      </c>
      <c r="O80" s="15">
        <f t="shared" si="39"/>
        <v>0.60624999999999984</v>
      </c>
      <c r="P80" s="15">
        <f t="shared" si="39"/>
        <v>0.73124999999999996</v>
      </c>
      <c r="Q80" s="15">
        <f t="shared" si="39"/>
        <v>0.79374999999999996</v>
      </c>
      <c r="R80" s="15" t="s">
        <v>18</v>
      </c>
      <c r="S80" s="309"/>
      <c r="T80" s="15">
        <f>T79</f>
        <v>0.34236111111111112</v>
      </c>
      <c r="U80" s="15">
        <v>0.37638888888888888</v>
      </c>
      <c r="V80" s="15">
        <f>V79</f>
        <v>0.53611111111111109</v>
      </c>
      <c r="W80" s="15" t="str">
        <f>W79</f>
        <v>-</v>
      </c>
      <c r="X80" s="15" t="s">
        <v>18</v>
      </c>
      <c r="Y80" s="308"/>
      <c r="Z80" s="15">
        <f>Z79</f>
        <v>0.3666666666666667</v>
      </c>
      <c r="AA80" s="15">
        <f>AA79</f>
        <v>0.55416666666666659</v>
      </c>
      <c r="AB80" s="15" t="s">
        <v>18</v>
      </c>
    </row>
    <row r="81" spans="1:28" x14ac:dyDescent="0.25">
      <c r="A81" s="12" t="str">
        <f>VLOOKUP(D:D,'PARAGENS CONCELHO'!$1:$1048576,2,FALSE)</f>
        <v xml:space="preserve"> 40.738827,  -7.916397</v>
      </c>
      <c r="B81" s="12"/>
      <c r="C81" s="12" t="str">
        <f>VLOOKUP(D:D,'PARAGENS CONCELHO'!$1:$1048576,3,FALSE)</f>
        <v>Paçô-Capela</v>
      </c>
      <c r="D81" s="20" t="s">
        <v>2964</v>
      </c>
      <c r="E81" s="27"/>
      <c r="F81" s="27"/>
      <c r="G81" s="5"/>
      <c r="H81" s="72"/>
      <c r="I81" s="51">
        <v>6.9444444444444447E-4</v>
      </c>
      <c r="J81" s="309"/>
      <c r="K81" s="35">
        <f>K79+I81</f>
        <v>0.30833333333333329</v>
      </c>
      <c r="L81" s="35">
        <f>L79+I81</f>
        <v>0.32569444444444434</v>
      </c>
      <c r="M81" s="35">
        <f>M79+I81</f>
        <v>0.36527777777777765</v>
      </c>
      <c r="N81" s="35">
        <f>N79+I81</f>
        <v>0.54097222222222208</v>
      </c>
      <c r="O81" s="35">
        <f>O79+I81</f>
        <v>0.60694444444444429</v>
      </c>
      <c r="P81" s="35">
        <f>P79+I81</f>
        <v>0.7319444444444444</v>
      </c>
      <c r="Q81" s="35">
        <f>Q79+I81</f>
        <v>0.7944444444444444</v>
      </c>
      <c r="R81" s="35" t="s">
        <v>18</v>
      </c>
      <c r="S81" s="309"/>
      <c r="T81" s="35">
        <f>T79+I81</f>
        <v>0.34305555555555556</v>
      </c>
      <c r="U81" s="35">
        <v>0.37708333333333338</v>
      </c>
      <c r="V81" s="35">
        <f>V79+$I81</f>
        <v>0.53680555555555554</v>
      </c>
      <c r="W81" s="35" t="s">
        <v>18</v>
      </c>
      <c r="X81" s="35" t="s">
        <v>18</v>
      </c>
      <c r="Y81" s="308"/>
      <c r="Z81" s="35">
        <f>Z79+$I81</f>
        <v>0.36736111111111114</v>
      </c>
      <c r="AA81" s="35">
        <f>AA79+$I81</f>
        <v>0.55486111111111103</v>
      </c>
      <c r="AB81" s="35" t="s">
        <v>18</v>
      </c>
    </row>
    <row r="82" spans="1:28" x14ac:dyDescent="0.25">
      <c r="A82" s="12" t="str">
        <f>VLOOKUP(D:D,'PARAGENS CONCELHO'!$1:$1048576,2,FALSE)</f>
        <v xml:space="preserve"> 40.736465,  -7.913727</v>
      </c>
      <c r="B82" s="12"/>
      <c r="C82" s="12" t="str">
        <f>VLOOKUP(D:D,'PARAGENS CONCELHO'!$1:$1048576,3,FALSE)</f>
        <v>Paçô-Rua Nova 1</v>
      </c>
      <c r="D82" s="20" t="s">
        <v>2965</v>
      </c>
      <c r="E82" s="5"/>
      <c r="F82" s="5"/>
      <c r="G82" s="5"/>
      <c r="H82" s="70"/>
      <c r="I82" s="51">
        <v>6.9444444444444447E-4</v>
      </c>
      <c r="J82" s="309"/>
      <c r="K82" s="15">
        <f t="shared" ref="K82:K90" si="40">K81+I82</f>
        <v>0.30902777777777773</v>
      </c>
      <c r="L82" s="15">
        <f t="shared" ref="L82:L95" si="41">L81+I82</f>
        <v>0.32638888888888878</v>
      </c>
      <c r="M82" s="15">
        <f t="shared" ref="M82:M89" si="42">M81+I82</f>
        <v>0.36597222222222209</v>
      </c>
      <c r="N82" s="15">
        <f t="shared" ref="N82:N95" si="43">N81+I82</f>
        <v>0.54166666666666652</v>
      </c>
      <c r="O82" s="15">
        <f t="shared" ref="O82:O97" si="44">O81+I82</f>
        <v>0.60763888888888873</v>
      </c>
      <c r="P82" s="15">
        <f t="shared" ref="P82:P89" si="45">P81+I82</f>
        <v>0.73263888888888884</v>
      </c>
      <c r="Q82" s="15">
        <f t="shared" ref="Q82:Q89" si="46">Q81+I82</f>
        <v>0.79513888888888884</v>
      </c>
      <c r="R82" s="15" t="s">
        <v>18</v>
      </c>
      <c r="S82" s="309"/>
      <c r="T82" s="15">
        <f t="shared" ref="T82:T97" si="47">T81+I82</f>
        <v>0.34375</v>
      </c>
      <c r="U82" s="15">
        <v>0.37777777777777777</v>
      </c>
      <c r="V82" s="15">
        <f>V81+$I82</f>
        <v>0.53749999999999998</v>
      </c>
      <c r="W82" s="15" t="s">
        <v>18</v>
      </c>
      <c r="X82" s="15" t="s">
        <v>18</v>
      </c>
      <c r="Y82" s="308"/>
      <c r="Z82" s="15">
        <f t="shared" si="38"/>
        <v>0.36805555555555558</v>
      </c>
      <c r="AA82" s="15">
        <f t="shared" si="38"/>
        <v>0.55555555555555547</v>
      </c>
      <c r="AB82" s="15" t="s">
        <v>18</v>
      </c>
    </row>
    <row r="83" spans="1:28" x14ac:dyDescent="0.25">
      <c r="A83" s="12" t="str">
        <f>VLOOKUP(D:D,'PARAGENS CONCELHO'!$1:$1048576,2,FALSE)</f>
        <v xml:space="preserve"> 40.733412,  -7.911373</v>
      </c>
      <c r="B83" s="12"/>
      <c r="C83" s="12" t="str">
        <f>VLOOKUP(D:D,'PARAGENS CONCELHO'!$1:$1048576,3,FALSE)</f>
        <v>Paçô-Estrada Municipal 2</v>
      </c>
      <c r="D83" s="20" t="s">
        <v>2966</v>
      </c>
      <c r="E83" s="27"/>
      <c r="F83" s="27"/>
      <c r="G83" s="5"/>
      <c r="H83" s="70"/>
      <c r="I83" s="51">
        <v>0</v>
      </c>
      <c r="J83" s="309"/>
      <c r="K83" s="35">
        <f t="shared" si="40"/>
        <v>0.30902777777777773</v>
      </c>
      <c r="L83" s="35">
        <f t="shared" si="41"/>
        <v>0.32638888888888878</v>
      </c>
      <c r="M83" s="35">
        <f t="shared" si="42"/>
        <v>0.36597222222222209</v>
      </c>
      <c r="N83" s="35">
        <f t="shared" si="43"/>
        <v>0.54166666666666652</v>
      </c>
      <c r="O83" s="35">
        <f t="shared" si="44"/>
        <v>0.60763888888888873</v>
      </c>
      <c r="P83" s="35">
        <f t="shared" si="45"/>
        <v>0.73263888888888884</v>
      </c>
      <c r="Q83" s="35">
        <f t="shared" si="46"/>
        <v>0.79513888888888884</v>
      </c>
      <c r="R83" s="35" t="s">
        <v>18</v>
      </c>
      <c r="S83" s="309"/>
      <c r="T83" s="35">
        <f t="shared" si="47"/>
        <v>0.34375</v>
      </c>
      <c r="U83" s="35">
        <v>0.37777777777777777</v>
      </c>
      <c r="V83" s="35">
        <f>V82+$I83</f>
        <v>0.53749999999999998</v>
      </c>
      <c r="W83" s="35" t="s">
        <v>18</v>
      </c>
      <c r="X83" s="35" t="s">
        <v>18</v>
      </c>
      <c r="Y83" s="308"/>
      <c r="Z83" s="35">
        <f t="shared" si="38"/>
        <v>0.36805555555555558</v>
      </c>
      <c r="AA83" s="35">
        <f t="shared" si="38"/>
        <v>0.55555555555555547</v>
      </c>
      <c r="AB83" s="35" t="s">
        <v>18</v>
      </c>
    </row>
    <row r="84" spans="1:28" x14ac:dyDescent="0.25">
      <c r="A84" s="12" t="str">
        <f>VLOOKUP(D:D,'PARAGENS CONCELHO'!$1:$1048576,2,FALSE)</f>
        <v xml:space="preserve"> 40.728462,  -7.909341</v>
      </c>
      <c r="B84" s="12">
        <v>17</v>
      </c>
      <c r="C84" s="12" t="str">
        <f>VLOOKUP(D:D,'PARAGENS CONCELHO'!$1:$1048576,3,FALSE)</f>
        <v>EN2-Muna 1</v>
      </c>
      <c r="D84" s="20" t="s">
        <v>2736</v>
      </c>
      <c r="E84" s="5"/>
      <c r="F84" s="5"/>
      <c r="G84" s="5"/>
      <c r="H84" s="70"/>
      <c r="I84" s="51">
        <v>6.9444444444444447E-4</v>
      </c>
      <c r="J84" s="309"/>
      <c r="K84" s="15">
        <f t="shared" si="40"/>
        <v>0.30972222222222218</v>
      </c>
      <c r="L84" s="15">
        <f t="shared" si="41"/>
        <v>0.32708333333333323</v>
      </c>
      <c r="M84" s="15">
        <f t="shared" si="42"/>
        <v>0.36666666666666653</v>
      </c>
      <c r="N84" s="15">
        <f t="shared" si="43"/>
        <v>0.54236111111111096</v>
      </c>
      <c r="O84" s="15">
        <f t="shared" si="44"/>
        <v>0.60833333333333317</v>
      </c>
      <c r="P84" s="15">
        <f t="shared" si="45"/>
        <v>0.73333333333333328</v>
      </c>
      <c r="Q84" s="15">
        <f t="shared" si="46"/>
        <v>0.79583333333333328</v>
      </c>
      <c r="R84" s="15" t="s">
        <v>18</v>
      </c>
      <c r="S84" s="309"/>
      <c r="T84" s="15">
        <f t="shared" si="47"/>
        <v>0.34444444444444444</v>
      </c>
      <c r="U84" s="15">
        <v>0.37847222222222227</v>
      </c>
      <c r="V84" s="15">
        <f>V82+$I84</f>
        <v>0.53819444444444442</v>
      </c>
      <c r="W84" s="15" t="s">
        <v>18</v>
      </c>
      <c r="X84" s="15" t="s">
        <v>18</v>
      </c>
      <c r="Y84" s="308"/>
      <c r="Z84" s="15">
        <f t="shared" si="38"/>
        <v>0.36875000000000002</v>
      </c>
      <c r="AA84" s="15">
        <f t="shared" si="38"/>
        <v>0.55624999999999991</v>
      </c>
      <c r="AB84" s="15" t="s">
        <v>18</v>
      </c>
    </row>
    <row r="85" spans="1:28" x14ac:dyDescent="0.25">
      <c r="A85" s="12" t="str">
        <f>VLOOKUP(D:D,'PARAGENS CONCELHO'!$1:$1048576,2,FALSE)</f>
        <v xml:space="preserve"> 40.715207,  -7.913077</v>
      </c>
      <c r="B85" s="12">
        <v>17</v>
      </c>
      <c r="C85" s="12" t="str">
        <f>VLOOKUP(D:D,'PARAGENS CONCELHO'!$1:$1048576,3,FALSE)</f>
        <v>EN2 Campo-Bindurão 1</v>
      </c>
      <c r="D85" s="20" t="s">
        <v>2737</v>
      </c>
      <c r="E85" s="5"/>
      <c r="F85" s="5"/>
      <c r="G85" s="5"/>
      <c r="H85" s="72"/>
      <c r="I85" s="51">
        <v>0</v>
      </c>
      <c r="J85" s="309"/>
      <c r="K85" s="35">
        <f t="shared" si="40"/>
        <v>0.30972222222222218</v>
      </c>
      <c r="L85" s="35">
        <f t="shared" si="41"/>
        <v>0.32708333333333323</v>
      </c>
      <c r="M85" s="35">
        <f t="shared" si="42"/>
        <v>0.36666666666666653</v>
      </c>
      <c r="N85" s="35">
        <f t="shared" si="43"/>
        <v>0.54236111111111096</v>
      </c>
      <c r="O85" s="35">
        <f t="shared" si="44"/>
        <v>0.60833333333333317</v>
      </c>
      <c r="P85" s="35">
        <f t="shared" si="45"/>
        <v>0.73333333333333328</v>
      </c>
      <c r="Q85" s="35">
        <f t="shared" si="46"/>
        <v>0.79583333333333328</v>
      </c>
      <c r="R85" s="35" t="s">
        <v>18</v>
      </c>
      <c r="S85" s="309"/>
      <c r="T85" s="35">
        <f t="shared" si="47"/>
        <v>0.34444444444444444</v>
      </c>
      <c r="U85" s="35">
        <v>0.37847222222222227</v>
      </c>
      <c r="V85" s="35">
        <f t="shared" ref="V85:V93" si="48">V84+$I85</f>
        <v>0.53819444444444442</v>
      </c>
      <c r="W85" s="35" t="s">
        <v>18</v>
      </c>
      <c r="X85" s="35" t="s">
        <v>18</v>
      </c>
      <c r="Y85" s="308"/>
      <c r="Z85" s="35">
        <f t="shared" si="38"/>
        <v>0.36875000000000002</v>
      </c>
      <c r="AA85" s="35">
        <f t="shared" si="38"/>
        <v>0.55624999999999991</v>
      </c>
      <c r="AB85" s="35" t="s">
        <v>18</v>
      </c>
    </row>
    <row r="86" spans="1:28" x14ac:dyDescent="0.25">
      <c r="A86" s="12" t="str">
        <f>VLOOKUP(D:D,'PARAGENS CONCELHO'!$1:$1048576,2,FALSE)</f>
        <v xml:space="preserve"> 40.711977,  -7.914117</v>
      </c>
      <c r="B86" s="12">
        <v>17</v>
      </c>
      <c r="C86" s="12" t="str">
        <f>VLOOKUP(D:D,'PARAGENS CONCELHO'!$1:$1048576,3,FALSE)</f>
        <v>EN2 Campo- Rua 1-2</v>
      </c>
      <c r="D86" s="28" t="s">
        <v>2454</v>
      </c>
      <c r="E86" s="17"/>
      <c r="F86" s="17"/>
      <c r="G86" s="5"/>
      <c r="H86" s="70"/>
      <c r="I86" s="51">
        <v>6.9444444444444447E-4</v>
      </c>
      <c r="J86" s="309"/>
      <c r="K86" s="15">
        <f t="shared" si="40"/>
        <v>0.31041666666666662</v>
      </c>
      <c r="L86" s="15">
        <f t="shared" si="41"/>
        <v>0.32777777777777767</v>
      </c>
      <c r="M86" s="15">
        <f t="shared" si="42"/>
        <v>0.36736111111111097</v>
      </c>
      <c r="N86" s="15">
        <f t="shared" si="43"/>
        <v>0.5430555555555554</v>
      </c>
      <c r="O86" s="15">
        <f t="shared" si="44"/>
        <v>0.60902777777777761</v>
      </c>
      <c r="P86" s="15">
        <f t="shared" si="45"/>
        <v>0.73402777777777772</v>
      </c>
      <c r="Q86" s="15">
        <f t="shared" si="46"/>
        <v>0.79652777777777772</v>
      </c>
      <c r="R86" s="15" t="s">
        <v>18</v>
      </c>
      <c r="S86" s="309"/>
      <c r="T86" s="15">
        <f t="shared" si="47"/>
        <v>0.34513888888888888</v>
      </c>
      <c r="U86" s="15">
        <v>0.37916666666666665</v>
      </c>
      <c r="V86" s="15">
        <f t="shared" si="48"/>
        <v>0.53888888888888886</v>
      </c>
      <c r="W86" s="15" t="s">
        <v>18</v>
      </c>
      <c r="X86" s="15" t="s">
        <v>18</v>
      </c>
      <c r="Y86" s="308"/>
      <c r="Z86" s="15">
        <f t="shared" si="38"/>
        <v>0.36944444444444446</v>
      </c>
      <c r="AA86" s="15">
        <f t="shared" si="38"/>
        <v>0.55694444444444435</v>
      </c>
      <c r="AB86" s="15" t="s">
        <v>18</v>
      </c>
    </row>
    <row r="87" spans="1:28" x14ac:dyDescent="0.25">
      <c r="A87" s="23" t="str">
        <f>VLOOKUP(D:D,'PARAGENS CONCELHO'!$1:$1048576,2,FALSE)</f>
        <v xml:space="preserve"> 40.709071,  -7.913559</v>
      </c>
      <c r="B87" s="23">
        <v>17</v>
      </c>
      <c r="C87" s="23" t="str">
        <f>VLOOKUP(D:D,'PARAGENS CONCELHO'!$1:$1048576,3,FALSE)</f>
        <v>Campo-Aeródromo</v>
      </c>
      <c r="D87" s="24" t="s">
        <v>2738</v>
      </c>
      <c r="E87" s="27"/>
      <c r="F87" s="27"/>
      <c r="G87" s="24" t="s">
        <v>28</v>
      </c>
      <c r="H87" s="25"/>
      <c r="I87" s="144">
        <v>6.9444444444444447E-4</v>
      </c>
      <c r="J87" s="309"/>
      <c r="K87" s="80">
        <f t="shared" si="40"/>
        <v>0.31111111111111106</v>
      </c>
      <c r="L87" s="80">
        <f t="shared" si="41"/>
        <v>0.32847222222222211</v>
      </c>
      <c r="M87" s="80">
        <f t="shared" si="42"/>
        <v>0.36805555555555541</v>
      </c>
      <c r="N87" s="80">
        <f t="shared" si="43"/>
        <v>0.54374999999999984</v>
      </c>
      <c r="O87" s="80">
        <f t="shared" si="44"/>
        <v>0.60972222222222205</v>
      </c>
      <c r="P87" s="80">
        <f t="shared" si="45"/>
        <v>0.73472222222222217</v>
      </c>
      <c r="Q87" s="80">
        <f t="shared" si="46"/>
        <v>0.79722222222222217</v>
      </c>
      <c r="R87" s="80" t="s">
        <v>18</v>
      </c>
      <c r="S87" s="309"/>
      <c r="T87" s="80">
        <f t="shared" si="47"/>
        <v>0.34583333333333333</v>
      </c>
      <c r="U87" s="80">
        <v>0.37986111111111115</v>
      </c>
      <c r="V87" s="80">
        <f t="shared" si="48"/>
        <v>0.5395833333333333</v>
      </c>
      <c r="W87" s="80" t="s">
        <v>18</v>
      </c>
      <c r="X87" s="80" t="s">
        <v>18</v>
      </c>
      <c r="Y87" s="308"/>
      <c r="Z87" s="80">
        <f t="shared" si="38"/>
        <v>0.37013888888888891</v>
      </c>
      <c r="AA87" s="80">
        <f t="shared" si="38"/>
        <v>0.5576388888888888</v>
      </c>
      <c r="AB87" s="80" t="s">
        <v>18</v>
      </c>
    </row>
    <row r="88" spans="1:28" x14ac:dyDescent="0.25">
      <c r="A88" s="12" t="str">
        <f>VLOOKUP(D:D,'PARAGENS CONCELHO'!$1:$1048576,2,FALSE)</f>
        <v xml:space="preserve"> 40.707307,  -7.915725</v>
      </c>
      <c r="B88" s="12" t="s">
        <v>3753</v>
      </c>
      <c r="C88" s="12" t="str">
        <f>VLOOKUP(D:D,'PARAGENS CONCELHO'!$1:$1048576,3,FALSE)</f>
        <v>Campo-L Fonte da Igreja</v>
      </c>
      <c r="D88" s="28" t="s">
        <v>2967</v>
      </c>
      <c r="E88" s="5"/>
      <c r="F88" s="5"/>
      <c r="G88" s="5"/>
      <c r="H88" s="5"/>
      <c r="I88" s="51">
        <v>0</v>
      </c>
      <c r="J88" s="309"/>
      <c r="K88" s="15">
        <f t="shared" si="40"/>
        <v>0.31111111111111106</v>
      </c>
      <c r="L88" s="15">
        <f t="shared" si="41"/>
        <v>0.32847222222222211</v>
      </c>
      <c r="M88" s="15">
        <f t="shared" si="42"/>
        <v>0.36805555555555541</v>
      </c>
      <c r="N88" s="15">
        <f t="shared" si="43"/>
        <v>0.54374999999999984</v>
      </c>
      <c r="O88" s="15">
        <f t="shared" si="44"/>
        <v>0.60972222222222205</v>
      </c>
      <c r="P88" s="15">
        <f t="shared" si="45"/>
        <v>0.73472222222222217</v>
      </c>
      <c r="Q88" s="15">
        <f t="shared" si="46"/>
        <v>0.79722222222222217</v>
      </c>
      <c r="R88" s="15" t="s">
        <v>18</v>
      </c>
      <c r="S88" s="309"/>
      <c r="T88" s="15">
        <f t="shared" si="47"/>
        <v>0.34583333333333333</v>
      </c>
      <c r="U88" s="15">
        <v>0.37986111111111115</v>
      </c>
      <c r="V88" s="15">
        <f t="shared" si="48"/>
        <v>0.5395833333333333</v>
      </c>
      <c r="W88" s="15">
        <f>W49+$I88</f>
        <v>0.58541666666666659</v>
      </c>
      <c r="X88" s="15" t="s">
        <v>18</v>
      </c>
      <c r="Y88" s="308"/>
      <c r="Z88" s="15">
        <f t="shared" si="38"/>
        <v>0.37013888888888891</v>
      </c>
      <c r="AA88" s="15">
        <f t="shared" si="38"/>
        <v>0.5576388888888888</v>
      </c>
      <c r="AB88" s="15" t="s">
        <v>18</v>
      </c>
    </row>
    <row r="89" spans="1:28" x14ac:dyDescent="0.25">
      <c r="A89" s="12" t="str">
        <f>VLOOKUP(D:D,'PARAGENS CONCELHO'!$1:$1048576,2,FALSE)</f>
        <v xml:space="preserve"> 40.706069,  -7.918940</v>
      </c>
      <c r="B89" s="12" t="s">
        <v>3753</v>
      </c>
      <c r="C89" s="12" t="str">
        <f>VLOOKUP(D:D,'PARAGENS CONCELHO'!$1:$1048576,3,FALSE)</f>
        <v>Campo-Cemitério 2</v>
      </c>
      <c r="D89" s="20" t="s">
        <v>2968</v>
      </c>
      <c r="E89" s="5"/>
      <c r="F89" s="5"/>
      <c r="G89" s="5"/>
      <c r="H89" s="70"/>
      <c r="I89" s="51">
        <v>6.9444444444444447E-4</v>
      </c>
      <c r="J89" s="309"/>
      <c r="K89" s="35">
        <f t="shared" si="40"/>
        <v>0.3118055555555555</v>
      </c>
      <c r="L89" s="35">
        <f t="shared" si="41"/>
        <v>0.32916666666666655</v>
      </c>
      <c r="M89" s="35">
        <f t="shared" si="42"/>
        <v>0.36874999999999986</v>
      </c>
      <c r="N89" s="35">
        <f t="shared" si="43"/>
        <v>0.54444444444444429</v>
      </c>
      <c r="O89" s="35">
        <f t="shared" si="44"/>
        <v>0.6104166666666665</v>
      </c>
      <c r="P89" s="35">
        <f t="shared" si="45"/>
        <v>0.73541666666666661</v>
      </c>
      <c r="Q89" s="35">
        <f t="shared" si="46"/>
        <v>0.79791666666666661</v>
      </c>
      <c r="R89" s="35" t="s">
        <v>18</v>
      </c>
      <c r="S89" s="309"/>
      <c r="T89" s="35">
        <f t="shared" si="47"/>
        <v>0.34652777777777777</v>
      </c>
      <c r="U89" s="35">
        <v>0.38055555555555554</v>
      </c>
      <c r="V89" s="35">
        <f t="shared" si="48"/>
        <v>0.54027777777777775</v>
      </c>
      <c r="W89" s="35">
        <f>W88+$I89</f>
        <v>0.58611111111111103</v>
      </c>
      <c r="X89" s="35" t="s">
        <v>18</v>
      </c>
      <c r="Y89" s="308"/>
      <c r="Z89" s="35">
        <f t="shared" si="38"/>
        <v>0.37083333333333335</v>
      </c>
      <c r="AA89" s="35">
        <f t="shared" si="38"/>
        <v>0.55833333333333324</v>
      </c>
      <c r="AB89" s="35" t="s">
        <v>18</v>
      </c>
    </row>
    <row r="90" spans="1:28" x14ac:dyDescent="0.25">
      <c r="A90" s="12" t="str">
        <f>VLOOKUP(D:D,'PARAGENS CONCELHO'!$1:$1048576,2,FALSE)</f>
        <v xml:space="preserve"> 40.703679,  -7.922884</v>
      </c>
      <c r="B90" s="12" t="s">
        <v>3753</v>
      </c>
      <c r="C90" s="12" t="str">
        <f>VLOOKUP(D:D,'PARAGENS CONCELHO'!$1:$1048576,3,FALSE)</f>
        <v>Estab Prisional 1</v>
      </c>
      <c r="D90" s="20" t="s">
        <v>2969</v>
      </c>
      <c r="E90" s="27"/>
      <c r="F90" s="27"/>
      <c r="G90" s="5"/>
      <c r="H90" s="72">
        <v>0</v>
      </c>
      <c r="I90" s="51">
        <v>6.9444444444444447E-4</v>
      </c>
      <c r="J90" s="309"/>
      <c r="K90" s="15">
        <f t="shared" si="40"/>
        <v>0.31249999999999994</v>
      </c>
      <c r="L90" s="15">
        <f t="shared" si="41"/>
        <v>0.32986111111111099</v>
      </c>
      <c r="M90" s="15">
        <f>M89+$H90</f>
        <v>0.36874999999999986</v>
      </c>
      <c r="N90" s="15">
        <f t="shared" si="43"/>
        <v>0.54513888888888873</v>
      </c>
      <c r="O90" s="15">
        <f t="shared" si="44"/>
        <v>0.61111111111111094</v>
      </c>
      <c r="P90" s="15">
        <f>P89+$H90</f>
        <v>0.73541666666666661</v>
      </c>
      <c r="Q90" s="15">
        <f>Q89+$H90</f>
        <v>0.79791666666666661</v>
      </c>
      <c r="R90" s="15" t="s">
        <v>18</v>
      </c>
      <c r="S90" s="309"/>
      <c r="T90" s="15">
        <f t="shared" si="47"/>
        <v>0.34722222222222221</v>
      </c>
      <c r="U90" s="15">
        <v>0.38194444444444442</v>
      </c>
      <c r="V90" s="15">
        <f t="shared" si="48"/>
        <v>0.54097222222222219</v>
      </c>
      <c r="W90" s="15">
        <f>W89+$I90</f>
        <v>0.58680555555555547</v>
      </c>
      <c r="X90" s="15" t="s">
        <v>18</v>
      </c>
      <c r="Y90" s="308"/>
      <c r="Z90" s="15">
        <f t="shared" si="38"/>
        <v>0.37152777777777779</v>
      </c>
      <c r="AA90" s="15">
        <f t="shared" si="38"/>
        <v>0.55902777777777768</v>
      </c>
      <c r="AB90" s="15" t="s">
        <v>18</v>
      </c>
    </row>
    <row r="91" spans="1:28" x14ac:dyDescent="0.25">
      <c r="A91" s="12" t="str">
        <f>VLOOKUP(D:D,'PARAGENS CONCELHO'!$1:$1048576,2,FALSE)</f>
        <v xml:space="preserve"> 40.703076,  -7.923790</v>
      </c>
      <c r="B91" s="12" t="s">
        <v>3753</v>
      </c>
      <c r="C91" s="12" t="str">
        <f>VLOOKUP(D:D,'PARAGENS CONCELHO'!$1:$1048576,3,FALSE)</f>
        <v>Escola Jean Piaget</v>
      </c>
      <c r="D91" s="28" t="s">
        <v>2970</v>
      </c>
      <c r="E91" s="17"/>
      <c r="F91" s="17"/>
      <c r="G91" s="5"/>
      <c r="H91" s="72">
        <v>6.9444444444444447E-4</v>
      </c>
      <c r="I91" s="51">
        <v>0</v>
      </c>
      <c r="J91" s="309"/>
      <c r="K91" s="35">
        <f>K90+$H91</f>
        <v>0.31319444444444439</v>
      </c>
      <c r="L91" s="35">
        <f t="shared" si="41"/>
        <v>0.32986111111111099</v>
      </c>
      <c r="M91" s="35">
        <f>M90+H91</f>
        <v>0.3694444444444443</v>
      </c>
      <c r="N91" s="35">
        <f t="shared" si="43"/>
        <v>0.54513888888888873</v>
      </c>
      <c r="O91" s="35">
        <f t="shared" si="44"/>
        <v>0.61111111111111094</v>
      </c>
      <c r="P91" s="35">
        <f>P90+I91</f>
        <v>0.73541666666666661</v>
      </c>
      <c r="Q91" s="35">
        <f>Q90+I91</f>
        <v>0.79791666666666661</v>
      </c>
      <c r="R91" s="35" t="s">
        <v>18</v>
      </c>
      <c r="S91" s="309"/>
      <c r="T91" s="35">
        <f t="shared" si="47"/>
        <v>0.34722222222222221</v>
      </c>
      <c r="U91" s="35">
        <v>0.38194444444444442</v>
      </c>
      <c r="V91" s="35">
        <f t="shared" si="48"/>
        <v>0.54097222222222219</v>
      </c>
      <c r="W91" s="35">
        <f>W90+$I91</f>
        <v>0.58680555555555547</v>
      </c>
      <c r="X91" s="35" t="s">
        <v>18</v>
      </c>
      <c r="Y91" s="308"/>
      <c r="Z91" s="35">
        <f t="shared" si="38"/>
        <v>0.37152777777777779</v>
      </c>
      <c r="AA91" s="35">
        <f t="shared" si="38"/>
        <v>0.55902777777777768</v>
      </c>
      <c r="AB91" s="35" t="s">
        <v>18</v>
      </c>
    </row>
    <row r="92" spans="1:28" x14ac:dyDescent="0.25">
      <c r="A92" s="12" t="str">
        <f>VLOOKUP(D:D,'PARAGENS CONCELHO'!$1:$1048576,2,FALSE)</f>
        <v xml:space="preserve"> 40.702806,  -7.926807</v>
      </c>
      <c r="B92" s="12" t="s">
        <v>3753</v>
      </c>
      <c r="C92" s="12" t="str">
        <f>VLOOKUP(D:D,'PARAGENS CONCELHO'!$1:$1048576,3,FALSE)</f>
        <v>Campo-Est Liberdade 2</v>
      </c>
      <c r="D92" s="20" t="s">
        <v>2971</v>
      </c>
      <c r="E92" s="5"/>
      <c r="F92" s="5"/>
      <c r="G92" s="5"/>
      <c r="H92" s="70"/>
      <c r="I92" s="51">
        <v>6.9444444444444447E-4</v>
      </c>
      <c r="J92" s="309"/>
      <c r="K92" s="15">
        <f>K91+I92</f>
        <v>0.31388888888888883</v>
      </c>
      <c r="L92" s="15">
        <f t="shared" si="41"/>
        <v>0.33055555555555544</v>
      </c>
      <c r="M92" s="15">
        <f>M91+I92</f>
        <v>0.37013888888888874</v>
      </c>
      <c r="N92" s="15">
        <f t="shared" si="43"/>
        <v>0.54583333333333317</v>
      </c>
      <c r="O92" s="15">
        <f t="shared" si="44"/>
        <v>0.61180555555555538</v>
      </c>
      <c r="P92" s="15">
        <f>P91+I92</f>
        <v>0.73611111111111105</v>
      </c>
      <c r="Q92" s="15">
        <f>Q91+I92</f>
        <v>0.79861111111111105</v>
      </c>
      <c r="R92" s="15" t="s">
        <v>18</v>
      </c>
      <c r="S92" s="309"/>
      <c r="T92" s="15">
        <f t="shared" si="47"/>
        <v>0.34791666666666665</v>
      </c>
      <c r="U92" s="15">
        <v>0.38263888888888892</v>
      </c>
      <c r="V92" s="15">
        <f t="shared" si="48"/>
        <v>0.54166666666666663</v>
      </c>
      <c r="W92" s="15">
        <f>W91+$I92</f>
        <v>0.58749999999999991</v>
      </c>
      <c r="X92" s="15" t="s">
        <v>18</v>
      </c>
      <c r="Y92" s="308"/>
      <c r="Z92" s="15">
        <f t="shared" si="38"/>
        <v>0.37222222222222223</v>
      </c>
      <c r="AA92" s="15">
        <f t="shared" si="38"/>
        <v>0.55972222222222212</v>
      </c>
      <c r="AB92" s="15" t="s">
        <v>18</v>
      </c>
    </row>
    <row r="93" spans="1:28" x14ac:dyDescent="0.25">
      <c r="A93" s="12" t="str">
        <f>VLOOKUP(D:D,'PARAGENS CONCELHO'!$1:$1048576,2,FALSE)</f>
        <v xml:space="preserve"> 40.701716,  -7.930096</v>
      </c>
      <c r="B93" s="12" t="s">
        <v>3753</v>
      </c>
      <c r="C93" s="12" t="str">
        <f>VLOOKUP(D:D,'PARAGENS CONCELHO'!$1:$1048576,3,FALSE)</f>
        <v>N S Fátima-Liberdade 2</v>
      </c>
      <c r="D93" s="20" t="s">
        <v>2972</v>
      </c>
      <c r="E93" s="5"/>
      <c r="F93" s="5"/>
      <c r="G93" s="5"/>
      <c r="H93" s="70"/>
      <c r="I93" s="51">
        <v>6.9444444444444447E-4</v>
      </c>
      <c r="J93" s="309"/>
      <c r="K93" s="35">
        <f>K92+I93</f>
        <v>0.31458333333333327</v>
      </c>
      <c r="L93" s="35">
        <f t="shared" si="41"/>
        <v>0.33124999999999988</v>
      </c>
      <c r="M93" s="35">
        <f>M92+I93</f>
        <v>0.37083333333333318</v>
      </c>
      <c r="N93" s="35">
        <f t="shared" si="43"/>
        <v>0.54652777777777761</v>
      </c>
      <c r="O93" s="35">
        <f t="shared" si="44"/>
        <v>0.61249999999999982</v>
      </c>
      <c r="P93" s="35">
        <f>P92+I93</f>
        <v>0.73680555555555549</v>
      </c>
      <c r="Q93" s="35">
        <f>Q92+I93</f>
        <v>0.79930555555555549</v>
      </c>
      <c r="R93" s="35" t="s">
        <v>18</v>
      </c>
      <c r="S93" s="309"/>
      <c r="T93" s="35">
        <f t="shared" si="47"/>
        <v>0.34861111111111109</v>
      </c>
      <c r="U93" s="35">
        <v>0.3833333333333333</v>
      </c>
      <c r="V93" s="35">
        <f t="shared" si="48"/>
        <v>0.54236111111111107</v>
      </c>
      <c r="W93" s="35">
        <f>W92+$I93</f>
        <v>0.58819444444444435</v>
      </c>
      <c r="X93" s="35" t="s">
        <v>18</v>
      </c>
      <c r="Y93" s="308"/>
      <c r="Z93" s="35">
        <f t="shared" ref="Z93:AA95" si="49">Z92+$I93</f>
        <v>0.37291666666666667</v>
      </c>
      <c r="AA93" s="35">
        <f t="shared" si="49"/>
        <v>0.56041666666666656</v>
      </c>
      <c r="AB93" s="35" t="s">
        <v>18</v>
      </c>
    </row>
    <row r="94" spans="1:28" x14ac:dyDescent="0.25">
      <c r="A94" s="12" t="str">
        <f>VLOOKUP(D:D,'PARAGENS CONCELHO'!$1:$1048576,2,FALSE)</f>
        <v xml:space="preserve"> 40.700016,  -7.931077</v>
      </c>
      <c r="B94" s="12" t="s">
        <v>3753</v>
      </c>
      <c r="C94" s="12" t="str">
        <f>VLOOKUP(D:D,'PARAGENS CONCELHO'!$1:$1048576,3,FALSE)</f>
        <v>N S Fátima-Liberdade 1</v>
      </c>
      <c r="D94" s="20" t="s">
        <v>2973</v>
      </c>
      <c r="E94" s="27"/>
      <c r="F94" s="27"/>
      <c r="G94" s="5"/>
      <c r="H94" s="70"/>
      <c r="I94" s="51">
        <v>0</v>
      </c>
      <c r="J94" s="309"/>
      <c r="K94" s="15">
        <f>K93+I94</f>
        <v>0.31458333333333327</v>
      </c>
      <c r="L94" s="15">
        <f t="shared" si="41"/>
        <v>0.33124999999999988</v>
      </c>
      <c r="M94" s="15">
        <f>M93+I94</f>
        <v>0.37083333333333318</v>
      </c>
      <c r="N94" s="15">
        <f t="shared" si="43"/>
        <v>0.54652777777777761</v>
      </c>
      <c r="O94" s="15">
        <f t="shared" si="44"/>
        <v>0.61249999999999982</v>
      </c>
      <c r="P94" s="15">
        <f>P93+I94</f>
        <v>0.73680555555555549</v>
      </c>
      <c r="Q94" s="15">
        <f>Q93+I94</f>
        <v>0.79930555555555549</v>
      </c>
      <c r="R94" s="15" t="s">
        <v>18</v>
      </c>
      <c r="S94" s="309"/>
      <c r="T94" s="15">
        <f t="shared" si="47"/>
        <v>0.34861111111111109</v>
      </c>
      <c r="U94" s="15">
        <v>0.3833333333333333</v>
      </c>
      <c r="V94" s="15">
        <f t="shared" ref="V94:W97" si="50">V93+$I94</f>
        <v>0.54236111111111107</v>
      </c>
      <c r="W94" s="15">
        <f t="shared" si="50"/>
        <v>0.58819444444444435</v>
      </c>
      <c r="X94" s="15" t="s">
        <v>18</v>
      </c>
      <c r="Y94" s="308"/>
      <c r="Z94" s="15">
        <f t="shared" si="49"/>
        <v>0.37291666666666667</v>
      </c>
      <c r="AA94" s="15">
        <f t="shared" si="49"/>
        <v>0.56041666666666656</v>
      </c>
      <c r="AB94" s="15" t="s">
        <v>18</v>
      </c>
    </row>
    <row r="95" spans="1:28" x14ac:dyDescent="0.25">
      <c r="A95" s="12" t="str">
        <f>VLOOKUP(D:D,'PARAGENS CONCELHO'!$1:$1048576,2,FALSE)</f>
        <v xml:space="preserve"> 40.697545,  -7.932534</v>
      </c>
      <c r="B95" s="12" t="s">
        <v>3176</v>
      </c>
      <c r="C95" s="12" t="str">
        <f>VLOOKUP(D:D,'PARAGENS CONCELHO'!$1:$1048576,3,FALSE)</f>
        <v>EN16-Campo-Abraveses</v>
      </c>
      <c r="D95" s="20" t="s">
        <v>2974</v>
      </c>
      <c r="E95" s="5"/>
      <c r="F95" s="5"/>
      <c r="G95" s="5"/>
      <c r="H95" s="70"/>
      <c r="I95" s="51">
        <v>6.9444444444444447E-4</v>
      </c>
      <c r="J95" s="309"/>
      <c r="K95" s="35">
        <f>K94+I95</f>
        <v>0.31527777777777771</v>
      </c>
      <c r="L95" s="35">
        <f t="shared" si="41"/>
        <v>0.33194444444444432</v>
      </c>
      <c r="M95" s="35">
        <f>M94+I95</f>
        <v>0.37152777777777762</v>
      </c>
      <c r="N95" s="35">
        <f t="shared" si="43"/>
        <v>0.54722222222222205</v>
      </c>
      <c r="O95" s="35">
        <f t="shared" si="44"/>
        <v>0.61319444444444426</v>
      </c>
      <c r="P95" s="35">
        <f>P94+I95</f>
        <v>0.73749999999999993</v>
      </c>
      <c r="Q95" s="35">
        <f>Q94+I95</f>
        <v>0.79999999999999993</v>
      </c>
      <c r="R95" s="35" t="s">
        <v>18</v>
      </c>
      <c r="S95" s="309"/>
      <c r="T95" s="35">
        <f t="shared" si="47"/>
        <v>0.34930555555555554</v>
      </c>
      <c r="U95" s="35">
        <v>0.3840277777777778</v>
      </c>
      <c r="V95" s="35">
        <f t="shared" si="50"/>
        <v>0.54305555555555551</v>
      </c>
      <c r="W95" s="35">
        <f t="shared" si="50"/>
        <v>0.5888888888888888</v>
      </c>
      <c r="X95" s="35" t="s">
        <v>18</v>
      </c>
      <c r="Y95" s="308"/>
      <c r="Z95" s="35">
        <f t="shared" si="49"/>
        <v>0.37361111111111112</v>
      </c>
      <c r="AA95" s="35">
        <f t="shared" si="49"/>
        <v>0.56111111111111101</v>
      </c>
      <c r="AB95" s="35" t="s">
        <v>18</v>
      </c>
    </row>
    <row r="96" spans="1:28" x14ac:dyDescent="0.25">
      <c r="A96" s="12" t="str">
        <f>VLOOKUP(D:D,'PARAGENS CONCELHO'!$1:$1048576,2,FALSE)</f>
        <v xml:space="preserve"> 40.691646,  -7.927824</v>
      </c>
      <c r="B96" s="12">
        <v>20</v>
      </c>
      <c r="C96" s="12" t="str">
        <f>VLOOKUP(D:D,'PARAGENS CONCELHO'!$1:$1048576,3,FALSE)</f>
        <v>IP5-Pascoal</v>
      </c>
      <c r="D96" s="20" t="s">
        <v>2975</v>
      </c>
      <c r="F96" s="5"/>
      <c r="G96" s="5"/>
      <c r="H96" s="72">
        <v>6.9444444444444447E-4</v>
      </c>
      <c r="I96" s="51">
        <v>0</v>
      </c>
      <c r="J96" s="309"/>
      <c r="K96" s="15" t="s">
        <v>18</v>
      </c>
      <c r="L96" s="15" t="s">
        <v>18</v>
      </c>
      <c r="M96" s="15" t="s">
        <v>18</v>
      </c>
      <c r="N96" s="15" t="s">
        <v>18</v>
      </c>
      <c r="O96" s="15">
        <f t="shared" si="44"/>
        <v>0.61319444444444426</v>
      </c>
      <c r="P96" s="15" t="s">
        <v>18</v>
      </c>
      <c r="Q96" s="15" t="s">
        <v>18</v>
      </c>
      <c r="R96" s="15" t="s">
        <v>18</v>
      </c>
      <c r="S96" s="309"/>
      <c r="T96" s="15">
        <f t="shared" si="47"/>
        <v>0.34930555555555554</v>
      </c>
      <c r="U96" s="15">
        <v>0.3840277777777778</v>
      </c>
      <c r="V96" s="15"/>
      <c r="W96" s="15">
        <f t="shared" si="50"/>
        <v>0.5888888888888888</v>
      </c>
      <c r="X96" s="15" t="s">
        <v>18</v>
      </c>
      <c r="Y96" s="308"/>
      <c r="Z96" s="15" t="s">
        <v>18</v>
      </c>
      <c r="AA96" s="15" t="s">
        <v>18</v>
      </c>
      <c r="AB96" s="15" t="s">
        <v>18</v>
      </c>
    </row>
    <row r="97" spans="1:28" x14ac:dyDescent="0.25">
      <c r="A97" s="23" t="str">
        <f>VLOOKUP(D:D,'PARAGENS CONCELHO'!$1:$1048576,2,FALSE)</f>
        <v xml:space="preserve"> 40.688397,  -7.927512</v>
      </c>
      <c r="B97" s="23">
        <v>20</v>
      </c>
      <c r="C97" s="23" t="str">
        <f>VLOOKUP(D:D,'PARAGENS CONCELHO'!$1:$1048576,3,FALSE)</f>
        <v>EN16-Pascoal 1</v>
      </c>
      <c r="D97" s="24" t="s">
        <v>2976</v>
      </c>
      <c r="E97" s="27"/>
      <c r="F97" s="27"/>
      <c r="G97" s="24" t="s">
        <v>31</v>
      </c>
      <c r="H97" s="25"/>
      <c r="I97" s="144">
        <v>6.9444444444444447E-4</v>
      </c>
      <c r="J97" s="309"/>
      <c r="K97" s="80" t="s">
        <v>18</v>
      </c>
      <c r="L97" s="80" t="s">
        <v>18</v>
      </c>
      <c r="M97" s="80" t="s">
        <v>18</v>
      </c>
      <c r="N97" s="80" t="s">
        <v>18</v>
      </c>
      <c r="O97" s="80">
        <f t="shared" si="44"/>
        <v>0.61388888888888871</v>
      </c>
      <c r="P97" s="80" t="s">
        <v>18</v>
      </c>
      <c r="Q97" s="80" t="s">
        <v>18</v>
      </c>
      <c r="R97" s="80" t="s">
        <v>18</v>
      </c>
      <c r="S97" s="309"/>
      <c r="T97" s="80">
        <f t="shared" si="47"/>
        <v>0.35</v>
      </c>
      <c r="U97" s="80">
        <v>0.38472222222222219</v>
      </c>
      <c r="V97" s="80"/>
      <c r="W97" s="80">
        <f t="shared" si="50"/>
        <v>0.58958333333333324</v>
      </c>
      <c r="X97" s="80" t="s">
        <v>18</v>
      </c>
      <c r="Y97" s="308"/>
      <c r="Z97" s="80" t="s">
        <v>18</v>
      </c>
      <c r="AA97" s="80" t="s">
        <v>18</v>
      </c>
      <c r="AB97" s="80" t="s">
        <v>18</v>
      </c>
    </row>
    <row r="98" spans="1:28" x14ac:dyDescent="0.25">
      <c r="A98" s="12" t="str">
        <f>VLOOKUP(D:D,'PARAGENS CONCELHO'!$1:$1048576,2,FALSE)</f>
        <v xml:space="preserve"> 40.694112,  -7.932446</v>
      </c>
      <c r="B98" s="12" t="s">
        <v>3753</v>
      </c>
      <c r="C98" s="12" t="str">
        <f>VLOOKUP(D:D,'PARAGENS CONCELHO'!$1:$1048576,3,FALSE)</f>
        <v>Pascoal-Passadouro 1</v>
      </c>
      <c r="D98" s="28" t="s">
        <v>2977</v>
      </c>
      <c r="F98" s="5"/>
      <c r="G98" s="5"/>
      <c r="H98" s="72">
        <v>6.9444444444444447E-4</v>
      </c>
      <c r="I98" s="51">
        <v>0</v>
      </c>
      <c r="J98" s="309"/>
      <c r="K98" s="15">
        <f>K95+I98</f>
        <v>0.31527777777777771</v>
      </c>
      <c r="L98" s="15">
        <f>L95+I98</f>
        <v>0.33194444444444432</v>
      </c>
      <c r="M98" s="15">
        <f>M95+I98</f>
        <v>0.37152777777777762</v>
      </c>
      <c r="N98" s="15">
        <f>N95+I98</f>
        <v>0.54722222222222205</v>
      </c>
      <c r="O98" s="15" t="s">
        <v>18</v>
      </c>
      <c r="P98" s="15">
        <f>P95+I98</f>
        <v>0.73749999999999993</v>
      </c>
      <c r="Q98" s="15">
        <f>Q95+I98</f>
        <v>0.79999999999999993</v>
      </c>
      <c r="R98" s="15" t="s">
        <v>18</v>
      </c>
      <c r="S98" s="309"/>
      <c r="T98" s="15" t="s">
        <v>18</v>
      </c>
      <c r="U98" s="15" t="s">
        <v>18</v>
      </c>
      <c r="V98" s="15">
        <f>V95+$I98</f>
        <v>0.54305555555555551</v>
      </c>
      <c r="W98" s="15" t="s">
        <v>18</v>
      </c>
      <c r="X98" s="15" t="s">
        <v>18</v>
      </c>
      <c r="Y98" s="308"/>
      <c r="Z98" s="15">
        <f>Z95+$I98</f>
        <v>0.37361111111111112</v>
      </c>
      <c r="AA98" s="15">
        <f>AA95+$I98</f>
        <v>0.56111111111111101</v>
      </c>
      <c r="AB98" s="15" t="s">
        <v>18</v>
      </c>
    </row>
    <row r="99" spans="1:28" x14ac:dyDescent="0.25">
      <c r="A99" s="12" t="str">
        <f>VLOOKUP(D:D,'PARAGENS CONCELHO'!$1:$1048576,2,FALSE)</f>
        <v xml:space="preserve"> 40.691490,  -7.933671</v>
      </c>
      <c r="B99" s="12" t="s">
        <v>3753</v>
      </c>
      <c r="C99" s="12" t="str">
        <f>VLOOKUP(D:D,'PARAGENS CONCELHO'!$1:$1048576,3,FALSE)</f>
        <v>Outeiro das Canadas 1</v>
      </c>
      <c r="D99" s="28" t="s">
        <v>2457</v>
      </c>
      <c r="F99" s="17"/>
      <c r="G99" s="5"/>
      <c r="H99" s="70"/>
      <c r="I99" s="51">
        <v>6.9444444444444447E-4</v>
      </c>
      <c r="J99" s="309"/>
      <c r="K99" s="35">
        <f>K98+I99</f>
        <v>0.31597222222222215</v>
      </c>
      <c r="L99" s="35">
        <f t="shared" ref="L99:L108" si="51">L98+I99</f>
        <v>0.33263888888888876</v>
      </c>
      <c r="M99" s="35">
        <f>M98+I99</f>
        <v>0.37222222222222207</v>
      </c>
      <c r="N99" s="35">
        <f>N98+I99</f>
        <v>0.5479166666666665</v>
      </c>
      <c r="O99" s="35" t="s">
        <v>18</v>
      </c>
      <c r="P99" s="35">
        <f t="shared" ref="P99:P104" si="52">P98+I99</f>
        <v>0.73819444444444438</v>
      </c>
      <c r="Q99" s="35">
        <f t="shared" ref="Q99:Q104" si="53">Q98+I99</f>
        <v>0.80069444444444438</v>
      </c>
      <c r="R99" s="35" t="s">
        <v>18</v>
      </c>
      <c r="S99" s="309"/>
      <c r="T99" s="35" t="s">
        <v>18</v>
      </c>
      <c r="U99" s="35" t="s">
        <v>18</v>
      </c>
      <c r="V99" s="35">
        <f t="shared" ref="V99:V104" si="54">V98+$I99</f>
        <v>0.54374999999999996</v>
      </c>
      <c r="W99" s="35" t="s">
        <v>18</v>
      </c>
      <c r="X99" s="35" t="s">
        <v>18</v>
      </c>
      <c r="Y99" s="308"/>
      <c r="Z99" s="35">
        <f t="shared" ref="Z99:Z104" si="55">Z98+$I99</f>
        <v>0.37430555555555556</v>
      </c>
      <c r="AA99" s="35">
        <f t="shared" ref="AA99:AA104" si="56">AA98+$I99</f>
        <v>0.56180555555555545</v>
      </c>
      <c r="AB99" s="35" t="s">
        <v>18</v>
      </c>
    </row>
    <row r="100" spans="1:28" x14ac:dyDescent="0.25">
      <c r="A100" s="12" t="str">
        <f>VLOOKUP(D:D,'PARAGENS CONCELHO'!$1:$1048576,2,FALSE)</f>
        <v xml:space="preserve"> 40.689207,  -7.932252</v>
      </c>
      <c r="B100" s="12" t="s">
        <v>3753</v>
      </c>
      <c r="C100" s="12" t="str">
        <f>VLOOKUP(D:D,'PARAGENS CONCELHO'!$1:$1048576,3,FALSE)</f>
        <v>Pascoal-Largo Capela 1</v>
      </c>
      <c r="D100" s="28" t="s">
        <v>2978</v>
      </c>
      <c r="F100" s="17"/>
      <c r="G100" s="5"/>
      <c r="H100" s="70"/>
      <c r="I100" s="51">
        <v>6.9444444444444447E-4</v>
      </c>
      <c r="J100" s="309"/>
      <c r="K100" s="15">
        <f>K99+I100</f>
        <v>0.3166666666666666</v>
      </c>
      <c r="L100" s="15">
        <f t="shared" si="51"/>
        <v>0.3333333333333332</v>
      </c>
      <c r="M100" s="15">
        <f>M99+I100</f>
        <v>0.37291666666666651</v>
      </c>
      <c r="N100" s="15">
        <f>N99+I100</f>
        <v>0.54861111111111094</v>
      </c>
      <c r="O100" s="15" t="s">
        <v>18</v>
      </c>
      <c r="P100" s="15">
        <f t="shared" si="52"/>
        <v>0.73888888888888882</v>
      </c>
      <c r="Q100" s="15">
        <f t="shared" si="53"/>
        <v>0.80138888888888882</v>
      </c>
      <c r="R100" s="15" t="s">
        <v>18</v>
      </c>
      <c r="S100" s="309"/>
      <c r="T100" s="15" t="s">
        <v>18</v>
      </c>
      <c r="U100" s="15" t="s">
        <v>18</v>
      </c>
      <c r="V100" s="15">
        <f t="shared" si="54"/>
        <v>0.5444444444444444</v>
      </c>
      <c r="W100" s="15" t="s">
        <v>18</v>
      </c>
      <c r="X100" s="15" t="s">
        <v>18</v>
      </c>
      <c r="Y100" s="308"/>
      <c r="Z100" s="15">
        <f t="shared" si="55"/>
        <v>0.375</v>
      </c>
      <c r="AA100" s="15">
        <f t="shared" si="56"/>
        <v>0.56249999999999989</v>
      </c>
      <c r="AB100" s="15" t="s">
        <v>18</v>
      </c>
    </row>
    <row r="101" spans="1:28" x14ac:dyDescent="0.25">
      <c r="A101" s="12" t="str">
        <f>VLOOKUP(D:D,'PARAGENS CONCELHO'!$1:$1048576,2,FALSE)</f>
        <v xml:space="preserve"> 40.687830,  -7.931764</v>
      </c>
      <c r="B101" s="12" t="s">
        <v>3753</v>
      </c>
      <c r="C101" s="12" t="str">
        <f>VLOOKUP(D:D,'PARAGENS CONCELHO'!$1:$1048576,3,FALSE)</f>
        <v>Pascoal-N S Fátima 1</v>
      </c>
      <c r="D101" s="28" t="s">
        <v>2979</v>
      </c>
      <c r="F101" s="17"/>
      <c r="G101" s="5"/>
      <c r="H101" s="72">
        <v>6.9444444444444447E-4</v>
      </c>
      <c r="I101" s="51">
        <v>0</v>
      </c>
      <c r="J101" s="309"/>
      <c r="K101" s="35">
        <f>K100+I101</f>
        <v>0.3166666666666666</v>
      </c>
      <c r="L101" s="35">
        <f t="shared" si="51"/>
        <v>0.3333333333333332</v>
      </c>
      <c r="M101" s="35">
        <f>M100+H101</f>
        <v>0.37361111111111095</v>
      </c>
      <c r="N101" s="35">
        <f>N100+I101</f>
        <v>0.54861111111111094</v>
      </c>
      <c r="O101" s="35" t="s">
        <v>18</v>
      </c>
      <c r="P101" s="35">
        <f t="shared" si="52"/>
        <v>0.73888888888888882</v>
      </c>
      <c r="Q101" s="35">
        <f t="shared" si="53"/>
        <v>0.80138888888888882</v>
      </c>
      <c r="R101" s="35" t="s">
        <v>18</v>
      </c>
      <c r="S101" s="309"/>
      <c r="T101" s="35" t="s">
        <v>18</v>
      </c>
      <c r="U101" s="35" t="s">
        <v>18</v>
      </c>
      <c r="V101" s="35">
        <f t="shared" si="54"/>
        <v>0.5444444444444444</v>
      </c>
      <c r="W101" s="35" t="s">
        <v>18</v>
      </c>
      <c r="X101" s="35" t="s">
        <v>18</v>
      </c>
      <c r="Y101" s="308"/>
      <c r="Z101" s="35">
        <f t="shared" si="55"/>
        <v>0.375</v>
      </c>
      <c r="AA101" s="35">
        <f t="shared" si="56"/>
        <v>0.56249999999999989</v>
      </c>
      <c r="AB101" s="35" t="s">
        <v>18</v>
      </c>
    </row>
    <row r="102" spans="1:28" x14ac:dyDescent="0.25">
      <c r="A102" s="12" t="str">
        <f>VLOOKUP(D:D,'PARAGENS CONCELHO'!$1:$1048576,2,FALSE)</f>
        <v xml:space="preserve"> 40.685006,  -7.927302</v>
      </c>
      <c r="B102" s="12" t="s">
        <v>3176</v>
      </c>
      <c r="C102" s="12" t="str">
        <f>VLOOKUP(D:D,'PARAGENS CONCELHO'!$1:$1048576,3,FALSE)</f>
        <v>Pascoal-Manuel Loureiro</v>
      </c>
      <c r="D102" s="20" t="s">
        <v>2980</v>
      </c>
      <c r="E102" s="27"/>
      <c r="F102" s="27"/>
      <c r="G102" s="5"/>
      <c r="H102" s="72">
        <v>6.9444444444444447E-4</v>
      </c>
      <c r="I102" s="51">
        <v>6.9444444444444447E-4</v>
      </c>
      <c r="J102" s="309"/>
      <c r="K102" s="15">
        <f>K101+H102</f>
        <v>0.31736111111111104</v>
      </c>
      <c r="L102" s="15">
        <f t="shared" si="51"/>
        <v>0.33402777777777765</v>
      </c>
      <c r="M102" s="15">
        <f>M101+I102</f>
        <v>0.37430555555555539</v>
      </c>
      <c r="N102" s="15">
        <f>N101+$H102</f>
        <v>0.54930555555555538</v>
      </c>
      <c r="O102" s="15">
        <f>O97+I102</f>
        <v>0.61458333333333315</v>
      </c>
      <c r="P102" s="15">
        <f t="shared" si="52"/>
        <v>0.73958333333333326</v>
      </c>
      <c r="Q102" s="15">
        <f t="shared" si="53"/>
        <v>0.80208333333333326</v>
      </c>
      <c r="R102" s="15" t="s">
        <v>18</v>
      </c>
      <c r="S102" s="309"/>
      <c r="T102" s="15">
        <f>T97+$I102</f>
        <v>0.35069444444444442</v>
      </c>
      <c r="U102" s="15">
        <v>0.38541666666666669</v>
      </c>
      <c r="V102" s="15">
        <f t="shared" si="54"/>
        <v>0.54513888888888884</v>
      </c>
      <c r="W102" s="15">
        <f>W97+$I102</f>
        <v>0.59027777777777768</v>
      </c>
      <c r="X102" s="15" t="s">
        <v>18</v>
      </c>
      <c r="Y102" s="308"/>
      <c r="Z102" s="15">
        <f t="shared" si="55"/>
        <v>0.37569444444444444</v>
      </c>
      <c r="AA102" s="15">
        <f t="shared" si="56"/>
        <v>0.56319444444444433</v>
      </c>
      <c r="AB102" s="15" t="s">
        <v>18</v>
      </c>
    </row>
    <row r="103" spans="1:28" x14ac:dyDescent="0.25">
      <c r="A103" s="12" t="str">
        <f>VLOOKUP(D:D,'PARAGENS CONCELHO'!$1:$1048576,2,FALSE)</f>
        <v xml:space="preserve"> 40.682839,  -7.927217</v>
      </c>
      <c r="B103" s="12" t="s">
        <v>3176</v>
      </c>
      <c r="C103" s="12" t="str">
        <f>VLOOKUP(D:D,'PARAGENS CONCELHO'!$1:$1048576,3,FALSE)</f>
        <v>Abraveses-Ribeira Mide 2</v>
      </c>
      <c r="D103" s="20" t="s">
        <v>2981</v>
      </c>
      <c r="E103" s="27"/>
      <c r="F103" s="5"/>
      <c r="G103" s="5"/>
      <c r="H103" s="72"/>
      <c r="I103" s="51">
        <v>0</v>
      </c>
      <c r="J103" s="309"/>
      <c r="K103" s="35">
        <f t="shared" ref="K103:K112" si="57">K102+I103</f>
        <v>0.31736111111111104</v>
      </c>
      <c r="L103" s="35">
        <f t="shared" si="51"/>
        <v>0.33402777777777765</v>
      </c>
      <c r="M103" s="35">
        <f>M102+$I103</f>
        <v>0.37430555555555539</v>
      </c>
      <c r="N103" s="35">
        <f>N102+$I103</f>
        <v>0.54930555555555538</v>
      </c>
      <c r="O103" s="35">
        <f>O102+$I103</f>
        <v>0.61458333333333315</v>
      </c>
      <c r="P103" s="35">
        <f t="shared" si="52"/>
        <v>0.73958333333333326</v>
      </c>
      <c r="Q103" s="35">
        <f t="shared" si="53"/>
        <v>0.80208333333333326</v>
      </c>
      <c r="R103" s="35" t="s">
        <v>18</v>
      </c>
      <c r="S103" s="309"/>
      <c r="T103" s="35">
        <f>T102+$I103</f>
        <v>0.35069444444444442</v>
      </c>
      <c r="U103" s="35">
        <v>0.38541666666666669</v>
      </c>
      <c r="V103" s="35">
        <f t="shared" si="54"/>
        <v>0.54513888888888884</v>
      </c>
      <c r="W103" s="35">
        <f>W102+$I103</f>
        <v>0.59027777777777768</v>
      </c>
      <c r="X103" s="35" t="s">
        <v>18</v>
      </c>
      <c r="Y103" s="308"/>
      <c r="Z103" s="35">
        <f t="shared" si="55"/>
        <v>0.37569444444444444</v>
      </c>
      <c r="AA103" s="35">
        <f t="shared" si="56"/>
        <v>0.56319444444444433</v>
      </c>
      <c r="AB103" s="35" t="s">
        <v>18</v>
      </c>
    </row>
    <row r="104" spans="1:28" x14ac:dyDescent="0.25">
      <c r="A104" s="12" t="str">
        <f>VLOOKUP(D:D,'PARAGENS CONCELHO'!$1:$1048576,2,FALSE)</f>
        <v xml:space="preserve"> 40.677638,  -7.925835</v>
      </c>
      <c r="B104" s="12" t="s">
        <v>3176</v>
      </c>
      <c r="C104" s="12" t="str">
        <f>VLOOKUP(D:D,'PARAGENS CONCELHO'!$1:$1048576,3,FALSE)</f>
        <v>Abraveses-GNR 2</v>
      </c>
      <c r="D104" s="20" t="s">
        <v>2982</v>
      </c>
      <c r="E104" s="5"/>
      <c r="F104" s="5"/>
      <c r="G104" s="5"/>
      <c r="H104" s="70"/>
      <c r="I104" s="51">
        <v>6.9444444444444447E-4</v>
      </c>
      <c r="J104" s="309"/>
      <c r="K104" s="15">
        <f t="shared" si="57"/>
        <v>0.31805555555555548</v>
      </c>
      <c r="L104" s="15">
        <f t="shared" si="51"/>
        <v>0.33472222222222209</v>
      </c>
      <c r="M104" s="15">
        <f>M103+I104</f>
        <v>0.37499999999999983</v>
      </c>
      <c r="N104" s="15">
        <f>N103+I104</f>
        <v>0.54999999999999982</v>
      </c>
      <c r="O104" s="15">
        <f>O103+$I104</f>
        <v>0.61527777777777759</v>
      </c>
      <c r="P104" s="15">
        <f t="shared" si="52"/>
        <v>0.7402777777777777</v>
      </c>
      <c r="Q104" s="15">
        <f t="shared" si="53"/>
        <v>0.8027777777777777</v>
      </c>
      <c r="R104" s="15" t="s">
        <v>18</v>
      </c>
      <c r="S104" s="309"/>
      <c r="T104" s="15">
        <f>T103+$I104</f>
        <v>0.35138888888888886</v>
      </c>
      <c r="U104" s="15">
        <v>0.38611111111111113</v>
      </c>
      <c r="V104" s="15">
        <f t="shared" si="54"/>
        <v>0.54583333333333328</v>
      </c>
      <c r="W104" s="15">
        <f>W103+$I104</f>
        <v>0.59097222222222212</v>
      </c>
      <c r="X104" s="15" t="s">
        <v>18</v>
      </c>
      <c r="Y104" s="308"/>
      <c r="Z104" s="15">
        <f t="shared" si="55"/>
        <v>0.37638888888888888</v>
      </c>
      <c r="AA104" s="15">
        <f t="shared" si="56"/>
        <v>0.56388888888888877</v>
      </c>
      <c r="AB104" s="15" t="s">
        <v>18</v>
      </c>
    </row>
    <row r="105" spans="1:28" x14ac:dyDescent="0.25">
      <c r="A105" s="12" t="str">
        <f>VLOOKUP(D:D,'PARAGENS CONCELHO'!$1:$1048576,2,FALSE)</f>
        <v xml:space="preserve"> 40.678020,  -7.921627</v>
      </c>
      <c r="B105" s="12" t="s">
        <v>3750</v>
      </c>
      <c r="C105" s="12" t="str">
        <f>VLOOKUP(D:D,'PARAGENS CONCELHO'!$1:$1048576,3,FALSE)</f>
        <v>Abraveses-Igreja 2</v>
      </c>
      <c r="D105" s="20" t="s">
        <v>2578</v>
      </c>
      <c r="H105" s="70"/>
      <c r="I105" s="51">
        <v>0</v>
      </c>
      <c r="J105" s="309"/>
      <c r="K105" s="187">
        <f t="shared" si="57"/>
        <v>0.31805555555555548</v>
      </c>
      <c r="L105" s="187">
        <f t="shared" si="51"/>
        <v>0.33472222222222209</v>
      </c>
      <c r="M105" s="187" t="s">
        <v>18</v>
      </c>
      <c r="N105" s="187">
        <f>N104+I105</f>
        <v>0.54999999999999982</v>
      </c>
      <c r="O105" s="187" t="s">
        <v>18</v>
      </c>
      <c r="P105" s="187" t="s">
        <v>18</v>
      </c>
      <c r="Q105" s="187" t="s">
        <v>18</v>
      </c>
      <c r="R105" s="187" t="s">
        <v>18</v>
      </c>
      <c r="S105" s="309"/>
      <c r="T105" s="187" t="s">
        <v>18</v>
      </c>
      <c r="U105" s="187" t="s">
        <v>18</v>
      </c>
      <c r="V105" s="187"/>
      <c r="W105" s="187" t="s">
        <v>18</v>
      </c>
      <c r="X105" s="187" t="s">
        <v>18</v>
      </c>
      <c r="Y105" s="308"/>
      <c r="Z105" s="187" t="s">
        <v>18</v>
      </c>
      <c r="AA105" s="187" t="s">
        <v>18</v>
      </c>
      <c r="AB105" s="187" t="s">
        <v>18</v>
      </c>
    </row>
    <row r="106" spans="1:28" hidden="1" x14ac:dyDescent="0.25">
      <c r="A106" s="133" t="e">
        <f>VLOOKUP(D:D,'PARAGENS CONCELHO'!$1:$1048576,2,FALSE)</f>
        <v>#N/A</v>
      </c>
      <c r="B106" s="133" t="e">
        <v>#N/A</v>
      </c>
      <c r="C106" s="133" t="e">
        <f>VLOOKUP(D:D,'PARAGENS CONCELHO'!$1:$1048576,3,FALSE)</f>
        <v>#N/A</v>
      </c>
      <c r="D106" s="41" t="s">
        <v>2983</v>
      </c>
      <c r="E106" s="76"/>
      <c r="F106" s="76"/>
      <c r="G106" s="76"/>
      <c r="H106" s="75"/>
      <c r="I106" s="53">
        <v>6.9444444444444447E-4</v>
      </c>
      <c r="J106" s="309"/>
      <c r="K106" s="132">
        <f t="shared" si="57"/>
        <v>0.31874999999999992</v>
      </c>
      <c r="L106" s="132">
        <f t="shared" si="51"/>
        <v>0.33541666666666653</v>
      </c>
      <c r="M106" s="132" t="s">
        <v>18</v>
      </c>
      <c r="N106" s="132">
        <f>N105+I106</f>
        <v>0.55069444444444426</v>
      </c>
      <c r="O106" s="132" t="s">
        <v>18</v>
      </c>
      <c r="P106" s="132" t="s">
        <v>18</v>
      </c>
      <c r="Q106" s="132" t="s">
        <v>18</v>
      </c>
      <c r="R106" s="132" t="s">
        <v>18</v>
      </c>
      <c r="S106" s="309"/>
      <c r="T106" s="132" t="s">
        <v>18</v>
      </c>
      <c r="U106" s="132" t="s">
        <v>18</v>
      </c>
      <c r="V106" s="132"/>
      <c r="W106" s="132" t="s">
        <v>18</v>
      </c>
      <c r="X106" s="132" t="s">
        <v>18</v>
      </c>
      <c r="Y106" s="308"/>
      <c r="Z106" s="132" t="s">
        <v>18</v>
      </c>
      <c r="AA106" s="132" t="s">
        <v>18</v>
      </c>
      <c r="AB106" s="132" t="s">
        <v>18</v>
      </c>
    </row>
    <row r="107" spans="1:28" x14ac:dyDescent="0.25">
      <c r="A107" s="12" t="str">
        <f>VLOOKUP(D:D,'PARAGENS CONCELHO'!$1:$1048576,2,FALSE)</f>
        <v xml:space="preserve"> 40.680050,  -7.920085</v>
      </c>
      <c r="B107" s="12" t="s">
        <v>3750</v>
      </c>
      <c r="C107" s="12" t="str">
        <f>VLOOKUP(D:D,'PARAGENS CONCELHO'!$1:$1048576,3,FALSE)</f>
        <v>Abraveses-Correios 1</v>
      </c>
      <c r="D107" s="20" t="s">
        <v>2579</v>
      </c>
      <c r="H107" s="70"/>
      <c r="I107" s="51">
        <v>0</v>
      </c>
      <c r="J107" s="309"/>
      <c r="K107" s="35">
        <f t="shared" si="57"/>
        <v>0.31874999999999992</v>
      </c>
      <c r="L107" s="35">
        <f t="shared" si="51"/>
        <v>0.33541666666666653</v>
      </c>
      <c r="M107" s="35" t="s">
        <v>18</v>
      </c>
      <c r="N107" s="35">
        <f>N106+I107</f>
        <v>0.55069444444444426</v>
      </c>
      <c r="O107" s="35" t="s">
        <v>18</v>
      </c>
      <c r="P107" s="35" t="s">
        <v>18</v>
      </c>
      <c r="Q107" s="35" t="s">
        <v>18</v>
      </c>
      <c r="R107" s="35" t="s">
        <v>18</v>
      </c>
      <c r="S107" s="309"/>
      <c r="T107" s="35" t="s">
        <v>18</v>
      </c>
      <c r="U107" s="35" t="s">
        <v>18</v>
      </c>
      <c r="V107" s="35"/>
      <c r="W107" s="35" t="s">
        <v>18</v>
      </c>
      <c r="X107" s="35" t="s">
        <v>18</v>
      </c>
      <c r="Y107" s="308"/>
      <c r="Z107" s="35" t="s">
        <v>18</v>
      </c>
      <c r="AA107" s="35" t="s">
        <v>18</v>
      </c>
      <c r="AB107" s="35" t="s">
        <v>18</v>
      </c>
    </row>
    <row r="108" spans="1:28" x14ac:dyDescent="0.25">
      <c r="A108" s="12" t="str">
        <f>VLOOKUP(D:D,'PARAGENS CONCELHO'!$1:$1048576,2,FALSE)</f>
        <v xml:space="preserve"> 40.682148,  -7.918799</v>
      </c>
      <c r="B108" s="12" t="s">
        <v>3750</v>
      </c>
      <c r="C108" s="12" t="str">
        <f>VLOOKUP(D:D,'PARAGENS CONCELHO'!$1:$1048576,3,FALSE)</f>
        <v>Abraveses-Hospital 1</v>
      </c>
      <c r="D108" s="20" t="s">
        <v>2580</v>
      </c>
      <c r="H108" s="70"/>
      <c r="I108" s="51">
        <v>6.9444444444444447E-4</v>
      </c>
      <c r="J108" s="309"/>
      <c r="K108" s="179">
        <f t="shared" si="57"/>
        <v>0.31944444444444436</v>
      </c>
      <c r="L108" s="179">
        <f t="shared" si="51"/>
        <v>0.33611111111111097</v>
      </c>
      <c r="M108" s="179" t="s">
        <v>18</v>
      </c>
      <c r="N108" s="179">
        <f>N107+I108</f>
        <v>0.55138888888888871</v>
      </c>
      <c r="O108" s="179" t="s">
        <v>18</v>
      </c>
      <c r="P108" s="179" t="s">
        <v>18</v>
      </c>
      <c r="Q108" s="179" t="s">
        <v>18</v>
      </c>
      <c r="R108" s="179" t="s">
        <v>18</v>
      </c>
      <c r="S108" s="309"/>
      <c r="T108" s="179" t="s">
        <v>18</v>
      </c>
      <c r="U108" s="179" t="s">
        <v>18</v>
      </c>
      <c r="V108" s="179"/>
      <c r="W108" s="179" t="s">
        <v>18</v>
      </c>
      <c r="X108" s="179" t="s">
        <v>18</v>
      </c>
      <c r="Y108" s="308"/>
      <c r="Z108" s="179" t="s">
        <v>18</v>
      </c>
      <c r="AA108" s="179" t="s">
        <v>18</v>
      </c>
      <c r="AB108" s="179" t="s">
        <v>18</v>
      </c>
    </row>
    <row r="109" spans="1:28" x14ac:dyDescent="0.25">
      <c r="A109" s="12" t="str">
        <f>VLOOKUP(D:D,'PARAGENS CONCELHO'!$1:$1048576,2,FALSE)</f>
        <v xml:space="preserve"> 40.679211,  -7.914750</v>
      </c>
      <c r="B109" s="12" t="s">
        <v>3749</v>
      </c>
      <c r="C109" s="12" t="str">
        <f>VLOOKUP(D:D,'PARAGENS CONCELHO'!$1:$1048576,3,FALSE)</f>
        <v>Esc Azeredo Perdigão 3</v>
      </c>
      <c r="D109" s="28" t="s">
        <v>2610</v>
      </c>
      <c r="H109" s="51">
        <v>1.3888888888888889E-3</v>
      </c>
      <c r="I109" s="51">
        <v>0</v>
      </c>
      <c r="J109" s="309"/>
      <c r="K109" s="15">
        <f t="shared" si="57"/>
        <v>0.31944444444444436</v>
      </c>
      <c r="L109" s="15">
        <v>0.33680555555555558</v>
      </c>
      <c r="M109" s="15" t="s">
        <v>18</v>
      </c>
      <c r="N109" s="15">
        <f>N108+$H109</f>
        <v>0.55277777777777759</v>
      </c>
      <c r="O109" s="15" t="s">
        <v>18</v>
      </c>
      <c r="P109" s="15" t="s">
        <v>18</v>
      </c>
      <c r="Q109" s="15" t="s">
        <v>18</v>
      </c>
      <c r="R109" s="15" t="s">
        <v>18</v>
      </c>
      <c r="S109" s="309"/>
      <c r="T109" s="15" t="s">
        <v>18</v>
      </c>
      <c r="U109" s="15" t="s">
        <v>18</v>
      </c>
      <c r="V109" s="15"/>
      <c r="W109" s="15" t="s">
        <v>18</v>
      </c>
      <c r="X109" s="15" t="s">
        <v>18</v>
      </c>
      <c r="Y109" s="308"/>
      <c r="Z109" s="15" t="s">
        <v>18</v>
      </c>
      <c r="AA109" s="15" t="s">
        <v>18</v>
      </c>
      <c r="AB109" s="15" t="s">
        <v>18</v>
      </c>
    </row>
    <row r="110" spans="1:28" x14ac:dyDescent="0.25">
      <c r="A110" s="12" t="str">
        <f>VLOOKUP(D:D,'PARAGENS CONCELHO'!$1:$1048576,2,FALSE)</f>
        <v xml:space="preserve"> 40.677548,  -7.916197</v>
      </c>
      <c r="B110" s="12" t="s">
        <v>3749</v>
      </c>
      <c r="C110" s="12" t="str">
        <f>VLOOKUP(D:D,'PARAGENS CONCELHO'!$1:$1048576,3,FALSE)</f>
        <v>Abraveses-Rua Eirinha 2</v>
      </c>
      <c r="D110" s="20" t="s">
        <v>2634</v>
      </c>
      <c r="H110" s="70"/>
      <c r="I110" s="51">
        <v>6.9444444444444447E-4</v>
      </c>
      <c r="J110" s="309"/>
      <c r="K110" s="15">
        <f t="shared" si="57"/>
        <v>0.32013888888888881</v>
      </c>
      <c r="L110" s="15">
        <f>L109+I110</f>
        <v>0.33750000000000002</v>
      </c>
      <c r="M110" s="15" t="s">
        <v>18</v>
      </c>
      <c r="N110" s="15">
        <f>N109+I110</f>
        <v>0.55347222222222203</v>
      </c>
      <c r="O110" s="15" t="s">
        <v>18</v>
      </c>
      <c r="P110" s="15" t="s">
        <v>18</v>
      </c>
      <c r="Q110" s="15" t="s">
        <v>18</v>
      </c>
      <c r="R110" s="15" t="s">
        <v>18</v>
      </c>
      <c r="S110" s="309"/>
      <c r="T110" s="15" t="s">
        <v>18</v>
      </c>
      <c r="U110" s="15" t="s">
        <v>18</v>
      </c>
      <c r="V110" s="15"/>
      <c r="W110" s="15" t="s">
        <v>18</v>
      </c>
      <c r="X110" s="15" t="s">
        <v>18</v>
      </c>
      <c r="Y110" s="308"/>
      <c r="Z110" s="15" t="s">
        <v>18</v>
      </c>
      <c r="AA110" s="15" t="s">
        <v>18</v>
      </c>
      <c r="AB110" s="15" t="s">
        <v>18</v>
      </c>
    </row>
    <row r="111" spans="1:28" x14ac:dyDescent="0.25">
      <c r="A111" s="12" t="str">
        <f>VLOOKUP(D:D,'PARAGENS CONCELHO'!$1:$1048576,2,FALSE)</f>
        <v xml:space="preserve"> 40.675713,  -7.915626</v>
      </c>
      <c r="B111" s="12" t="s">
        <v>3749</v>
      </c>
      <c r="C111" s="12" t="str">
        <f>VLOOKUP(D:D,'PARAGENS CONCELHO'!$1:$1048576,3,FALSE)</f>
        <v>Abraveses-Pr Lameiras 2</v>
      </c>
      <c r="D111" s="20" t="s">
        <v>2635</v>
      </c>
      <c r="H111" s="72"/>
      <c r="I111" s="51">
        <v>6.9444444444444447E-4</v>
      </c>
      <c r="J111" s="309"/>
      <c r="K111" s="35">
        <f t="shared" si="57"/>
        <v>0.32083333333333325</v>
      </c>
      <c r="L111" s="35">
        <f>L110+I111</f>
        <v>0.33819444444444446</v>
      </c>
      <c r="M111" s="35" t="s">
        <v>18</v>
      </c>
      <c r="N111" s="35">
        <f>N110+I111</f>
        <v>0.55416666666666647</v>
      </c>
      <c r="O111" s="35" t="s">
        <v>18</v>
      </c>
      <c r="P111" s="35" t="s">
        <v>18</v>
      </c>
      <c r="Q111" s="35" t="s">
        <v>18</v>
      </c>
      <c r="R111" s="35" t="s">
        <v>18</v>
      </c>
      <c r="S111" s="309"/>
      <c r="T111" s="35" t="s">
        <v>18</v>
      </c>
      <c r="U111" s="35" t="s">
        <v>18</v>
      </c>
      <c r="V111" s="35"/>
      <c r="W111" s="35" t="s">
        <v>18</v>
      </c>
      <c r="X111" s="35" t="s">
        <v>18</v>
      </c>
      <c r="Y111" s="308"/>
      <c r="Z111" s="35" t="s">
        <v>18</v>
      </c>
      <c r="AA111" s="35" t="s">
        <v>18</v>
      </c>
      <c r="AB111" s="35" t="s">
        <v>18</v>
      </c>
    </row>
    <row r="112" spans="1:28" x14ac:dyDescent="0.25">
      <c r="A112" s="12" t="str">
        <f>VLOOKUP(D:D,'PARAGENS CONCELHO'!$1:$1048576,2,FALSE)</f>
        <v xml:space="preserve"> 40.672509,  -7.915101</v>
      </c>
      <c r="B112" s="12" t="s">
        <v>3754</v>
      </c>
      <c r="C112" s="12" t="str">
        <f>VLOOKUP(D:D,'PARAGENS CONCELHO'!$1:$1048576,3,FALSE)</f>
        <v>Escola Viriato 2</v>
      </c>
      <c r="D112" s="20" t="s">
        <v>2636</v>
      </c>
      <c r="H112" s="72"/>
      <c r="I112" s="51">
        <v>6.9444444444444447E-4</v>
      </c>
      <c r="J112" s="309"/>
      <c r="K112" s="15">
        <f t="shared" si="57"/>
        <v>0.32152777777777769</v>
      </c>
      <c r="L112" s="15">
        <f>L111+I112</f>
        <v>0.33888888888888891</v>
      </c>
      <c r="M112" s="15" t="s">
        <v>18</v>
      </c>
      <c r="N112" s="15">
        <f>N111+I112</f>
        <v>0.55486111111111092</v>
      </c>
      <c r="O112" s="15" t="s">
        <v>18</v>
      </c>
      <c r="P112" s="15" t="s">
        <v>18</v>
      </c>
      <c r="Q112" s="15" t="s">
        <v>18</v>
      </c>
      <c r="R112" s="15" t="s">
        <v>18</v>
      </c>
      <c r="S112" s="309"/>
      <c r="T112" s="15" t="s">
        <v>18</v>
      </c>
      <c r="U112" s="15" t="s">
        <v>18</v>
      </c>
      <c r="V112" s="15"/>
      <c r="W112" s="15" t="s">
        <v>18</v>
      </c>
      <c r="X112" s="15" t="s">
        <v>18</v>
      </c>
      <c r="Y112" s="308"/>
      <c r="Z112" s="15" t="s">
        <v>18</v>
      </c>
      <c r="AA112" s="15" t="s">
        <v>18</v>
      </c>
      <c r="AB112" s="15" t="s">
        <v>18</v>
      </c>
    </row>
    <row r="113" spans="1:28" x14ac:dyDescent="0.25">
      <c r="A113" s="12" t="str">
        <f>VLOOKUP(D:D,'PARAGENS CONCELHO'!$1:$1048576,2,FALSE)</f>
        <v xml:space="preserve"> 40.674470,  -7.922646</v>
      </c>
      <c r="B113" s="12" t="s">
        <v>3752</v>
      </c>
      <c r="C113" s="12" t="str">
        <f>VLOOKUP(D:D,'PARAGENS CONCELHO'!$1:$1048576,3,FALSE)</f>
        <v>Av Bélgica-Sta Amélia 1</v>
      </c>
      <c r="D113" s="20" t="s">
        <v>2600</v>
      </c>
      <c r="E113" s="5"/>
      <c r="F113" s="5"/>
      <c r="G113" s="5"/>
      <c r="H113" s="72">
        <v>2.0833333333333333E-3</v>
      </c>
      <c r="I113" s="51">
        <v>6.9444444444444447E-4</v>
      </c>
      <c r="J113" s="309"/>
      <c r="K113" s="35" t="s">
        <v>18</v>
      </c>
      <c r="L113" s="35" t="s">
        <v>18</v>
      </c>
      <c r="M113" s="35">
        <f>M104+I113</f>
        <v>0.37569444444444428</v>
      </c>
      <c r="N113" s="35" t="s">
        <v>18</v>
      </c>
      <c r="O113" s="35">
        <f>O104+$I113</f>
        <v>0.61597222222222203</v>
      </c>
      <c r="P113" s="35">
        <f>P104+I113</f>
        <v>0.74097222222222214</v>
      </c>
      <c r="Q113" s="35">
        <f>Q104+I113</f>
        <v>0.80347222222222214</v>
      </c>
      <c r="R113" s="35" t="s">
        <v>18</v>
      </c>
      <c r="S113" s="309"/>
      <c r="T113" s="35">
        <f>T104+$I113</f>
        <v>0.3520833333333333</v>
      </c>
      <c r="U113" s="35">
        <v>0.38680555555555557</v>
      </c>
      <c r="V113" s="35">
        <f>V102+$I113</f>
        <v>0.54583333333333328</v>
      </c>
      <c r="W113" s="35">
        <f>W104+$I113</f>
        <v>0.59166666666666656</v>
      </c>
      <c r="X113" s="35" t="s">
        <v>18</v>
      </c>
      <c r="Y113" s="308"/>
      <c r="Z113" s="35">
        <f>Z102+$I113</f>
        <v>0.37638888888888888</v>
      </c>
      <c r="AA113" s="35">
        <f>AA102+$I113</f>
        <v>0.56388888888888877</v>
      </c>
      <c r="AB113" s="35" t="s">
        <v>18</v>
      </c>
    </row>
    <row r="114" spans="1:28" x14ac:dyDescent="0.25">
      <c r="A114" s="12" t="str">
        <f>VLOOKUP(D:D,'PARAGENS CONCELHO'!$1:$1048576,2,FALSE)</f>
        <v xml:space="preserve"> 40.672628,  -7.920566</v>
      </c>
      <c r="B114" s="12" t="s">
        <v>3752</v>
      </c>
      <c r="C114" s="12" t="str">
        <f>VLOOKUP(D:D,'PARAGENS CONCELHO'!$1:$1048576,3,FALSE)</f>
        <v>Avenida Bélgica 4</v>
      </c>
      <c r="D114" s="20" t="s">
        <v>2601</v>
      </c>
      <c r="E114" s="27"/>
      <c r="F114" s="27"/>
      <c r="G114" s="5"/>
      <c r="H114" s="72"/>
      <c r="I114" s="51">
        <v>6.9444444444444447E-4</v>
      </c>
      <c r="J114" s="309"/>
      <c r="K114" s="15" t="s">
        <v>18</v>
      </c>
      <c r="L114" s="15" t="s">
        <v>18</v>
      </c>
      <c r="M114" s="15">
        <f t="shared" ref="M114:M122" si="58">M113+I114</f>
        <v>0.37638888888888872</v>
      </c>
      <c r="N114" s="15" t="s">
        <v>18</v>
      </c>
      <c r="O114" s="15">
        <f t="shared" ref="O114:O127" si="59">O113+I114</f>
        <v>0.61666666666666647</v>
      </c>
      <c r="P114" s="15">
        <f t="shared" ref="P114:P127" si="60">P113+I114</f>
        <v>0.74166666666666659</v>
      </c>
      <c r="Q114" s="15">
        <f t="shared" ref="Q114:Q127" si="61">Q113+I114</f>
        <v>0.80416666666666659</v>
      </c>
      <c r="R114" s="15" t="s">
        <v>18</v>
      </c>
      <c r="S114" s="309"/>
      <c r="T114" s="15">
        <f>T113+$I114</f>
        <v>0.35277777777777775</v>
      </c>
      <c r="U114" s="15">
        <v>0.38750000000000001</v>
      </c>
      <c r="V114" s="15">
        <f>V113+$I114</f>
        <v>0.54652777777777772</v>
      </c>
      <c r="W114" s="15">
        <f>W113+$I114</f>
        <v>0.59236111111111101</v>
      </c>
      <c r="X114" s="15" t="s">
        <v>18</v>
      </c>
      <c r="Y114" s="308"/>
      <c r="Z114" s="15">
        <f t="shared" ref="Z114:AA127" si="62">Z113+$I114</f>
        <v>0.37708333333333333</v>
      </c>
      <c r="AA114" s="15">
        <f t="shared" si="62"/>
        <v>0.56458333333333321</v>
      </c>
      <c r="AB114" s="15" t="s">
        <v>18</v>
      </c>
    </row>
    <row r="115" spans="1:28" x14ac:dyDescent="0.25">
      <c r="A115" s="12" t="str">
        <f>VLOOKUP(D:D,'PARAGENS CONCELHO'!$1:$1048576,2,FALSE)</f>
        <v xml:space="preserve"> 40.670291,  -7.918028</v>
      </c>
      <c r="B115" s="12" t="s">
        <v>3752</v>
      </c>
      <c r="C115" s="12" t="str">
        <f>VLOOKUP(D:D,'PARAGENS CONCELHO'!$1:$1048576,3,FALSE)</f>
        <v>Avenida Bélgica 1</v>
      </c>
      <c r="D115" s="20" t="s">
        <v>2602</v>
      </c>
      <c r="E115" s="5"/>
      <c r="F115" s="5"/>
      <c r="G115" s="5"/>
      <c r="H115" s="70"/>
      <c r="I115" s="51">
        <v>6.9444444444444447E-4</v>
      </c>
      <c r="J115" s="309"/>
      <c r="K115" s="35" t="s">
        <v>18</v>
      </c>
      <c r="L115" s="35" t="s">
        <v>18</v>
      </c>
      <c r="M115" s="35">
        <f t="shared" si="58"/>
        <v>0.37708333333333316</v>
      </c>
      <c r="N115" s="35" t="s">
        <v>18</v>
      </c>
      <c r="O115" s="35">
        <f t="shared" si="59"/>
        <v>0.61736111111111092</v>
      </c>
      <c r="P115" s="35">
        <f t="shared" si="60"/>
        <v>0.74236111111111103</v>
      </c>
      <c r="Q115" s="35">
        <f t="shared" si="61"/>
        <v>0.80486111111111103</v>
      </c>
      <c r="R115" s="35" t="s">
        <v>18</v>
      </c>
      <c r="S115" s="309"/>
      <c r="T115" s="35">
        <f>T114+I115</f>
        <v>0.35347222222222219</v>
      </c>
      <c r="U115" s="35">
        <v>0.38819444444444445</v>
      </c>
      <c r="V115" s="35">
        <f t="shared" ref="V115:W127" si="63">V114+$I115</f>
        <v>0.54722222222222217</v>
      </c>
      <c r="W115" s="35">
        <f t="shared" si="63"/>
        <v>0.59305555555555545</v>
      </c>
      <c r="X115" s="35" t="s">
        <v>18</v>
      </c>
      <c r="Y115" s="308"/>
      <c r="Z115" s="35">
        <f t="shared" si="62"/>
        <v>0.37777777777777777</v>
      </c>
      <c r="AA115" s="35">
        <f t="shared" si="62"/>
        <v>0.56527777777777766</v>
      </c>
      <c r="AB115" s="35" t="s">
        <v>18</v>
      </c>
    </row>
    <row r="116" spans="1:28" x14ac:dyDescent="0.25">
      <c r="A116" s="12" t="str">
        <f>VLOOKUP(D:D,'PARAGENS CONCELHO'!$1:$1048576,2,FALSE)</f>
        <v xml:space="preserve"> 40.668452,  -7.916073</v>
      </c>
      <c r="B116" s="12" t="s">
        <v>3752</v>
      </c>
      <c r="C116" s="12" t="str">
        <f>VLOOKUP(D:D,'PARAGENS CONCELHO'!$1:$1048576,3,FALSE)</f>
        <v>Av Bélgica-Alf Miguel 2</v>
      </c>
      <c r="D116" s="20" t="s">
        <v>2603</v>
      </c>
      <c r="E116" s="5"/>
      <c r="F116" s="5"/>
      <c r="G116" s="5"/>
      <c r="H116" s="72">
        <v>6.9444444444444447E-4</v>
      </c>
      <c r="I116" s="51">
        <v>0</v>
      </c>
      <c r="J116" s="309"/>
      <c r="K116" s="15" t="s">
        <v>18</v>
      </c>
      <c r="L116" s="15" t="s">
        <v>18</v>
      </c>
      <c r="M116" s="15">
        <f t="shared" si="58"/>
        <v>0.37708333333333316</v>
      </c>
      <c r="N116" s="15" t="s">
        <v>18</v>
      </c>
      <c r="O116" s="15">
        <f t="shared" si="59"/>
        <v>0.61736111111111092</v>
      </c>
      <c r="P116" s="15">
        <f t="shared" si="60"/>
        <v>0.74236111111111103</v>
      </c>
      <c r="Q116" s="15">
        <f t="shared" si="61"/>
        <v>0.80486111111111103</v>
      </c>
      <c r="R116" s="15" t="s">
        <v>18</v>
      </c>
      <c r="S116" s="309"/>
      <c r="T116" s="15">
        <f>T115+I116</f>
        <v>0.35347222222222219</v>
      </c>
      <c r="U116" s="15">
        <v>0.38819444444444445</v>
      </c>
      <c r="V116" s="15">
        <f t="shared" si="63"/>
        <v>0.54722222222222217</v>
      </c>
      <c r="W116" s="15">
        <f t="shared" si="63"/>
        <v>0.59305555555555545</v>
      </c>
      <c r="X116" s="15" t="s">
        <v>18</v>
      </c>
      <c r="Y116" s="308"/>
      <c r="Z116" s="15">
        <f t="shared" si="62"/>
        <v>0.37777777777777777</v>
      </c>
      <c r="AA116" s="15">
        <f t="shared" si="62"/>
        <v>0.56527777777777766</v>
      </c>
      <c r="AB116" s="15" t="s">
        <v>18</v>
      </c>
    </row>
    <row r="117" spans="1:28" x14ac:dyDescent="0.25">
      <c r="A117" s="12" t="str">
        <f>VLOOKUP(D:D,'PARAGENS CONCELHO'!$1:$1048576,2,FALSE)</f>
        <v xml:space="preserve"> 40.665889,  -7.913368</v>
      </c>
      <c r="B117" s="12" t="s">
        <v>3755</v>
      </c>
      <c r="C117" s="12" t="str">
        <f>VLOOKUP(D:D,'PARAGENS CONCELHO'!$1:$1048576,3,FALSE)</f>
        <v>Cava de Viriato 2</v>
      </c>
      <c r="D117" s="20" t="s">
        <v>2604</v>
      </c>
      <c r="E117" s="27"/>
      <c r="F117" s="27"/>
      <c r="G117" s="5"/>
      <c r="H117" s="72">
        <v>2.0833333333333333E-3</v>
      </c>
      <c r="I117" s="51">
        <v>6.9444444444444447E-4</v>
      </c>
      <c r="J117" s="309"/>
      <c r="K117" s="35">
        <v>0.32291666666666669</v>
      </c>
      <c r="L117" s="35">
        <v>0.33958333333333335</v>
      </c>
      <c r="M117" s="35">
        <f t="shared" si="58"/>
        <v>0.3777777777777776</v>
      </c>
      <c r="N117" s="35">
        <f>N112+H117</f>
        <v>0.55694444444444424</v>
      </c>
      <c r="O117" s="35">
        <f t="shared" si="59"/>
        <v>0.61805555555555536</v>
      </c>
      <c r="P117" s="35">
        <f t="shared" si="60"/>
        <v>0.74305555555555547</v>
      </c>
      <c r="Q117" s="35">
        <f t="shared" si="61"/>
        <v>0.80555555555555547</v>
      </c>
      <c r="R117" s="35" t="s">
        <v>18</v>
      </c>
      <c r="S117" s="309"/>
      <c r="T117" s="35">
        <f>T116+I117</f>
        <v>0.35416666666666663</v>
      </c>
      <c r="U117" s="35">
        <v>0.3888888888888889</v>
      </c>
      <c r="V117" s="35">
        <f t="shared" si="63"/>
        <v>0.54791666666666661</v>
      </c>
      <c r="W117" s="35">
        <f t="shared" si="63"/>
        <v>0.59374999999999989</v>
      </c>
      <c r="X117" s="35" t="s">
        <v>18</v>
      </c>
      <c r="Y117" s="308"/>
      <c r="Z117" s="35">
        <f t="shared" si="62"/>
        <v>0.37847222222222221</v>
      </c>
      <c r="AA117" s="35">
        <f t="shared" si="62"/>
        <v>0.5659722222222221</v>
      </c>
      <c r="AB117" s="35" t="s">
        <v>18</v>
      </c>
    </row>
    <row r="118" spans="1:28" x14ac:dyDescent="0.25">
      <c r="A118" s="12" t="str">
        <f>VLOOKUP(D:D,'PARAGENS CONCELHO'!$1:$1048576,2,FALSE)</f>
        <v xml:space="preserve"> 40.664076,  -7.915913</v>
      </c>
      <c r="B118" s="12" t="s">
        <v>3756</v>
      </c>
      <c r="C118" s="12" t="str">
        <f>VLOOKUP(D:D,'PARAGENS CONCELHO'!$1:$1048576,3,FALSE)</f>
        <v>Fonte Cibernética 1</v>
      </c>
      <c r="D118" s="20" t="s">
        <v>2769</v>
      </c>
      <c r="E118" s="5"/>
      <c r="F118" s="5"/>
      <c r="G118" s="5"/>
      <c r="H118" s="72">
        <v>6.9444444444444447E-4</v>
      </c>
      <c r="I118" s="51">
        <v>0</v>
      </c>
      <c r="J118" s="309"/>
      <c r="K118" s="15">
        <f t="shared" ref="K118:K127" si="64">SUM(K117,I118)</f>
        <v>0.32291666666666669</v>
      </c>
      <c r="L118" s="15">
        <f>SUM(L117,I118)</f>
        <v>0.33958333333333335</v>
      </c>
      <c r="M118" s="15">
        <f t="shared" si="58"/>
        <v>0.3777777777777776</v>
      </c>
      <c r="N118" s="15">
        <f t="shared" ref="N118:N126" si="65">N117+H118</f>
        <v>0.55763888888888868</v>
      </c>
      <c r="O118" s="15">
        <f t="shared" si="59"/>
        <v>0.61805555555555536</v>
      </c>
      <c r="P118" s="15">
        <f t="shared" si="60"/>
        <v>0.74305555555555547</v>
      </c>
      <c r="Q118" s="15">
        <f t="shared" si="61"/>
        <v>0.80555555555555547</v>
      </c>
      <c r="R118" s="15" t="s">
        <v>18</v>
      </c>
      <c r="S118" s="309"/>
      <c r="T118" s="15">
        <f>T117+$H118</f>
        <v>0.35486111111111107</v>
      </c>
      <c r="U118" s="15">
        <v>0.38958333333333334</v>
      </c>
      <c r="V118" s="15">
        <f t="shared" si="63"/>
        <v>0.54791666666666661</v>
      </c>
      <c r="W118" s="15">
        <f>W117+$H118</f>
        <v>0.59444444444444433</v>
      </c>
      <c r="X118" s="15" t="s">
        <v>18</v>
      </c>
      <c r="Y118" s="308"/>
      <c r="Z118" s="15">
        <f>Z117+$H118</f>
        <v>0.37916666666666665</v>
      </c>
      <c r="AA118" s="15">
        <f>AA117+$H118</f>
        <v>0.56666666666666654</v>
      </c>
      <c r="AB118" s="15" t="s">
        <v>18</v>
      </c>
    </row>
    <row r="119" spans="1:28" x14ac:dyDescent="0.25">
      <c r="A119" s="23" t="str">
        <f>VLOOKUP(D:D,'PARAGENS CONCELHO'!$1:$1048576,2,FALSE)</f>
        <v xml:space="preserve"> 40.661774,  -7.915571</v>
      </c>
      <c r="B119" s="23" t="s">
        <v>3757</v>
      </c>
      <c r="C119" s="23" t="str">
        <f>VLOOKUP(D:D,'PARAGENS CONCELHO'!$1:$1048576,3,FALSE)</f>
        <v>COMV 2</v>
      </c>
      <c r="D119" s="24" t="s">
        <v>2770</v>
      </c>
      <c r="E119" s="27"/>
      <c r="F119" s="27"/>
      <c r="G119" s="24" t="s">
        <v>85</v>
      </c>
      <c r="H119" s="25"/>
      <c r="I119" s="144">
        <v>6.9444444444444447E-4</v>
      </c>
      <c r="J119" s="309"/>
      <c r="K119" s="80">
        <f t="shared" si="64"/>
        <v>0.32361111111111113</v>
      </c>
      <c r="L119" s="80">
        <f>SUM(L118,I119)</f>
        <v>0.34027777777777779</v>
      </c>
      <c r="M119" s="80">
        <f t="shared" si="58"/>
        <v>0.37847222222222204</v>
      </c>
      <c r="N119" s="80">
        <f t="shared" si="65"/>
        <v>0.55763888888888868</v>
      </c>
      <c r="O119" s="80">
        <f t="shared" si="59"/>
        <v>0.6187499999999998</v>
      </c>
      <c r="P119" s="80">
        <f t="shared" si="60"/>
        <v>0.74374999999999991</v>
      </c>
      <c r="Q119" s="80">
        <f t="shared" si="61"/>
        <v>0.80624999999999991</v>
      </c>
      <c r="R119" s="80" t="s">
        <v>18</v>
      </c>
      <c r="S119" s="309"/>
      <c r="T119" s="80">
        <f>T118+I119</f>
        <v>0.35555555555555551</v>
      </c>
      <c r="U119" s="80">
        <v>0.39027777777777778</v>
      </c>
      <c r="V119" s="80">
        <f t="shared" si="63"/>
        <v>0.54861111111111105</v>
      </c>
      <c r="W119" s="80">
        <f t="shared" si="63"/>
        <v>0.59513888888888877</v>
      </c>
      <c r="X119" s="80" t="s">
        <v>18</v>
      </c>
      <c r="Y119" s="308"/>
      <c r="Z119" s="80">
        <f t="shared" si="62"/>
        <v>0.37986111111111109</v>
      </c>
      <c r="AA119" s="80">
        <f t="shared" si="62"/>
        <v>0.56736111111111098</v>
      </c>
      <c r="AB119" s="80" t="s">
        <v>18</v>
      </c>
    </row>
    <row r="120" spans="1:28" x14ac:dyDescent="0.25">
      <c r="A120" s="12" t="str">
        <f>VLOOKUP(D:D,'PARAGENS CONCELHO'!$1:$1048576,2,FALSE)</f>
        <v xml:space="preserve"> 40.659058,  -7.914846</v>
      </c>
      <c r="B120" s="12" t="s">
        <v>3744</v>
      </c>
      <c r="C120" s="12" t="str">
        <f>VLOOKUP(D:D,'PARAGENS CONCELHO'!$1:$1048576,3,FALSE)</f>
        <v>Segurança Social 1</v>
      </c>
      <c r="D120" s="20" t="s">
        <v>20</v>
      </c>
      <c r="E120" s="5"/>
      <c r="F120" s="5"/>
      <c r="G120" s="5"/>
      <c r="H120" s="72">
        <v>1.3888888888888889E-3</v>
      </c>
      <c r="I120" s="51">
        <v>6.9444444444444447E-4</v>
      </c>
      <c r="J120" s="309"/>
      <c r="K120" s="15">
        <f t="shared" si="64"/>
        <v>0.32430555555555557</v>
      </c>
      <c r="L120" s="15">
        <f>SUM(L119,I120)</f>
        <v>0.34097222222222223</v>
      </c>
      <c r="M120" s="15">
        <f t="shared" si="58"/>
        <v>0.37916666666666649</v>
      </c>
      <c r="N120" s="15">
        <f t="shared" si="65"/>
        <v>0.55902777777777757</v>
      </c>
      <c r="O120" s="15">
        <f t="shared" si="59"/>
        <v>0.61944444444444424</v>
      </c>
      <c r="P120" s="15">
        <f t="shared" si="60"/>
        <v>0.74444444444444435</v>
      </c>
      <c r="Q120" s="15">
        <f t="shared" si="61"/>
        <v>0.80694444444444435</v>
      </c>
      <c r="R120" s="15" t="s">
        <v>18</v>
      </c>
      <c r="S120" s="309"/>
      <c r="T120" s="15">
        <f>T119+I120</f>
        <v>0.35624999999999996</v>
      </c>
      <c r="U120" s="15">
        <v>0.39097222222222222</v>
      </c>
      <c r="V120" s="15">
        <f t="shared" si="63"/>
        <v>0.54930555555555549</v>
      </c>
      <c r="W120" s="15">
        <f t="shared" si="63"/>
        <v>0.59583333333333321</v>
      </c>
      <c r="X120" s="15" t="s">
        <v>18</v>
      </c>
      <c r="Y120" s="308"/>
      <c r="Z120" s="15">
        <f t="shared" si="62"/>
        <v>0.38055555555555554</v>
      </c>
      <c r="AA120" s="15">
        <f t="shared" si="62"/>
        <v>0.56805555555555542</v>
      </c>
      <c r="AB120" s="15" t="s">
        <v>18</v>
      </c>
    </row>
    <row r="121" spans="1:28" x14ac:dyDescent="0.25">
      <c r="A121" s="12" t="str">
        <f>VLOOKUP(D:D,'PARAGENS CONCELHO'!$1:$1048576,2,FALSE)</f>
        <v xml:space="preserve"> 40.656213,  -7.914239</v>
      </c>
      <c r="B121" s="12" t="s">
        <v>3758</v>
      </c>
      <c r="C121" s="12" t="str">
        <f>VLOOKUP(D:D,'PARAGENS CONCELHO'!$1:$1048576,3,FALSE)</f>
        <v>Rossio 1</v>
      </c>
      <c r="D121" s="20" t="s">
        <v>2637</v>
      </c>
      <c r="E121" s="27"/>
      <c r="F121" s="27"/>
      <c r="G121" s="5"/>
      <c r="H121" s="72">
        <v>0</v>
      </c>
      <c r="I121" s="51">
        <v>1.3888888888888889E-3</v>
      </c>
      <c r="J121" s="309"/>
      <c r="K121" s="35">
        <f t="shared" si="64"/>
        <v>0.32569444444444445</v>
      </c>
      <c r="L121" s="35">
        <v>0.3430555555555555</v>
      </c>
      <c r="M121" s="35">
        <f t="shared" si="58"/>
        <v>0.38055555555555537</v>
      </c>
      <c r="N121" s="35">
        <f t="shared" si="65"/>
        <v>0.55902777777777757</v>
      </c>
      <c r="O121" s="35">
        <f t="shared" si="59"/>
        <v>0.62083333333333313</v>
      </c>
      <c r="P121" s="35">
        <f t="shared" si="60"/>
        <v>0.74583333333333324</v>
      </c>
      <c r="Q121" s="35">
        <f t="shared" si="61"/>
        <v>0.80833333333333324</v>
      </c>
      <c r="R121" s="35" t="s">
        <v>18</v>
      </c>
      <c r="S121" s="309"/>
      <c r="T121" s="35">
        <f>T120+I121</f>
        <v>0.35763888888888884</v>
      </c>
      <c r="U121" s="35">
        <v>0.3923611111111111</v>
      </c>
      <c r="V121" s="35">
        <f t="shared" si="63"/>
        <v>0.55069444444444438</v>
      </c>
      <c r="W121" s="35">
        <f t="shared" si="63"/>
        <v>0.5972222222222221</v>
      </c>
      <c r="X121" s="35" t="s">
        <v>18</v>
      </c>
      <c r="Y121" s="308"/>
      <c r="Z121" s="35">
        <f t="shared" si="62"/>
        <v>0.38194444444444442</v>
      </c>
      <c r="AA121" s="35">
        <f t="shared" si="62"/>
        <v>0.56944444444444431</v>
      </c>
      <c r="AB121" s="35" t="s">
        <v>18</v>
      </c>
    </row>
    <row r="122" spans="1:28" x14ac:dyDescent="0.25">
      <c r="A122" s="12" t="str">
        <f>VLOOKUP(D:D,'PARAGENS CONCELHO'!$1:$1048576,2,FALSE)</f>
        <v xml:space="preserve"> 40.654126,  -7.914454</v>
      </c>
      <c r="B122" s="12" t="s">
        <v>3759</v>
      </c>
      <c r="C122" s="12" t="str">
        <f>VLOOKUP(D:D,'PARAGENS CONCELHO'!$1:$1048576,3,FALSE)</f>
        <v>Alexandre Herculano</v>
      </c>
      <c r="D122" s="20" t="s">
        <v>2639</v>
      </c>
      <c r="E122" s="5"/>
      <c r="F122" s="5"/>
      <c r="G122" s="5"/>
      <c r="H122" s="72"/>
      <c r="I122" s="51">
        <v>6.9444444444444447E-4</v>
      </c>
      <c r="J122" s="309"/>
      <c r="K122" s="15">
        <f t="shared" si="64"/>
        <v>0.3263888888888889</v>
      </c>
      <c r="L122" s="15">
        <f t="shared" ref="L122:L127" si="66">SUM(L121,I122)</f>
        <v>0.34374999999999994</v>
      </c>
      <c r="M122" s="15">
        <f t="shared" si="58"/>
        <v>0.38124999999999981</v>
      </c>
      <c r="N122" s="15">
        <f t="shared" si="65"/>
        <v>0.55902777777777757</v>
      </c>
      <c r="O122" s="15">
        <f t="shared" si="59"/>
        <v>0.62152777777777757</v>
      </c>
      <c r="P122" s="15">
        <f t="shared" si="60"/>
        <v>0.74652777777777768</v>
      </c>
      <c r="Q122" s="15">
        <f t="shared" si="61"/>
        <v>0.80902777777777768</v>
      </c>
      <c r="R122" s="15" t="s">
        <v>18</v>
      </c>
      <c r="S122" s="309"/>
      <c r="T122" s="15">
        <f>T121+I122</f>
        <v>0.35833333333333328</v>
      </c>
      <c r="U122" s="15">
        <v>0.39305555555555555</v>
      </c>
      <c r="V122" s="15">
        <f t="shared" si="63"/>
        <v>0.55138888888888882</v>
      </c>
      <c r="W122" s="15">
        <f t="shared" si="63"/>
        <v>0.59791666666666654</v>
      </c>
      <c r="X122" s="15" t="s">
        <v>18</v>
      </c>
      <c r="Y122" s="308"/>
      <c r="Z122" s="15">
        <f t="shared" si="62"/>
        <v>0.38263888888888886</v>
      </c>
      <c r="AA122" s="15">
        <f t="shared" si="62"/>
        <v>0.57013888888888875</v>
      </c>
      <c r="AB122" s="15" t="s">
        <v>18</v>
      </c>
    </row>
    <row r="123" spans="1:28" x14ac:dyDescent="0.25">
      <c r="A123" s="12" t="str">
        <f>VLOOKUP(D:D,'PARAGENS CONCELHO'!$1:$1048576,2,FALSE)</f>
        <v xml:space="preserve"> 40.652158,  -7.915996</v>
      </c>
      <c r="B123" s="12" t="s">
        <v>3760</v>
      </c>
      <c r="C123" s="12" t="str">
        <f>VLOOKUP(D:D,'PARAGENS CONCELHO'!$1:$1048576,3,FALSE)</f>
        <v>Escola Grão Vasco</v>
      </c>
      <c r="D123" s="20" t="s">
        <v>2640</v>
      </c>
      <c r="E123" s="27"/>
      <c r="F123" s="27"/>
      <c r="G123" s="5"/>
      <c r="H123" s="72">
        <v>1.3888888888888889E-3</v>
      </c>
      <c r="I123" s="51">
        <v>6.9444444444444447E-4</v>
      </c>
      <c r="J123" s="309"/>
      <c r="K123" s="35">
        <f t="shared" si="64"/>
        <v>0.32708333333333334</v>
      </c>
      <c r="L123" s="35">
        <f t="shared" si="66"/>
        <v>0.34444444444444439</v>
      </c>
      <c r="M123" s="35">
        <f>M122+H123</f>
        <v>0.3826388888888887</v>
      </c>
      <c r="N123" s="35">
        <f t="shared" si="65"/>
        <v>0.56041666666666645</v>
      </c>
      <c r="O123" s="35">
        <f t="shared" si="59"/>
        <v>0.62222222222222201</v>
      </c>
      <c r="P123" s="35">
        <f t="shared" si="60"/>
        <v>0.74722222222222212</v>
      </c>
      <c r="Q123" s="35">
        <f t="shared" si="61"/>
        <v>0.80972222222222212</v>
      </c>
      <c r="R123" s="35" t="s">
        <v>18</v>
      </c>
      <c r="S123" s="309"/>
      <c r="T123" s="35" t="s">
        <v>18</v>
      </c>
      <c r="U123" s="35" t="s">
        <v>18</v>
      </c>
      <c r="V123" s="35"/>
      <c r="W123" s="35" t="s">
        <v>18</v>
      </c>
      <c r="X123" s="35" t="s">
        <v>18</v>
      </c>
      <c r="Y123" s="308"/>
      <c r="Z123" s="35" t="s">
        <v>18</v>
      </c>
      <c r="AA123" s="35" t="s">
        <v>18</v>
      </c>
      <c r="AB123" s="35" t="s">
        <v>18</v>
      </c>
    </row>
    <row r="124" spans="1:28" x14ac:dyDescent="0.25">
      <c r="A124" s="12" t="str">
        <f>VLOOKUP(D:D,'PARAGENS CONCELHO'!$1:$1048576,2,FALSE)</f>
        <v xml:space="preserve"> 40.652083,  -7.914062</v>
      </c>
      <c r="B124" s="12" t="s">
        <v>3761</v>
      </c>
      <c r="C124" s="12" t="str">
        <f>VLOOKUP(D:D,'PARAGENS CONCELHO'!$1:$1048576,3,FALSE)</f>
        <v>Alexandre Lucena e Vale</v>
      </c>
      <c r="D124" s="20" t="s">
        <v>2641</v>
      </c>
      <c r="E124" s="5"/>
      <c r="F124" s="5"/>
      <c r="G124" s="5"/>
      <c r="H124" s="70"/>
      <c r="I124" s="51">
        <v>6.9444444444444447E-4</v>
      </c>
      <c r="J124" s="309"/>
      <c r="K124" s="15">
        <f t="shared" si="64"/>
        <v>0.32777777777777778</v>
      </c>
      <c r="L124" s="15">
        <f t="shared" si="66"/>
        <v>0.34513888888888883</v>
      </c>
      <c r="M124" s="15">
        <f>M123+I124</f>
        <v>0.38333333333333314</v>
      </c>
      <c r="N124" s="15">
        <f t="shared" si="65"/>
        <v>0.56041666666666645</v>
      </c>
      <c r="O124" s="15">
        <f t="shared" si="59"/>
        <v>0.62291666666666645</v>
      </c>
      <c r="P124" s="15">
        <f t="shared" si="60"/>
        <v>0.74791666666666656</v>
      </c>
      <c r="Q124" s="15">
        <f t="shared" si="61"/>
        <v>0.81041666666666656</v>
      </c>
      <c r="R124" s="15" t="s">
        <v>18</v>
      </c>
      <c r="S124" s="309"/>
      <c r="T124" s="15" t="s">
        <v>18</v>
      </c>
      <c r="U124" s="15" t="s">
        <v>18</v>
      </c>
      <c r="V124" s="15"/>
      <c r="W124" s="15" t="s">
        <v>18</v>
      </c>
      <c r="X124" s="15" t="s">
        <v>18</v>
      </c>
      <c r="Y124" s="308"/>
      <c r="Z124" s="15" t="s">
        <v>18</v>
      </c>
      <c r="AA124" s="15" t="s">
        <v>18</v>
      </c>
      <c r="AB124" s="15" t="s">
        <v>18</v>
      </c>
    </row>
    <row r="125" spans="1:28" x14ac:dyDescent="0.25">
      <c r="A125" s="12" t="str">
        <f>VLOOKUP(D:D,'PARAGENS CONCELHO'!$1:$1048576,2,FALSE)</f>
        <v xml:space="preserve"> 40.651293,  -7.911267</v>
      </c>
      <c r="B125" s="12" t="s">
        <v>3762</v>
      </c>
      <c r="C125" s="12" t="str">
        <f>VLOOKUP(D:D,'PARAGENS CONCELHO'!$1:$1048576,3,FALSE)</f>
        <v>Pintor Almeida e Silva</v>
      </c>
      <c r="D125" s="20" t="s">
        <v>2642</v>
      </c>
      <c r="E125" s="5"/>
      <c r="F125" s="5"/>
      <c r="G125" s="5"/>
      <c r="H125" s="72">
        <v>1.3888888888888889E-3</v>
      </c>
      <c r="I125" s="51">
        <v>6.9444444444444447E-4</v>
      </c>
      <c r="J125" s="309"/>
      <c r="K125" s="35">
        <f t="shared" si="64"/>
        <v>0.32847222222222222</v>
      </c>
      <c r="L125" s="35">
        <f t="shared" si="66"/>
        <v>0.34583333333333327</v>
      </c>
      <c r="M125" s="35">
        <f>M124+I125</f>
        <v>0.38402777777777758</v>
      </c>
      <c r="N125" s="35">
        <f t="shared" si="65"/>
        <v>0.56180555555555534</v>
      </c>
      <c r="O125" s="35">
        <f t="shared" si="59"/>
        <v>0.62361111111111089</v>
      </c>
      <c r="P125" s="35">
        <f t="shared" si="60"/>
        <v>0.74861111111111101</v>
      </c>
      <c r="Q125" s="35">
        <f t="shared" si="61"/>
        <v>0.81111111111111101</v>
      </c>
      <c r="R125" s="35" t="s">
        <v>18</v>
      </c>
      <c r="S125" s="309"/>
      <c r="T125" s="35">
        <f>T122+$H125</f>
        <v>0.35972222222222217</v>
      </c>
      <c r="U125" s="35">
        <v>0.39444444444444443</v>
      </c>
      <c r="V125" s="35">
        <f>V122+$I125</f>
        <v>0.55208333333333326</v>
      </c>
      <c r="W125" s="35">
        <f>W122+$H125</f>
        <v>0.59930555555555542</v>
      </c>
      <c r="X125" s="35" t="s">
        <v>18</v>
      </c>
      <c r="Y125" s="308"/>
      <c r="Z125" s="35">
        <f>Z122+$H125</f>
        <v>0.38402777777777775</v>
      </c>
      <c r="AA125" s="35">
        <f>AA122+$H125</f>
        <v>0.57152777777777763</v>
      </c>
      <c r="AB125" s="35" t="s">
        <v>18</v>
      </c>
    </row>
    <row r="126" spans="1:28" x14ac:dyDescent="0.25">
      <c r="A126" s="12" t="str">
        <f>VLOOKUP(D:D,'PARAGENS CONCELHO'!$1:$1048576,2,FALSE)</f>
        <v xml:space="preserve"> 40.650895,  -7.910530</v>
      </c>
      <c r="B126" s="12" t="s">
        <v>3763</v>
      </c>
      <c r="C126" s="12" t="str">
        <f>VLOOKUP(D:D,'PARAGENS CONCELHO'!$1:$1048576,3,FALSE)</f>
        <v>Rei D Duarte-Mesuras</v>
      </c>
      <c r="D126" s="20" t="s">
        <v>2643</v>
      </c>
      <c r="E126" s="5"/>
      <c r="F126" s="5"/>
      <c r="G126" s="5"/>
      <c r="H126" s="72"/>
      <c r="I126" s="51">
        <v>6.9444444444444447E-4</v>
      </c>
      <c r="J126" s="309"/>
      <c r="K126" s="15">
        <f t="shared" si="64"/>
        <v>0.32916666666666666</v>
      </c>
      <c r="L126" s="15">
        <f t="shared" si="66"/>
        <v>0.34652777777777771</v>
      </c>
      <c r="M126" s="15">
        <f>M125+I126</f>
        <v>0.38472222222222202</v>
      </c>
      <c r="N126" s="15">
        <f t="shared" si="65"/>
        <v>0.56180555555555534</v>
      </c>
      <c r="O126" s="15">
        <f t="shared" si="59"/>
        <v>0.62430555555555534</v>
      </c>
      <c r="P126" s="15">
        <f t="shared" si="60"/>
        <v>0.74930555555555545</v>
      </c>
      <c r="Q126" s="15">
        <f t="shared" si="61"/>
        <v>0.81180555555555545</v>
      </c>
      <c r="R126" s="15" t="s">
        <v>18</v>
      </c>
      <c r="S126" s="309"/>
      <c r="T126" s="15">
        <f>T125+I126</f>
        <v>0.36041666666666661</v>
      </c>
      <c r="U126" s="15">
        <v>0.39513888888888887</v>
      </c>
      <c r="V126" s="15">
        <f t="shared" si="63"/>
        <v>0.5527777777777777</v>
      </c>
      <c r="W126" s="15">
        <f t="shared" si="63"/>
        <v>0.59999999999999987</v>
      </c>
      <c r="X126" s="15" t="s">
        <v>18</v>
      </c>
      <c r="Y126" s="308"/>
      <c r="Z126" s="15">
        <f t="shared" si="62"/>
        <v>0.38472222222222219</v>
      </c>
      <c r="AA126" s="15">
        <f t="shared" si="62"/>
        <v>0.57222222222222208</v>
      </c>
      <c r="AB126" s="15" t="s">
        <v>18</v>
      </c>
    </row>
    <row r="127" spans="1:28" x14ac:dyDescent="0.25">
      <c r="A127" s="12">
        <f>VLOOKUP(D:D,'PARAGENS CONCELHO'!$1:$1048576,2,FALSE)</f>
        <v>0</v>
      </c>
      <c r="B127" s="12" t="s">
        <v>3741</v>
      </c>
      <c r="C127" s="12" t="str">
        <f>VLOOKUP(D:D,'PARAGENS CONCELHO'!$1:$1048576,3,FALSE)</f>
        <v>Interface Hospital</v>
      </c>
      <c r="D127" s="28" t="s">
        <v>2938</v>
      </c>
      <c r="E127" s="27"/>
      <c r="F127" s="27"/>
      <c r="G127" s="5"/>
      <c r="H127" s="72"/>
      <c r="I127" s="51">
        <v>6.9444444444444447E-4</v>
      </c>
      <c r="J127" s="309"/>
      <c r="K127" s="35">
        <f t="shared" si="64"/>
        <v>0.3298611111111111</v>
      </c>
      <c r="L127" s="35">
        <f t="shared" si="66"/>
        <v>0.34722222222222215</v>
      </c>
      <c r="M127" s="35">
        <f>M126+I127</f>
        <v>0.38541666666666646</v>
      </c>
      <c r="N127" s="35">
        <f>N126+I127</f>
        <v>0.56249999999999978</v>
      </c>
      <c r="O127" s="35">
        <f t="shared" si="59"/>
        <v>0.62499999999999978</v>
      </c>
      <c r="P127" s="35">
        <f t="shared" si="60"/>
        <v>0.74999999999999989</v>
      </c>
      <c r="Q127" s="35">
        <f t="shared" si="61"/>
        <v>0.81249999999999989</v>
      </c>
      <c r="R127" s="35" t="s">
        <v>18</v>
      </c>
      <c r="S127" s="309"/>
      <c r="T127" s="35">
        <f>T126+I127</f>
        <v>0.36111111111111105</v>
      </c>
      <c r="U127" s="35">
        <v>0.39583333333333331</v>
      </c>
      <c r="V127" s="35">
        <f t="shared" si="63"/>
        <v>0.55347222222222214</v>
      </c>
      <c r="W127" s="35">
        <f t="shared" si="63"/>
        <v>0.60069444444444431</v>
      </c>
      <c r="X127" s="35" t="s">
        <v>18</v>
      </c>
      <c r="Y127" s="308"/>
      <c r="Z127" s="35">
        <f t="shared" si="62"/>
        <v>0.38541666666666663</v>
      </c>
      <c r="AA127" s="35">
        <f t="shared" si="62"/>
        <v>0.57291666666666652</v>
      </c>
      <c r="AB127" s="35" t="s">
        <v>18</v>
      </c>
    </row>
    <row r="128" spans="1:28" x14ac:dyDescent="0.25">
      <c r="D128" s="46"/>
      <c r="K128" s="44"/>
      <c r="L128"/>
      <c r="M128"/>
      <c r="N128" s="44"/>
      <c r="O128"/>
      <c r="Q128"/>
      <c r="R128" s="44"/>
      <c r="W128" s="44"/>
      <c r="AA128" s="44"/>
    </row>
    <row r="129" spans="10:28" hidden="1" x14ac:dyDescent="0.25">
      <c r="J129" s="7" t="s">
        <v>60</v>
      </c>
      <c r="K129" s="44"/>
      <c r="L129"/>
      <c r="M129"/>
      <c r="N129" s="44"/>
      <c r="O129"/>
      <c r="Q129"/>
      <c r="R129" s="44"/>
      <c r="W129" s="44"/>
      <c r="AA129" s="44"/>
    </row>
    <row r="130" spans="10:28" hidden="1" x14ac:dyDescent="0.25">
      <c r="J130" t="s">
        <v>61</v>
      </c>
      <c r="K130" s="44"/>
      <c r="L130"/>
      <c r="M130"/>
      <c r="N130" s="44"/>
      <c r="O130"/>
      <c r="Q130"/>
      <c r="R130" s="44"/>
      <c r="W130" s="44"/>
      <c r="AA130" s="44"/>
    </row>
    <row r="131" spans="10:28" hidden="1" x14ac:dyDescent="0.25">
      <c r="J131" t="s">
        <v>117</v>
      </c>
      <c r="K131" s="44"/>
      <c r="L131"/>
      <c r="M131"/>
      <c r="N131" s="44"/>
      <c r="O131"/>
      <c r="Q131"/>
      <c r="R131" s="44"/>
      <c r="W131" s="44"/>
      <c r="AA131" s="44"/>
    </row>
    <row r="132" spans="10:28" x14ac:dyDescent="0.25">
      <c r="K132" s="44"/>
      <c r="L132"/>
      <c r="M132"/>
      <c r="N132" s="44"/>
      <c r="O132"/>
      <c r="Q132"/>
      <c r="R132" s="44"/>
      <c r="W132" s="44"/>
      <c r="AA132" s="44"/>
    </row>
    <row r="133" spans="10:28" x14ac:dyDescent="0.25">
      <c r="K133" s="310" t="s">
        <v>4211</v>
      </c>
      <c r="L133" s="310"/>
      <c r="M133" s="310"/>
      <c r="N133" s="310"/>
      <c r="O133" s="310"/>
      <c r="P133" s="310"/>
      <c r="Q133" s="310"/>
      <c r="R133" s="310"/>
      <c r="W133" s="44"/>
      <c r="AA133" s="44"/>
    </row>
    <row r="134" spans="10:28" x14ac:dyDescent="0.25">
      <c r="K134" s="44"/>
      <c r="L134"/>
      <c r="M134"/>
      <c r="N134" s="44"/>
      <c r="O134"/>
      <c r="Q134"/>
      <c r="R134" s="44"/>
      <c r="W134" s="44"/>
      <c r="AA134" s="44"/>
    </row>
    <row r="135" spans="10:28" x14ac:dyDescent="0.25">
      <c r="K135" s="44" t="s">
        <v>4207</v>
      </c>
      <c r="L135"/>
      <c r="M135"/>
      <c r="N135" s="44"/>
      <c r="O135"/>
      <c r="Q135" s="44"/>
      <c r="R135" s="44"/>
      <c r="T135" s="310" t="s">
        <v>3131</v>
      </c>
      <c r="U135" s="310"/>
      <c r="V135" s="310"/>
      <c r="W135" s="310"/>
      <c r="X135" s="310"/>
      <c r="Z135" t="s">
        <v>4212</v>
      </c>
      <c r="AA135" s="44"/>
    </row>
    <row r="136" spans="10:28" x14ac:dyDescent="0.25">
      <c r="K136" s="44"/>
      <c r="L136"/>
      <c r="M136"/>
      <c r="N136" s="44"/>
      <c r="O136"/>
      <c r="Q136"/>
      <c r="R136"/>
      <c r="T136" s="44"/>
      <c r="W136" s="44"/>
      <c r="AA136"/>
    </row>
    <row r="137" spans="10:28" x14ac:dyDescent="0.25">
      <c r="K137" s="44" t="s">
        <v>4209</v>
      </c>
      <c r="L137"/>
      <c r="M137">
        <v>7</v>
      </c>
      <c r="N137" s="44"/>
      <c r="O137"/>
      <c r="Q137"/>
      <c r="R137"/>
      <c r="T137" s="44" t="s">
        <v>4207</v>
      </c>
      <c r="W137" s="44"/>
      <c r="Z137" t="s">
        <v>4207</v>
      </c>
      <c r="AA137" s="44"/>
    </row>
    <row r="138" spans="10:28" x14ac:dyDescent="0.25">
      <c r="K138" s="44" t="s">
        <v>4210</v>
      </c>
      <c r="L138"/>
      <c r="M138">
        <v>7</v>
      </c>
      <c r="N138" s="44"/>
      <c r="O138"/>
      <c r="Q138"/>
      <c r="R138"/>
      <c r="T138" s="44"/>
      <c r="W138" s="44"/>
      <c r="AA138" s="44"/>
    </row>
    <row r="139" spans="10:28" x14ac:dyDescent="0.25">
      <c r="K139" s="44"/>
      <c r="L139"/>
      <c r="M139"/>
      <c r="N139" s="44"/>
      <c r="O139"/>
      <c r="Q139"/>
      <c r="R139"/>
      <c r="T139" s="44" t="s">
        <v>4209</v>
      </c>
      <c r="V139" s="44">
        <v>3</v>
      </c>
      <c r="W139" s="44"/>
      <c r="Z139" t="s">
        <v>4209</v>
      </c>
      <c r="AA139" s="44"/>
      <c r="AB139">
        <v>2</v>
      </c>
    </row>
    <row r="140" spans="10:28" x14ac:dyDescent="0.25">
      <c r="K140" s="44" t="s">
        <v>4208</v>
      </c>
      <c r="L140"/>
      <c r="M140"/>
      <c r="N140" s="44"/>
      <c r="O140"/>
      <c r="P140">
        <v>21.1</v>
      </c>
      <c r="Q140"/>
      <c r="R140"/>
      <c r="T140" s="44" t="s">
        <v>4210</v>
      </c>
      <c r="V140" s="44">
        <v>4</v>
      </c>
      <c r="W140" s="44"/>
      <c r="Z140" t="s">
        <v>4210</v>
      </c>
      <c r="AA140" s="44"/>
      <c r="AB140">
        <v>2</v>
      </c>
    </row>
    <row r="141" spans="10:28" x14ac:dyDescent="0.25">
      <c r="K141"/>
      <c r="L141"/>
      <c r="M141"/>
      <c r="N141"/>
      <c r="O141"/>
      <c r="P141"/>
      <c r="Q141"/>
      <c r="R141"/>
      <c r="W141" s="44"/>
      <c r="AA141"/>
    </row>
    <row r="142" spans="10:28" x14ac:dyDescent="0.25">
      <c r="K142"/>
      <c r="L142"/>
      <c r="M142"/>
      <c r="N142"/>
      <c r="O142"/>
      <c r="P142"/>
      <c r="Q142"/>
      <c r="R142"/>
      <c r="W142" s="44"/>
      <c r="AA142" s="44"/>
    </row>
    <row r="143" spans="10:28" x14ac:dyDescent="0.25">
      <c r="K143" s="44"/>
      <c r="L143"/>
      <c r="M143"/>
      <c r="N143" s="44"/>
      <c r="O143"/>
      <c r="Q143"/>
      <c r="R143" s="44"/>
      <c r="W143" s="44"/>
      <c r="AA143" s="44"/>
    </row>
    <row r="144" spans="10:28" x14ac:dyDescent="0.25">
      <c r="K144" s="44"/>
      <c r="L144"/>
      <c r="M144"/>
      <c r="N144" s="44"/>
      <c r="O144"/>
      <c r="Q144"/>
      <c r="R144" s="44"/>
      <c r="W144" s="44"/>
      <c r="AA144" s="44"/>
    </row>
    <row r="145" spans="11:27" x14ac:dyDescent="0.25">
      <c r="K145" s="44"/>
      <c r="L145"/>
      <c r="M145"/>
      <c r="N145" s="44"/>
      <c r="O145"/>
      <c r="Q145"/>
      <c r="R145" s="44"/>
      <c r="W145" s="44"/>
      <c r="AA145" s="44"/>
    </row>
    <row r="146" spans="11:27" x14ac:dyDescent="0.25">
      <c r="K146" s="44"/>
      <c r="L146"/>
      <c r="M146"/>
      <c r="N146" s="44"/>
      <c r="O146"/>
      <c r="Q146"/>
      <c r="R146" s="44"/>
      <c r="W146" s="44"/>
      <c r="AA146" s="44"/>
    </row>
    <row r="147" spans="11:27" x14ac:dyDescent="0.25">
      <c r="K147" s="44"/>
      <c r="L147"/>
      <c r="M147"/>
      <c r="N147" s="44"/>
      <c r="O147"/>
      <c r="Q147"/>
      <c r="R147" s="44"/>
      <c r="W147" s="44"/>
      <c r="AA147" s="44"/>
    </row>
    <row r="148" spans="11:27" x14ac:dyDescent="0.25">
      <c r="K148" s="44"/>
      <c r="L148"/>
      <c r="M148"/>
      <c r="N148" s="44"/>
      <c r="O148"/>
      <c r="Q148"/>
      <c r="R148" s="44"/>
      <c r="W148" s="44"/>
      <c r="AA148" s="44"/>
    </row>
    <row r="149" spans="11:27" x14ac:dyDescent="0.25">
      <c r="K149" s="44"/>
      <c r="L149"/>
      <c r="M149"/>
      <c r="N149" s="44"/>
      <c r="O149"/>
      <c r="Q149"/>
      <c r="R149" s="44"/>
      <c r="W149" s="44"/>
      <c r="AA149" s="44"/>
    </row>
    <row r="150" spans="11:27" x14ac:dyDescent="0.25">
      <c r="K150" s="44"/>
      <c r="L150"/>
      <c r="M150"/>
      <c r="N150" s="44"/>
      <c r="O150"/>
      <c r="Q150"/>
      <c r="R150" s="44"/>
      <c r="W150" s="44"/>
      <c r="AA150" s="44"/>
    </row>
    <row r="151" spans="11:27" x14ac:dyDescent="0.25">
      <c r="K151" s="44"/>
      <c r="L151"/>
      <c r="M151"/>
      <c r="N151" s="44"/>
      <c r="O151"/>
      <c r="Q151"/>
      <c r="R151" s="44"/>
      <c r="W151" s="44"/>
      <c r="AA151" s="44"/>
    </row>
    <row r="152" spans="11:27" x14ac:dyDescent="0.25">
      <c r="K152" s="44"/>
      <c r="L152"/>
      <c r="M152"/>
      <c r="N152" s="44"/>
      <c r="O152"/>
      <c r="Q152"/>
      <c r="R152" s="44"/>
      <c r="W152" s="44"/>
      <c r="AA152" s="44"/>
    </row>
    <row r="153" spans="11:27" x14ac:dyDescent="0.25">
      <c r="K153" s="44"/>
      <c r="L153"/>
      <c r="M153"/>
      <c r="N153" s="44"/>
      <c r="O153"/>
      <c r="Q153"/>
      <c r="R153" s="44"/>
      <c r="W153" s="44"/>
      <c r="AA153" s="44"/>
    </row>
    <row r="154" spans="11:27" x14ac:dyDescent="0.25">
      <c r="K154" s="44"/>
      <c r="L154"/>
      <c r="M154"/>
      <c r="N154" s="44"/>
      <c r="O154"/>
      <c r="Q154"/>
      <c r="R154" s="44"/>
      <c r="W154" s="44"/>
      <c r="AA154" s="44"/>
    </row>
    <row r="155" spans="11:27" x14ac:dyDescent="0.25">
      <c r="K155" s="44"/>
      <c r="L155"/>
      <c r="M155"/>
      <c r="N155" s="44"/>
      <c r="O155"/>
      <c r="Q155"/>
      <c r="R155" s="44"/>
      <c r="W155" s="44"/>
      <c r="AA155" s="44"/>
    </row>
    <row r="156" spans="11:27" x14ac:dyDescent="0.25">
      <c r="K156" s="44"/>
      <c r="L156"/>
      <c r="M156"/>
      <c r="N156" s="44"/>
      <c r="O156"/>
      <c r="Q156"/>
      <c r="R156" s="44"/>
      <c r="W156" s="44"/>
      <c r="AA156" s="44"/>
    </row>
    <row r="157" spans="11:27" x14ac:dyDescent="0.25">
      <c r="K157" s="44"/>
      <c r="L157"/>
      <c r="M157"/>
      <c r="N157" s="44"/>
      <c r="O157"/>
      <c r="Q157"/>
      <c r="R157" s="44"/>
      <c r="W157" s="44"/>
      <c r="AA157" s="44"/>
    </row>
    <row r="158" spans="11:27" x14ac:dyDescent="0.25">
      <c r="K158" s="44"/>
      <c r="L158"/>
      <c r="M158"/>
      <c r="N158" s="44"/>
      <c r="O158"/>
      <c r="Q158"/>
      <c r="R158" s="44"/>
      <c r="W158" s="44"/>
      <c r="AA158" s="44"/>
    </row>
    <row r="159" spans="11:27" x14ac:dyDescent="0.25">
      <c r="K159" s="44"/>
      <c r="L159"/>
      <c r="M159"/>
      <c r="N159" s="44"/>
      <c r="O159"/>
      <c r="Q159"/>
      <c r="R159" s="44"/>
      <c r="W159" s="44"/>
      <c r="AA159" s="44"/>
    </row>
    <row r="160" spans="11:27" x14ac:dyDescent="0.25">
      <c r="K160" s="44"/>
      <c r="L160"/>
      <c r="M160"/>
      <c r="N160" s="44"/>
      <c r="O160"/>
      <c r="Q160"/>
      <c r="R160" s="44"/>
      <c r="W160" s="44"/>
      <c r="AA160" s="44"/>
    </row>
    <row r="161" spans="11:27" x14ac:dyDescent="0.25">
      <c r="K161" s="44"/>
      <c r="L161"/>
      <c r="M161"/>
      <c r="N161" s="44"/>
      <c r="O161"/>
      <c r="Q161"/>
      <c r="R161" s="44"/>
      <c r="W161" s="44"/>
      <c r="AA161" s="44"/>
    </row>
    <row r="162" spans="11:27" x14ac:dyDescent="0.25">
      <c r="K162" s="44"/>
      <c r="L162"/>
      <c r="M162"/>
      <c r="N162" s="44"/>
      <c r="O162"/>
      <c r="Q162"/>
      <c r="R162" s="44"/>
      <c r="W162" s="44"/>
      <c r="AA162" s="44"/>
    </row>
    <row r="163" spans="11:27" x14ac:dyDescent="0.25">
      <c r="K163" s="44"/>
      <c r="L163"/>
      <c r="M163"/>
      <c r="N163" s="44"/>
      <c r="O163"/>
      <c r="Q163"/>
      <c r="R163" s="44"/>
      <c r="W163" s="44"/>
      <c r="AA163" s="44"/>
    </row>
    <row r="164" spans="11:27" x14ac:dyDescent="0.25">
      <c r="K164" s="44"/>
      <c r="L164"/>
      <c r="M164"/>
      <c r="N164" s="44"/>
      <c r="O164"/>
      <c r="Q164"/>
      <c r="R164" s="44"/>
      <c r="W164" s="44"/>
      <c r="AA164" s="44"/>
    </row>
    <row r="165" spans="11:27" x14ac:dyDescent="0.25">
      <c r="K165" s="44"/>
      <c r="L165"/>
      <c r="M165"/>
      <c r="N165" s="44"/>
      <c r="O165"/>
      <c r="Q165"/>
      <c r="R165" s="44"/>
      <c r="W165" s="44"/>
      <c r="AA165" s="44"/>
    </row>
    <row r="166" spans="11:27" x14ac:dyDescent="0.25">
      <c r="K166" s="44"/>
      <c r="L166"/>
      <c r="M166"/>
      <c r="N166" s="44"/>
      <c r="O166"/>
      <c r="Q166"/>
      <c r="R166" s="44"/>
      <c r="W166" s="44"/>
      <c r="AA166" s="44"/>
    </row>
    <row r="167" spans="11:27" x14ac:dyDescent="0.25">
      <c r="K167" s="44"/>
      <c r="L167"/>
      <c r="M167"/>
      <c r="N167" s="44"/>
      <c r="O167"/>
      <c r="Q167"/>
      <c r="R167" s="44"/>
      <c r="W167" s="44"/>
      <c r="AA167" s="44"/>
    </row>
    <row r="168" spans="11:27" x14ac:dyDescent="0.25">
      <c r="K168" s="44"/>
      <c r="L168"/>
      <c r="M168"/>
      <c r="N168" s="44"/>
      <c r="O168"/>
      <c r="Q168"/>
      <c r="R168" s="44"/>
      <c r="W168" s="44"/>
      <c r="AA168" s="44"/>
    </row>
    <row r="169" spans="11:27" x14ac:dyDescent="0.25">
      <c r="K169" s="44"/>
      <c r="L169"/>
      <c r="M169"/>
      <c r="N169" s="44"/>
      <c r="O169"/>
      <c r="Q169"/>
      <c r="R169" s="44"/>
      <c r="W169" s="44"/>
      <c r="AA169" s="44"/>
    </row>
    <row r="170" spans="11:27" x14ac:dyDescent="0.25">
      <c r="K170" s="44"/>
      <c r="L170"/>
      <c r="M170"/>
      <c r="N170" s="44"/>
      <c r="O170"/>
      <c r="Q170"/>
      <c r="R170" s="44"/>
      <c r="W170" s="44"/>
      <c r="AA170" s="44"/>
    </row>
    <row r="171" spans="11:27" x14ac:dyDescent="0.25">
      <c r="K171" s="44"/>
      <c r="L171"/>
      <c r="M171"/>
      <c r="N171" s="44"/>
      <c r="O171"/>
      <c r="Q171"/>
      <c r="R171" s="44"/>
      <c r="W171" s="44"/>
      <c r="AA171" s="44"/>
    </row>
    <row r="172" spans="11:27" x14ac:dyDescent="0.25">
      <c r="K172" s="44"/>
      <c r="L172"/>
      <c r="M172"/>
      <c r="N172" s="44"/>
      <c r="O172"/>
      <c r="Q172"/>
      <c r="R172" s="44"/>
      <c r="W172" s="44"/>
      <c r="AA172" s="44"/>
    </row>
    <row r="173" spans="11:27" x14ac:dyDescent="0.25">
      <c r="K173" s="44"/>
      <c r="L173"/>
      <c r="M173"/>
      <c r="N173" s="44"/>
      <c r="O173"/>
      <c r="Q173"/>
      <c r="R173" s="44"/>
      <c r="W173" s="44"/>
      <c r="AA173" s="44"/>
    </row>
    <row r="174" spans="11:27" x14ac:dyDescent="0.25">
      <c r="K174" s="44"/>
      <c r="L174"/>
      <c r="M174"/>
      <c r="N174" s="44"/>
      <c r="O174"/>
      <c r="Q174"/>
      <c r="R174" s="44"/>
      <c r="W174" s="44"/>
      <c r="AA174" s="44"/>
    </row>
    <row r="175" spans="11:27" x14ac:dyDescent="0.25">
      <c r="K175" s="44"/>
      <c r="L175"/>
      <c r="M175"/>
      <c r="N175" s="44"/>
      <c r="O175"/>
      <c r="Q175"/>
      <c r="R175" s="44"/>
      <c r="W175" s="44"/>
      <c r="AA175" s="44"/>
    </row>
    <row r="176" spans="11:27" x14ac:dyDescent="0.25">
      <c r="K176" s="44"/>
      <c r="L176"/>
      <c r="M176"/>
      <c r="N176" s="44"/>
      <c r="O176"/>
      <c r="Q176"/>
      <c r="R176" s="44"/>
      <c r="W176" s="44"/>
      <c r="AA176" s="44"/>
    </row>
    <row r="177" spans="11:27" x14ac:dyDescent="0.25">
      <c r="K177" s="44"/>
      <c r="L177"/>
      <c r="M177"/>
      <c r="N177" s="44"/>
      <c r="O177"/>
      <c r="Q177"/>
      <c r="R177" s="44"/>
      <c r="W177" s="44"/>
      <c r="AA177" s="44"/>
    </row>
    <row r="178" spans="11:27" x14ac:dyDescent="0.25">
      <c r="K178" s="44"/>
      <c r="L178"/>
      <c r="M178"/>
      <c r="N178" s="44"/>
      <c r="O178"/>
      <c r="Q178"/>
      <c r="R178" s="44"/>
      <c r="W178" s="44"/>
      <c r="AA178" s="44"/>
    </row>
    <row r="179" spans="11:27" x14ac:dyDescent="0.25">
      <c r="K179" s="44"/>
      <c r="L179"/>
      <c r="M179"/>
      <c r="N179" s="44"/>
      <c r="O179"/>
      <c r="Q179"/>
      <c r="R179" s="44"/>
      <c r="W179" s="44"/>
      <c r="AA179" s="44"/>
    </row>
    <row r="180" spans="11:27" x14ac:dyDescent="0.25">
      <c r="K180" s="44"/>
      <c r="L180"/>
      <c r="M180"/>
      <c r="N180" s="44"/>
      <c r="O180"/>
      <c r="Q180"/>
      <c r="R180" s="44"/>
      <c r="W180" s="44"/>
      <c r="AA180" s="44"/>
    </row>
    <row r="181" spans="11:27" x14ac:dyDescent="0.25">
      <c r="K181" s="44"/>
      <c r="L181"/>
      <c r="M181"/>
      <c r="N181" s="44"/>
      <c r="O181"/>
      <c r="Q181"/>
      <c r="R181" s="44"/>
      <c r="W181" s="44"/>
      <c r="AA181" s="44"/>
    </row>
    <row r="182" spans="11:27" x14ac:dyDescent="0.25">
      <c r="K182" s="44"/>
      <c r="L182"/>
      <c r="M182"/>
      <c r="N182" s="44"/>
      <c r="O182"/>
      <c r="Q182"/>
      <c r="R182" s="44"/>
      <c r="W182" s="44"/>
      <c r="AA182" s="44"/>
    </row>
    <row r="183" spans="11:27" x14ac:dyDescent="0.25">
      <c r="K183" s="44"/>
      <c r="L183"/>
      <c r="M183"/>
      <c r="N183" s="44"/>
      <c r="O183"/>
      <c r="Q183"/>
      <c r="R183" s="44"/>
      <c r="W183" s="44"/>
      <c r="AA183" s="44"/>
    </row>
    <row r="184" spans="11:27" x14ac:dyDescent="0.25">
      <c r="K184" s="44"/>
      <c r="L184"/>
      <c r="M184"/>
      <c r="N184" s="44"/>
      <c r="O184"/>
      <c r="Q184"/>
      <c r="R184" s="44"/>
      <c r="W184" s="44"/>
      <c r="AA184" s="44"/>
    </row>
    <row r="185" spans="11:27" x14ac:dyDescent="0.25">
      <c r="K185" s="44"/>
      <c r="L185"/>
      <c r="M185"/>
      <c r="N185" s="44"/>
      <c r="O185"/>
      <c r="Q185"/>
      <c r="R185" s="44"/>
      <c r="W185" s="44"/>
      <c r="AA185" s="44"/>
    </row>
    <row r="186" spans="11:27" x14ac:dyDescent="0.25">
      <c r="K186" s="44"/>
      <c r="L186"/>
      <c r="M186"/>
      <c r="N186" s="44"/>
      <c r="O186"/>
      <c r="Q186"/>
      <c r="R186" s="44"/>
      <c r="W186" s="44"/>
      <c r="AA186" s="44"/>
    </row>
    <row r="187" spans="11:27" x14ac:dyDescent="0.25">
      <c r="K187" s="44"/>
      <c r="L187"/>
      <c r="M187"/>
      <c r="N187" s="44"/>
      <c r="O187"/>
      <c r="Q187"/>
      <c r="R187" s="44"/>
      <c r="W187" s="44"/>
      <c r="AA187" s="44"/>
    </row>
    <row r="188" spans="11:27" x14ac:dyDescent="0.25">
      <c r="K188" s="44"/>
      <c r="L188"/>
      <c r="M188"/>
      <c r="N188" s="44"/>
      <c r="O188"/>
      <c r="Q188"/>
      <c r="R188" s="44"/>
      <c r="W188" s="44"/>
      <c r="AA188" s="44"/>
    </row>
    <row r="189" spans="11:27" x14ac:dyDescent="0.25">
      <c r="K189" s="44"/>
      <c r="L189"/>
      <c r="M189"/>
      <c r="N189" s="44"/>
      <c r="O189"/>
      <c r="Q189"/>
      <c r="R189" s="44"/>
      <c r="W189" s="44"/>
      <c r="AA189" s="44"/>
    </row>
    <row r="190" spans="11:27" x14ac:dyDescent="0.25">
      <c r="K190" s="44"/>
      <c r="L190"/>
      <c r="M190"/>
      <c r="N190" s="44"/>
      <c r="O190"/>
      <c r="Q190"/>
      <c r="R190" s="44"/>
      <c r="W190" s="44"/>
      <c r="AA190" s="44"/>
    </row>
    <row r="191" spans="11:27" x14ac:dyDescent="0.25">
      <c r="K191" s="44"/>
      <c r="L191"/>
      <c r="M191"/>
      <c r="N191" s="44"/>
      <c r="O191"/>
      <c r="Q191"/>
      <c r="R191" s="44"/>
      <c r="W191" s="44"/>
      <c r="AA191" s="44"/>
    </row>
    <row r="192" spans="11:27" x14ac:dyDescent="0.25">
      <c r="K192" s="44"/>
      <c r="L192"/>
      <c r="M192"/>
      <c r="N192" s="44"/>
      <c r="O192"/>
      <c r="Q192"/>
      <c r="R192" s="44"/>
      <c r="W192" s="44"/>
      <c r="AA192" s="44"/>
    </row>
    <row r="193" spans="11:27" x14ac:dyDescent="0.25">
      <c r="K193" s="44"/>
      <c r="L193"/>
      <c r="M193"/>
      <c r="N193" s="44"/>
      <c r="O193"/>
      <c r="Q193"/>
      <c r="R193" s="44"/>
      <c r="W193" s="44"/>
      <c r="AA193" s="44"/>
    </row>
    <row r="194" spans="11:27" x14ac:dyDescent="0.25">
      <c r="K194" s="44"/>
      <c r="L194"/>
      <c r="M194"/>
      <c r="N194" s="44"/>
      <c r="O194"/>
      <c r="Q194"/>
      <c r="R194" s="44"/>
      <c r="W194" s="44"/>
      <c r="AA194" s="44"/>
    </row>
    <row r="195" spans="11:27" x14ac:dyDescent="0.25">
      <c r="K195" s="44"/>
      <c r="L195"/>
      <c r="M195"/>
      <c r="N195" s="44"/>
      <c r="O195"/>
      <c r="Q195"/>
      <c r="R195" s="44"/>
      <c r="W195" s="44"/>
      <c r="AA195" s="44"/>
    </row>
    <row r="196" spans="11:27" x14ac:dyDescent="0.25">
      <c r="K196" s="44"/>
      <c r="L196"/>
      <c r="M196"/>
      <c r="N196" s="44"/>
      <c r="O196"/>
      <c r="Q196"/>
      <c r="R196" s="44"/>
      <c r="W196" s="44"/>
      <c r="AA196" s="44"/>
    </row>
    <row r="197" spans="11:27" x14ac:dyDescent="0.25">
      <c r="K197" s="44"/>
      <c r="L197"/>
      <c r="M197"/>
      <c r="N197" s="44"/>
      <c r="O197"/>
      <c r="Q197"/>
      <c r="R197" s="44"/>
      <c r="W197" s="44"/>
      <c r="AA197" s="44"/>
    </row>
    <row r="198" spans="11:27" x14ac:dyDescent="0.25">
      <c r="K198" s="44"/>
      <c r="L198"/>
      <c r="M198"/>
      <c r="N198" s="44"/>
      <c r="O198"/>
      <c r="Q198"/>
      <c r="R198" s="44"/>
      <c r="W198" s="44"/>
      <c r="AA198" s="44"/>
    </row>
    <row r="199" spans="11:27" x14ac:dyDescent="0.25">
      <c r="K199" s="44"/>
      <c r="L199"/>
      <c r="M199"/>
      <c r="N199" s="44"/>
      <c r="O199"/>
      <c r="Q199"/>
      <c r="R199" s="44"/>
      <c r="W199" s="44"/>
      <c r="AA199" s="44"/>
    </row>
    <row r="200" spans="11:27" x14ac:dyDescent="0.25">
      <c r="K200" s="44"/>
      <c r="L200"/>
      <c r="M200"/>
      <c r="N200" s="44"/>
      <c r="O200"/>
      <c r="Q200"/>
      <c r="R200" s="44"/>
      <c r="W200" s="44"/>
      <c r="AA200" s="44"/>
    </row>
    <row r="201" spans="11:27" x14ac:dyDescent="0.25">
      <c r="K201" s="44"/>
      <c r="L201"/>
      <c r="M201"/>
      <c r="N201" s="44"/>
      <c r="O201"/>
      <c r="Q201"/>
      <c r="R201" s="44"/>
      <c r="W201" s="44"/>
      <c r="AA201" s="44"/>
    </row>
    <row r="202" spans="11:27" x14ac:dyDescent="0.25">
      <c r="K202" s="44"/>
      <c r="L202"/>
      <c r="M202"/>
      <c r="N202" s="44"/>
      <c r="O202"/>
      <c r="Q202"/>
      <c r="R202" s="44"/>
      <c r="W202" s="44"/>
      <c r="AA202" s="44"/>
    </row>
    <row r="203" spans="11:27" x14ac:dyDescent="0.25">
      <c r="K203" s="44"/>
      <c r="L203"/>
      <c r="M203"/>
      <c r="N203" s="44"/>
      <c r="O203"/>
      <c r="Q203"/>
      <c r="R203" s="44"/>
      <c r="W203" s="44"/>
      <c r="AA203" s="44"/>
    </row>
    <row r="204" spans="11:27" x14ac:dyDescent="0.25">
      <c r="K204" s="44"/>
      <c r="L204"/>
      <c r="M204"/>
      <c r="N204" s="44"/>
      <c r="O204"/>
      <c r="Q204"/>
      <c r="R204" s="44"/>
      <c r="W204" s="44"/>
      <c r="AA204" s="44"/>
    </row>
    <row r="205" spans="11:27" x14ac:dyDescent="0.25">
      <c r="K205" s="44"/>
      <c r="L205"/>
      <c r="M205"/>
      <c r="N205" s="44"/>
      <c r="O205"/>
      <c r="Q205"/>
      <c r="R205" s="44"/>
      <c r="W205" s="44"/>
      <c r="AA205" s="44"/>
    </row>
    <row r="206" spans="11:27" x14ac:dyDescent="0.25">
      <c r="K206" s="44"/>
      <c r="L206"/>
      <c r="M206"/>
      <c r="N206" s="44"/>
      <c r="O206"/>
      <c r="Q206"/>
      <c r="R206" s="44"/>
      <c r="W206" s="44"/>
      <c r="AA206" s="44"/>
    </row>
    <row r="207" spans="11:27" x14ac:dyDescent="0.25">
      <c r="K207" s="44"/>
      <c r="L207"/>
      <c r="M207"/>
      <c r="N207" s="44"/>
      <c r="O207"/>
      <c r="Q207"/>
      <c r="R207" s="44"/>
      <c r="W207" s="44"/>
      <c r="AA207" s="44"/>
    </row>
    <row r="208" spans="11:27" x14ac:dyDescent="0.25">
      <c r="K208" s="44"/>
      <c r="L208"/>
      <c r="M208"/>
      <c r="N208" s="44"/>
      <c r="O208"/>
      <c r="Q208"/>
      <c r="R208" s="44"/>
      <c r="W208" s="44"/>
      <c r="AA208" s="44"/>
    </row>
    <row r="209" spans="11:27" x14ac:dyDescent="0.25">
      <c r="K209" s="44"/>
      <c r="L209"/>
      <c r="M209"/>
      <c r="N209" s="44"/>
      <c r="O209"/>
      <c r="Q209"/>
      <c r="R209" s="44"/>
      <c r="W209" s="44"/>
      <c r="AA209" s="44"/>
    </row>
    <row r="210" spans="11:27" x14ac:dyDescent="0.25">
      <c r="K210" s="44"/>
      <c r="L210"/>
      <c r="M210"/>
      <c r="N210" s="44"/>
      <c r="O210"/>
      <c r="Q210"/>
      <c r="R210" s="44"/>
      <c r="W210" s="44"/>
      <c r="AA210" s="44"/>
    </row>
    <row r="211" spans="11:27" x14ac:dyDescent="0.25">
      <c r="K211" s="44"/>
      <c r="L211"/>
      <c r="M211"/>
      <c r="N211" s="44"/>
      <c r="O211"/>
      <c r="Q211"/>
      <c r="R211" s="44"/>
      <c r="W211" s="44"/>
      <c r="AA211" s="44"/>
    </row>
    <row r="212" spans="11:27" x14ac:dyDescent="0.25">
      <c r="K212" s="44"/>
      <c r="L212"/>
      <c r="M212"/>
      <c r="N212" s="44"/>
      <c r="O212"/>
      <c r="Q212"/>
      <c r="R212" s="44"/>
      <c r="W212" s="44"/>
      <c r="AA212" s="44"/>
    </row>
    <row r="213" spans="11:27" x14ac:dyDescent="0.25">
      <c r="K213" s="44"/>
      <c r="L213"/>
      <c r="M213"/>
      <c r="N213" s="44"/>
      <c r="O213"/>
      <c r="Q213"/>
      <c r="R213" s="44"/>
      <c r="W213" s="44"/>
      <c r="AA213" s="44"/>
    </row>
    <row r="214" spans="11:27" x14ac:dyDescent="0.25">
      <c r="K214" s="44"/>
      <c r="L214"/>
      <c r="M214"/>
      <c r="N214" s="44"/>
      <c r="O214"/>
      <c r="Q214"/>
      <c r="R214" s="44"/>
      <c r="W214" s="44"/>
      <c r="AA214" s="44"/>
    </row>
    <row r="215" spans="11:27" x14ac:dyDescent="0.25">
      <c r="K215" s="44"/>
      <c r="L215"/>
      <c r="M215"/>
      <c r="N215" s="44"/>
      <c r="O215"/>
      <c r="Q215"/>
      <c r="R215" s="44"/>
      <c r="W215" s="44"/>
      <c r="AA215" s="44"/>
    </row>
    <row r="216" spans="11:27" x14ac:dyDescent="0.25">
      <c r="K216" s="44"/>
      <c r="L216"/>
      <c r="M216"/>
      <c r="N216" s="44"/>
      <c r="O216"/>
      <c r="Q216"/>
      <c r="R216" s="44"/>
      <c r="W216" s="44"/>
      <c r="AA216" s="44"/>
    </row>
    <row r="217" spans="11:27" x14ac:dyDescent="0.25">
      <c r="K217" s="44"/>
      <c r="L217"/>
      <c r="M217"/>
      <c r="N217" s="44"/>
      <c r="O217"/>
      <c r="Q217"/>
      <c r="R217" s="44"/>
      <c r="W217" s="44"/>
      <c r="AA217" s="44"/>
    </row>
    <row r="218" spans="11:27" x14ac:dyDescent="0.25">
      <c r="K218" s="44"/>
      <c r="L218"/>
      <c r="M218"/>
      <c r="N218" s="44"/>
      <c r="O218"/>
      <c r="Q218"/>
      <c r="R218" s="44"/>
      <c r="W218" s="44"/>
      <c r="AA218" s="44"/>
    </row>
    <row r="219" spans="11:27" x14ac:dyDescent="0.25">
      <c r="K219" s="44"/>
      <c r="L219"/>
      <c r="M219"/>
      <c r="N219" s="44"/>
      <c r="O219"/>
      <c r="Q219"/>
      <c r="R219" s="44"/>
      <c r="W219" s="44"/>
      <c r="AA219" s="44"/>
    </row>
    <row r="220" spans="11:27" x14ac:dyDescent="0.25">
      <c r="K220" s="44"/>
      <c r="L220"/>
      <c r="M220"/>
      <c r="N220" s="44"/>
      <c r="O220"/>
      <c r="Q220"/>
      <c r="R220" s="44"/>
      <c r="W220" s="44"/>
      <c r="AA220" s="44"/>
    </row>
    <row r="221" spans="11:27" x14ac:dyDescent="0.25">
      <c r="K221" s="44"/>
      <c r="L221"/>
      <c r="M221"/>
      <c r="N221" s="44"/>
      <c r="O221"/>
      <c r="Q221"/>
      <c r="R221" s="44"/>
      <c r="W221" s="44"/>
      <c r="AA221" s="44"/>
    </row>
    <row r="222" spans="11:27" x14ac:dyDescent="0.25">
      <c r="K222" s="44"/>
      <c r="L222"/>
      <c r="M222"/>
      <c r="N222" s="44"/>
      <c r="O222"/>
      <c r="Q222"/>
      <c r="R222" s="44"/>
      <c r="W222" s="44"/>
      <c r="AA222" s="44"/>
    </row>
    <row r="223" spans="11:27" x14ac:dyDescent="0.25">
      <c r="K223" s="44"/>
      <c r="L223"/>
      <c r="M223"/>
      <c r="N223" s="44"/>
      <c r="O223"/>
      <c r="Q223"/>
      <c r="R223" s="44"/>
      <c r="W223" s="44"/>
      <c r="AA223" s="44"/>
    </row>
    <row r="224" spans="11:27" x14ac:dyDescent="0.25">
      <c r="K224" s="44"/>
      <c r="L224"/>
      <c r="M224"/>
      <c r="N224" s="44"/>
      <c r="O224"/>
      <c r="Q224"/>
      <c r="R224" s="44"/>
      <c r="W224" s="44"/>
      <c r="AA224" s="44"/>
    </row>
    <row r="225" spans="11:27" x14ac:dyDescent="0.25">
      <c r="K225" s="44"/>
      <c r="L225"/>
      <c r="M225"/>
      <c r="N225" s="44"/>
      <c r="O225"/>
      <c r="Q225"/>
      <c r="R225" s="44"/>
      <c r="W225" s="44"/>
      <c r="AA225" s="44"/>
    </row>
    <row r="226" spans="11:27" x14ac:dyDescent="0.25">
      <c r="K226" s="44"/>
      <c r="L226"/>
      <c r="M226"/>
      <c r="N226" s="44"/>
      <c r="O226"/>
      <c r="Q226"/>
      <c r="R226" s="44"/>
      <c r="W226" s="44"/>
      <c r="AA226" s="44"/>
    </row>
    <row r="227" spans="11:27" x14ac:dyDescent="0.25">
      <c r="K227" s="44"/>
      <c r="L227"/>
      <c r="M227"/>
      <c r="N227" s="44"/>
      <c r="O227"/>
      <c r="Q227"/>
      <c r="R227" s="44"/>
      <c r="W227" s="44"/>
      <c r="AA227" s="44"/>
    </row>
    <row r="228" spans="11:27" x14ac:dyDescent="0.25">
      <c r="K228" s="44"/>
      <c r="L228"/>
      <c r="M228"/>
      <c r="N228" s="44"/>
      <c r="O228"/>
      <c r="Q228"/>
      <c r="R228" s="44"/>
      <c r="W228" s="44"/>
      <c r="AA228" s="44"/>
    </row>
    <row r="229" spans="11:27" x14ac:dyDescent="0.25">
      <c r="K229" s="44"/>
      <c r="L229"/>
      <c r="M229"/>
      <c r="N229" s="44"/>
      <c r="O229"/>
      <c r="Q229"/>
      <c r="R229" s="44"/>
      <c r="W229" s="44"/>
      <c r="AA229" s="44"/>
    </row>
    <row r="230" spans="11:27" x14ac:dyDescent="0.25">
      <c r="K230" s="44"/>
      <c r="L230"/>
      <c r="M230"/>
      <c r="N230" s="44"/>
      <c r="O230"/>
      <c r="Q230"/>
      <c r="R230" s="44"/>
      <c r="W230" s="44"/>
      <c r="AA230" s="44"/>
    </row>
    <row r="231" spans="11:27" x14ac:dyDescent="0.25">
      <c r="K231" s="44"/>
      <c r="L231"/>
      <c r="M231"/>
      <c r="N231" s="44"/>
      <c r="O231"/>
      <c r="Q231"/>
      <c r="R231" s="44"/>
      <c r="W231" s="44"/>
      <c r="AA231" s="44"/>
    </row>
    <row r="232" spans="11:27" x14ac:dyDescent="0.25">
      <c r="K232" s="44"/>
      <c r="L232"/>
      <c r="M232"/>
      <c r="N232" s="44"/>
      <c r="O232"/>
      <c r="Q232"/>
      <c r="R232" s="44"/>
      <c r="W232" s="44"/>
      <c r="AA232" s="44"/>
    </row>
    <row r="233" spans="11:27" x14ac:dyDescent="0.25">
      <c r="K233" s="44"/>
      <c r="L233"/>
      <c r="M233"/>
      <c r="N233" s="44"/>
      <c r="O233"/>
      <c r="Q233"/>
      <c r="R233" s="44"/>
      <c r="W233" s="44"/>
      <c r="AA233" s="44"/>
    </row>
    <row r="234" spans="11:27" x14ac:dyDescent="0.25">
      <c r="K234" s="44"/>
      <c r="L234"/>
      <c r="M234"/>
      <c r="N234" s="44"/>
      <c r="O234"/>
      <c r="Q234"/>
      <c r="R234" s="44"/>
      <c r="W234" s="44"/>
      <c r="AA234" s="44"/>
    </row>
    <row r="235" spans="11:27" x14ac:dyDescent="0.25">
      <c r="K235" s="44"/>
      <c r="L235"/>
      <c r="M235"/>
      <c r="N235" s="44"/>
      <c r="O235"/>
      <c r="Q235"/>
      <c r="R235" s="44"/>
      <c r="W235" s="44"/>
      <c r="AA235" s="44"/>
    </row>
    <row r="236" spans="11:27" x14ac:dyDescent="0.25">
      <c r="K236" s="44"/>
      <c r="L236"/>
      <c r="M236"/>
      <c r="N236" s="44"/>
      <c r="O236"/>
      <c r="Q236"/>
      <c r="R236" s="44"/>
      <c r="W236" s="44"/>
      <c r="AA236" s="44"/>
    </row>
    <row r="237" spans="11:27" x14ac:dyDescent="0.25">
      <c r="K237" s="44"/>
      <c r="L237"/>
      <c r="M237"/>
      <c r="N237" s="44"/>
      <c r="O237"/>
      <c r="Q237"/>
      <c r="R237" s="44"/>
      <c r="W237" s="44"/>
      <c r="AA237" s="44"/>
    </row>
    <row r="238" spans="11:27" x14ac:dyDescent="0.25">
      <c r="K238" s="44"/>
      <c r="L238"/>
      <c r="M238"/>
      <c r="N238" s="44"/>
      <c r="O238"/>
      <c r="Q238"/>
      <c r="R238" s="44"/>
      <c r="W238" s="44"/>
      <c r="AA238" s="44"/>
    </row>
    <row r="239" spans="11:27" x14ac:dyDescent="0.25">
      <c r="K239" s="44"/>
      <c r="L239"/>
      <c r="M239"/>
      <c r="N239" s="44"/>
      <c r="O239"/>
      <c r="Q239"/>
      <c r="R239" s="44"/>
      <c r="W239" s="44"/>
      <c r="AA239" s="44"/>
    </row>
    <row r="240" spans="11:27" x14ac:dyDescent="0.25">
      <c r="K240" s="44"/>
      <c r="L240"/>
      <c r="M240"/>
      <c r="N240" s="44"/>
      <c r="O240"/>
      <c r="Q240"/>
      <c r="R240" s="44"/>
      <c r="W240" s="44"/>
      <c r="AA240" s="44"/>
    </row>
    <row r="241" spans="11:27" x14ac:dyDescent="0.25">
      <c r="K241" s="44"/>
      <c r="L241"/>
      <c r="M241"/>
      <c r="N241" s="44"/>
      <c r="O241"/>
      <c r="Q241"/>
      <c r="R241" s="44"/>
      <c r="W241" s="44"/>
      <c r="AA241" s="44"/>
    </row>
    <row r="242" spans="11:27" x14ac:dyDescent="0.25">
      <c r="K242" s="44"/>
      <c r="L242"/>
      <c r="M242"/>
      <c r="N242" s="44"/>
      <c r="O242"/>
      <c r="Q242"/>
      <c r="R242" s="44"/>
      <c r="W242" s="44"/>
      <c r="AA242" s="44"/>
    </row>
    <row r="243" spans="11:27" x14ac:dyDescent="0.25">
      <c r="K243" s="44"/>
      <c r="L243"/>
      <c r="M243"/>
      <c r="N243" s="44"/>
      <c r="O243"/>
      <c r="Q243"/>
      <c r="R243" s="44"/>
      <c r="W243" s="44"/>
      <c r="AA243" s="44"/>
    </row>
    <row r="244" spans="11:27" x14ac:dyDescent="0.25">
      <c r="K244" s="44"/>
      <c r="L244"/>
      <c r="M244"/>
      <c r="N244" s="44"/>
      <c r="O244"/>
      <c r="Q244"/>
      <c r="R244" s="44"/>
      <c r="W244" s="44"/>
      <c r="AA244" s="44"/>
    </row>
    <row r="245" spans="11:27" x14ac:dyDescent="0.25">
      <c r="K245" s="44"/>
      <c r="L245"/>
      <c r="M245"/>
      <c r="N245" s="44"/>
      <c r="O245"/>
      <c r="Q245"/>
      <c r="R245" s="44"/>
      <c r="W245" s="44"/>
      <c r="AA245" s="44"/>
    </row>
    <row r="246" spans="11:27" x14ac:dyDescent="0.25">
      <c r="K246" s="44"/>
      <c r="L246"/>
      <c r="M246"/>
      <c r="N246" s="44"/>
      <c r="O246"/>
      <c r="Q246"/>
      <c r="R246" s="44"/>
      <c r="W246" s="44"/>
      <c r="AA246" s="44"/>
    </row>
    <row r="247" spans="11:27" x14ac:dyDescent="0.25">
      <c r="K247" s="44"/>
      <c r="L247"/>
      <c r="M247"/>
      <c r="N247" s="44"/>
      <c r="O247"/>
      <c r="Q247"/>
      <c r="R247" s="44"/>
      <c r="W247" s="44"/>
      <c r="AA247" s="44"/>
    </row>
    <row r="248" spans="11:27" x14ac:dyDescent="0.25">
      <c r="K248" s="44"/>
      <c r="L248"/>
      <c r="M248"/>
      <c r="N248" s="44"/>
      <c r="O248"/>
      <c r="Q248"/>
      <c r="R248" s="44"/>
      <c r="W248" s="44"/>
      <c r="AA248" s="44"/>
    </row>
    <row r="249" spans="11:27" x14ac:dyDescent="0.25">
      <c r="K249" s="44"/>
      <c r="L249"/>
      <c r="M249"/>
      <c r="N249" s="44"/>
      <c r="O249"/>
      <c r="Q249"/>
      <c r="R249" s="44"/>
      <c r="W249" s="44"/>
      <c r="AA249" s="44"/>
    </row>
    <row r="250" spans="11:27" x14ac:dyDescent="0.25">
      <c r="K250" s="44"/>
      <c r="L250"/>
      <c r="M250"/>
      <c r="N250" s="44"/>
      <c r="O250"/>
      <c r="Q250"/>
      <c r="R250" s="44"/>
      <c r="W250" s="44"/>
      <c r="AA250" s="44"/>
    </row>
    <row r="251" spans="11:27" x14ac:dyDescent="0.25">
      <c r="K251" s="44"/>
      <c r="L251"/>
      <c r="M251"/>
      <c r="N251" s="44"/>
      <c r="O251"/>
      <c r="Q251"/>
      <c r="R251" s="44"/>
      <c r="W251" s="44"/>
      <c r="AA251" s="44"/>
    </row>
    <row r="252" spans="11:27" x14ac:dyDescent="0.25">
      <c r="K252" s="44"/>
      <c r="L252"/>
      <c r="M252"/>
      <c r="N252" s="44"/>
      <c r="O252"/>
      <c r="Q252"/>
      <c r="R252" s="44"/>
      <c r="W252" s="44"/>
      <c r="AA252" s="44"/>
    </row>
    <row r="253" spans="11:27" x14ac:dyDescent="0.25">
      <c r="K253" s="44"/>
      <c r="L253"/>
      <c r="M253"/>
      <c r="N253" s="44"/>
      <c r="O253"/>
      <c r="Q253"/>
      <c r="R253" s="44"/>
      <c r="W253" s="44"/>
      <c r="AA253" s="44"/>
    </row>
    <row r="254" spans="11:27" x14ac:dyDescent="0.25">
      <c r="K254" s="44"/>
      <c r="L254"/>
      <c r="M254"/>
      <c r="N254" s="44"/>
      <c r="O254"/>
      <c r="Q254"/>
      <c r="R254" s="44"/>
      <c r="W254" s="44"/>
      <c r="AA254" s="44"/>
    </row>
    <row r="255" spans="11:27" x14ac:dyDescent="0.25">
      <c r="K255" s="44"/>
      <c r="L255"/>
      <c r="M255"/>
      <c r="N255" s="44"/>
      <c r="O255"/>
      <c r="Q255"/>
      <c r="R255" s="44"/>
      <c r="W255" s="44"/>
      <c r="AA255" s="44"/>
    </row>
    <row r="256" spans="11:27" x14ac:dyDescent="0.25">
      <c r="K256" s="44"/>
      <c r="L256"/>
      <c r="M256"/>
      <c r="N256" s="44"/>
      <c r="O256"/>
      <c r="Q256"/>
      <c r="R256" s="44"/>
      <c r="W256" s="44"/>
      <c r="AA256" s="44"/>
    </row>
    <row r="257" spans="11:27" x14ac:dyDescent="0.25">
      <c r="K257" s="44"/>
      <c r="L257"/>
      <c r="M257"/>
      <c r="N257" s="44"/>
      <c r="O257"/>
      <c r="Q257"/>
      <c r="R257" s="44"/>
      <c r="W257" s="44"/>
      <c r="AA257" s="44"/>
    </row>
    <row r="258" spans="11:27" x14ac:dyDescent="0.25">
      <c r="K258" s="44"/>
      <c r="L258"/>
      <c r="M258"/>
      <c r="N258" s="44"/>
      <c r="O258"/>
      <c r="Q258"/>
      <c r="R258" s="44"/>
      <c r="W258" s="44"/>
      <c r="AA258" s="44"/>
    </row>
    <row r="259" spans="11:27" x14ac:dyDescent="0.25">
      <c r="K259" s="44"/>
      <c r="L259"/>
      <c r="M259"/>
      <c r="N259" s="44"/>
      <c r="O259"/>
      <c r="Q259"/>
      <c r="R259" s="44"/>
      <c r="W259" s="44"/>
      <c r="AA259" s="44"/>
    </row>
    <row r="260" spans="11:27" x14ac:dyDescent="0.25">
      <c r="K260" s="44"/>
      <c r="L260"/>
      <c r="M260"/>
      <c r="N260" s="44"/>
      <c r="O260"/>
      <c r="Q260"/>
      <c r="R260" s="44"/>
      <c r="W260" s="44"/>
      <c r="AA260" s="44"/>
    </row>
    <row r="261" spans="11:27" x14ac:dyDescent="0.25">
      <c r="K261" s="44"/>
      <c r="L261"/>
      <c r="M261"/>
      <c r="N261" s="44"/>
      <c r="O261"/>
      <c r="Q261"/>
      <c r="R261" s="44"/>
      <c r="W261" s="44"/>
      <c r="AA261" s="44"/>
    </row>
    <row r="262" spans="11:27" x14ac:dyDescent="0.25">
      <c r="K262" s="44"/>
      <c r="L262"/>
      <c r="M262"/>
      <c r="N262" s="44"/>
      <c r="O262"/>
      <c r="Q262"/>
      <c r="R262" s="44"/>
      <c r="W262" s="44"/>
      <c r="AA262" s="44"/>
    </row>
    <row r="263" spans="11:27" x14ac:dyDescent="0.25">
      <c r="K263" s="44"/>
      <c r="L263"/>
      <c r="M263"/>
      <c r="N263" s="44"/>
      <c r="O263"/>
      <c r="Q263"/>
      <c r="R263" s="44"/>
      <c r="W263" s="44"/>
      <c r="AA263" s="44"/>
    </row>
    <row r="264" spans="11:27" x14ac:dyDescent="0.25">
      <c r="K264" s="44"/>
      <c r="L264"/>
      <c r="M264"/>
      <c r="N264" s="44"/>
      <c r="O264"/>
      <c r="Q264"/>
      <c r="R264" s="44"/>
      <c r="W264" s="44"/>
      <c r="AA264" s="44"/>
    </row>
    <row r="265" spans="11:27" x14ac:dyDescent="0.25">
      <c r="K265" s="44"/>
      <c r="L265"/>
      <c r="M265"/>
      <c r="N265" s="44"/>
      <c r="O265"/>
      <c r="Q265"/>
      <c r="R265" s="44"/>
      <c r="W265" s="44"/>
      <c r="AA265" s="44"/>
    </row>
    <row r="266" spans="11:27" x14ac:dyDescent="0.25">
      <c r="K266" s="44"/>
      <c r="L266"/>
      <c r="M266"/>
      <c r="N266" s="44"/>
      <c r="O266"/>
      <c r="Q266"/>
      <c r="R266" s="44"/>
      <c r="W266" s="44"/>
      <c r="AA266" s="44"/>
    </row>
    <row r="267" spans="11:27" x14ac:dyDescent="0.25">
      <c r="K267" s="44"/>
      <c r="L267"/>
      <c r="M267"/>
      <c r="N267" s="44"/>
      <c r="O267"/>
      <c r="Q267"/>
      <c r="R267" s="44"/>
      <c r="W267" s="44"/>
      <c r="AA267" s="44"/>
    </row>
    <row r="268" spans="11:27" x14ac:dyDescent="0.25">
      <c r="K268" s="44"/>
      <c r="L268"/>
      <c r="M268"/>
      <c r="N268" s="44"/>
      <c r="O268"/>
      <c r="Q268"/>
      <c r="R268" s="44"/>
      <c r="W268" s="44"/>
      <c r="AA268" s="44"/>
    </row>
    <row r="269" spans="11:27" x14ac:dyDescent="0.25">
      <c r="K269" s="44"/>
      <c r="L269"/>
      <c r="M269"/>
      <c r="N269" s="44"/>
      <c r="O269"/>
      <c r="Q269"/>
      <c r="R269" s="44"/>
      <c r="W269" s="44"/>
      <c r="AA269" s="44"/>
    </row>
    <row r="270" spans="11:27" x14ac:dyDescent="0.25">
      <c r="K270" s="44"/>
      <c r="L270"/>
      <c r="M270"/>
      <c r="N270" s="44"/>
      <c r="O270"/>
      <c r="Q270"/>
      <c r="R270" s="44"/>
      <c r="W270" s="44"/>
      <c r="AA270" s="44"/>
    </row>
    <row r="271" spans="11:27" x14ac:dyDescent="0.25">
      <c r="K271" s="44"/>
      <c r="L271"/>
      <c r="M271"/>
      <c r="N271" s="44"/>
      <c r="O271"/>
      <c r="Q271"/>
      <c r="R271" s="44"/>
      <c r="W271" s="44"/>
      <c r="AA271" s="44"/>
    </row>
    <row r="272" spans="11:27" x14ac:dyDescent="0.25">
      <c r="K272" s="44"/>
      <c r="L272"/>
      <c r="M272"/>
      <c r="N272" s="44"/>
      <c r="O272"/>
      <c r="Q272"/>
      <c r="R272" s="44"/>
      <c r="W272" s="44"/>
      <c r="AA272" s="44"/>
    </row>
    <row r="273" spans="11:27" x14ac:dyDescent="0.25">
      <c r="K273" s="44"/>
      <c r="L273"/>
      <c r="M273"/>
      <c r="N273" s="44"/>
      <c r="O273"/>
      <c r="Q273"/>
      <c r="R273" s="44"/>
      <c r="W273" s="44"/>
      <c r="AA273" s="44"/>
    </row>
    <row r="274" spans="11:27" x14ac:dyDescent="0.25">
      <c r="K274" s="44"/>
      <c r="L274"/>
      <c r="M274"/>
      <c r="N274" s="44"/>
      <c r="O274"/>
      <c r="Q274"/>
      <c r="R274" s="44"/>
      <c r="W274" s="44"/>
      <c r="AA274" s="44"/>
    </row>
    <row r="275" spans="11:27" x14ac:dyDescent="0.25">
      <c r="K275" s="44"/>
      <c r="L275"/>
      <c r="M275"/>
      <c r="N275" s="44"/>
      <c r="O275"/>
      <c r="Q275"/>
      <c r="R275" s="44"/>
      <c r="W275" s="44"/>
      <c r="AA275" s="44"/>
    </row>
    <row r="276" spans="11:27" x14ac:dyDescent="0.25">
      <c r="K276" s="44"/>
      <c r="L276"/>
      <c r="M276"/>
      <c r="N276" s="44"/>
      <c r="O276"/>
      <c r="Q276"/>
      <c r="R276" s="44"/>
      <c r="W276" s="44"/>
      <c r="AA276" s="44"/>
    </row>
    <row r="277" spans="11:27" x14ac:dyDescent="0.25">
      <c r="K277" s="44"/>
      <c r="L277"/>
      <c r="M277"/>
      <c r="N277" s="44"/>
      <c r="O277"/>
      <c r="Q277"/>
      <c r="R277" s="44"/>
      <c r="W277" s="44"/>
      <c r="AA277" s="44"/>
    </row>
    <row r="278" spans="11:27" x14ac:dyDescent="0.25">
      <c r="K278" s="44"/>
      <c r="L278"/>
      <c r="M278"/>
      <c r="N278" s="44"/>
      <c r="O278"/>
      <c r="Q278"/>
      <c r="R278" s="44"/>
      <c r="W278" s="44"/>
      <c r="AA278" s="44"/>
    </row>
    <row r="279" spans="11:27" x14ac:dyDescent="0.25">
      <c r="K279" s="44"/>
      <c r="L279"/>
      <c r="M279"/>
      <c r="N279" s="44"/>
      <c r="O279"/>
      <c r="Q279"/>
      <c r="R279" s="44"/>
      <c r="W279" s="44"/>
      <c r="AA279" s="44"/>
    </row>
    <row r="280" spans="11:27" x14ac:dyDescent="0.25">
      <c r="K280" s="44"/>
      <c r="L280"/>
      <c r="M280"/>
      <c r="N280" s="44"/>
      <c r="O280"/>
      <c r="Q280"/>
      <c r="R280" s="44"/>
      <c r="W280" s="44"/>
      <c r="AA280" s="44"/>
    </row>
    <row r="281" spans="11:27" x14ac:dyDescent="0.25">
      <c r="K281" s="44"/>
      <c r="L281"/>
      <c r="M281"/>
      <c r="N281" s="44"/>
      <c r="O281"/>
      <c r="Q281"/>
      <c r="R281" s="44"/>
      <c r="W281" s="44"/>
      <c r="AA281" s="44"/>
    </row>
    <row r="282" spans="11:27" x14ac:dyDescent="0.25">
      <c r="K282" s="44"/>
      <c r="L282"/>
      <c r="M282"/>
      <c r="N282" s="44"/>
      <c r="O282"/>
      <c r="Q282"/>
      <c r="R282" s="44"/>
      <c r="W282" s="44"/>
      <c r="AA282" s="44"/>
    </row>
    <row r="283" spans="11:27" x14ac:dyDescent="0.25">
      <c r="K283" s="44"/>
      <c r="L283"/>
      <c r="M283"/>
      <c r="N283" s="44"/>
      <c r="O283"/>
      <c r="Q283"/>
      <c r="R283" s="44"/>
      <c r="W283" s="44"/>
      <c r="AA283" s="44"/>
    </row>
    <row r="284" spans="11:27" x14ac:dyDescent="0.25">
      <c r="K284" s="44"/>
      <c r="L284"/>
      <c r="M284"/>
      <c r="N284" s="44"/>
      <c r="O284"/>
      <c r="Q284"/>
      <c r="R284" s="44"/>
      <c r="W284" s="44"/>
      <c r="AA284" s="44"/>
    </row>
    <row r="285" spans="11:27" x14ac:dyDescent="0.25">
      <c r="K285" s="44"/>
      <c r="L285"/>
      <c r="M285"/>
      <c r="N285" s="44"/>
      <c r="O285"/>
      <c r="Q285"/>
      <c r="R285" s="44"/>
      <c r="W285" s="44"/>
      <c r="AA285" s="44"/>
    </row>
    <row r="286" spans="11:27" x14ac:dyDescent="0.25">
      <c r="K286" s="44"/>
      <c r="L286"/>
      <c r="M286"/>
      <c r="N286" s="44"/>
      <c r="O286"/>
      <c r="Q286"/>
      <c r="R286" s="44"/>
      <c r="W286" s="44"/>
      <c r="AA286" s="44"/>
    </row>
    <row r="287" spans="11:27" x14ac:dyDescent="0.25">
      <c r="K287" s="44"/>
      <c r="L287"/>
      <c r="M287"/>
      <c r="N287" s="44"/>
      <c r="O287"/>
      <c r="Q287"/>
      <c r="R287" s="44"/>
      <c r="W287" s="44"/>
      <c r="AA287" s="44"/>
    </row>
    <row r="288" spans="11:27" x14ac:dyDescent="0.25">
      <c r="K288" s="44"/>
      <c r="L288"/>
      <c r="M288"/>
      <c r="N288" s="44"/>
      <c r="O288"/>
      <c r="Q288"/>
      <c r="R288" s="44"/>
      <c r="W288" s="44"/>
      <c r="AA288" s="44"/>
    </row>
    <row r="289" spans="11:27" x14ac:dyDescent="0.25">
      <c r="K289" s="44"/>
      <c r="L289"/>
      <c r="M289"/>
      <c r="N289" s="44"/>
      <c r="O289"/>
      <c r="Q289"/>
      <c r="R289" s="44"/>
      <c r="W289" s="44"/>
      <c r="AA289" s="44"/>
    </row>
    <row r="290" spans="11:27" x14ac:dyDescent="0.25">
      <c r="K290" s="44"/>
      <c r="L290"/>
      <c r="M290"/>
      <c r="N290" s="44"/>
      <c r="O290"/>
      <c r="Q290"/>
      <c r="R290" s="44"/>
      <c r="W290" s="44"/>
      <c r="AA290" s="44"/>
    </row>
    <row r="291" spans="11:27" x14ac:dyDescent="0.25">
      <c r="K291" s="44"/>
      <c r="L291"/>
      <c r="M291"/>
      <c r="N291" s="44"/>
      <c r="O291"/>
      <c r="Q291"/>
      <c r="R291" s="44"/>
      <c r="W291" s="44"/>
      <c r="AA291" s="44"/>
    </row>
    <row r="292" spans="11:27" x14ac:dyDescent="0.25">
      <c r="K292" s="44"/>
      <c r="L292"/>
      <c r="M292"/>
      <c r="N292" s="44"/>
      <c r="O292"/>
      <c r="Q292"/>
      <c r="R292" s="44"/>
      <c r="W292" s="44"/>
      <c r="AA292" s="44"/>
    </row>
    <row r="293" spans="11:27" x14ac:dyDescent="0.25">
      <c r="K293" s="44"/>
      <c r="L293"/>
      <c r="M293"/>
      <c r="N293" s="44"/>
      <c r="O293"/>
      <c r="Q293"/>
      <c r="R293" s="44"/>
      <c r="W293" s="44"/>
      <c r="AA293" s="44"/>
    </row>
    <row r="294" spans="11:27" x14ac:dyDescent="0.25">
      <c r="K294" s="44"/>
      <c r="L294"/>
      <c r="M294"/>
      <c r="N294" s="44"/>
      <c r="O294"/>
      <c r="Q294"/>
      <c r="R294" s="44"/>
      <c r="W294" s="44"/>
      <c r="AA294" s="44"/>
    </row>
    <row r="295" spans="11:27" x14ac:dyDescent="0.25">
      <c r="K295" s="44"/>
      <c r="L295"/>
      <c r="M295"/>
      <c r="N295" s="44"/>
      <c r="O295"/>
      <c r="Q295"/>
      <c r="R295" s="44"/>
      <c r="W295" s="44"/>
      <c r="AA295" s="44"/>
    </row>
    <row r="296" spans="11:27" x14ac:dyDescent="0.25">
      <c r="K296" s="44"/>
      <c r="L296"/>
      <c r="M296"/>
      <c r="N296" s="44"/>
      <c r="O296"/>
      <c r="Q296"/>
      <c r="R296" s="44"/>
      <c r="W296" s="44"/>
      <c r="AA296" s="44"/>
    </row>
    <row r="297" spans="11:27" x14ac:dyDescent="0.25">
      <c r="K297" s="44"/>
      <c r="L297"/>
      <c r="M297"/>
      <c r="N297" s="44"/>
      <c r="O297"/>
      <c r="Q297"/>
      <c r="R297" s="44"/>
      <c r="W297" s="44"/>
      <c r="AA297" s="44"/>
    </row>
    <row r="298" spans="11:27" x14ac:dyDescent="0.25">
      <c r="K298" s="44"/>
      <c r="L298"/>
      <c r="M298"/>
      <c r="N298" s="44"/>
      <c r="O298"/>
      <c r="Q298"/>
      <c r="R298" s="44"/>
      <c r="W298" s="44"/>
      <c r="AA298" s="44"/>
    </row>
    <row r="299" spans="11:27" x14ac:dyDescent="0.25">
      <c r="K299" s="44"/>
      <c r="L299"/>
      <c r="M299"/>
      <c r="N299" s="44"/>
      <c r="O299"/>
      <c r="Q299"/>
      <c r="R299" s="44"/>
      <c r="W299" s="44"/>
      <c r="AA299" s="44"/>
    </row>
    <row r="300" spans="11:27" x14ac:dyDescent="0.25">
      <c r="K300" s="44"/>
      <c r="L300"/>
      <c r="M300"/>
      <c r="N300" s="44"/>
      <c r="O300"/>
      <c r="Q300"/>
      <c r="R300" s="44"/>
      <c r="W300" s="44"/>
      <c r="AA300" s="44"/>
    </row>
    <row r="301" spans="11:27" x14ac:dyDescent="0.25">
      <c r="K301" s="44"/>
      <c r="L301"/>
      <c r="M301"/>
      <c r="N301" s="44"/>
      <c r="O301"/>
      <c r="Q301"/>
      <c r="R301" s="44"/>
      <c r="W301" s="44"/>
      <c r="AA301" s="44"/>
    </row>
    <row r="302" spans="11:27" x14ac:dyDescent="0.25">
      <c r="K302" s="44"/>
      <c r="L302"/>
      <c r="M302"/>
      <c r="N302" s="44"/>
      <c r="O302"/>
      <c r="Q302"/>
      <c r="R302" s="44"/>
      <c r="W302" s="44"/>
      <c r="AA302" s="44"/>
    </row>
    <row r="303" spans="11:27" x14ac:dyDescent="0.25">
      <c r="K303" s="44"/>
      <c r="L303"/>
      <c r="M303"/>
      <c r="N303" s="44"/>
      <c r="O303"/>
      <c r="Q303"/>
      <c r="R303" s="44"/>
      <c r="W303" s="44"/>
      <c r="AA303" s="44"/>
    </row>
    <row r="304" spans="11:27" x14ac:dyDescent="0.25">
      <c r="K304" s="44"/>
      <c r="L304"/>
      <c r="M304"/>
      <c r="N304" s="44"/>
      <c r="O304"/>
      <c r="Q304"/>
      <c r="R304" s="44"/>
      <c r="W304" s="44"/>
      <c r="AA304" s="44"/>
    </row>
    <row r="305" spans="11:27" x14ac:dyDescent="0.25">
      <c r="K305" s="44"/>
      <c r="L305"/>
      <c r="M305"/>
      <c r="N305" s="44"/>
      <c r="O305"/>
      <c r="Q305"/>
      <c r="R305" s="44"/>
      <c r="W305" s="44"/>
      <c r="AA305" s="44"/>
    </row>
    <row r="306" spans="11:27" x14ac:dyDescent="0.25">
      <c r="K306" s="44"/>
      <c r="L306"/>
      <c r="M306"/>
      <c r="N306" s="44"/>
      <c r="O306"/>
      <c r="Q306"/>
      <c r="R306" s="44"/>
      <c r="W306" s="44"/>
      <c r="AA306" s="44"/>
    </row>
    <row r="307" spans="11:27" x14ac:dyDescent="0.25">
      <c r="K307" s="44"/>
      <c r="L307"/>
      <c r="M307"/>
      <c r="N307" s="44"/>
      <c r="O307"/>
      <c r="Q307"/>
      <c r="R307" s="44"/>
      <c r="W307" s="44"/>
      <c r="AA307" s="44"/>
    </row>
    <row r="308" spans="11:27" x14ac:dyDescent="0.25">
      <c r="K308" s="44"/>
      <c r="L308"/>
      <c r="M308"/>
      <c r="N308" s="44"/>
      <c r="O308"/>
      <c r="Q308"/>
      <c r="R308" s="44"/>
      <c r="W308" s="44"/>
      <c r="AA308" s="44"/>
    </row>
    <row r="309" spans="11:27" x14ac:dyDescent="0.25">
      <c r="K309" s="44"/>
      <c r="L309"/>
      <c r="M309"/>
      <c r="N309" s="44"/>
      <c r="O309"/>
      <c r="Q309"/>
      <c r="R309" s="44"/>
      <c r="W309" s="44"/>
      <c r="AA309" s="44"/>
    </row>
    <row r="310" spans="11:27" x14ac:dyDescent="0.25">
      <c r="K310" s="44"/>
      <c r="L310"/>
      <c r="M310"/>
      <c r="N310" s="44"/>
      <c r="O310"/>
      <c r="Q310"/>
      <c r="R310" s="44"/>
      <c r="W310" s="44"/>
      <c r="AA310" s="44"/>
    </row>
  </sheetData>
  <mergeCells count="5">
    <mergeCell ref="J13:J127"/>
    <mergeCell ref="S13:S127"/>
    <mergeCell ref="Y13:Y127"/>
    <mergeCell ref="K133:R133"/>
    <mergeCell ref="T135:X135"/>
  </mergeCells>
  <pageMargins left="0.7" right="0.7" top="0.75" bottom="0.75" header="0.3" footer="0.3"/>
  <pageSetup paperSize="9" scale="37"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pageSetUpPr fitToPage="1"/>
  </sheetPr>
  <dimension ref="A1:AE331"/>
  <sheetViews>
    <sheetView topLeftCell="C37" zoomScale="55" zoomScaleNormal="55" workbookViewId="0">
      <selection activeCell="AD105" sqref="AD105"/>
    </sheetView>
  </sheetViews>
  <sheetFormatPr defaultColWidth="9.140625" defaultRowHeight="15" x14ac:dyDescent="0.25"/>
  <cols>
    <col min="1" max="1" width="23.5703125" hidden="1" customWidth="1"/>
    <col min="2" max="2" width="44" hidden="1" customWidth="1"/>
    <col min="3" max="3" width="26.85546875" customWidth="1"/>
    <col min="4" max="4" width="14.5703125" bestFit="1" customWidth="1"/>
    <col min="5" max="5" width="11.7109375" customWidth="1"/>
    <col min="6" max="8" width="11.7109375" hidden="1" customWidth="1"/>
    <col min="9" max="9" width="11.7109375" customWidth="1"/>
    <col min="10" max="10" width="11.7109375" style="47" customWidth="1"/>
    <col min="11" max="11" width="7.42578125" style="188" hidden="1" customWidth="1"/>
    <col min="12" max="12" width="10" style="190" bestFit="1" customWidth="1"/>
    <col min="13" max="13" width="10" style="64" bestFit="1" customWidth="1"/>
    <col min="14" max="14" width="8.7109375" style="44" bestFit="1" customWidth="1"/>
    <col min="15" max="15" width="10" style="190" bestFit="1" customWidth="1"/>
    <col min="16" max="17" width="10" style="64" bestFit="1" customWidth="1"/>
    <col min="18" max="18" width="8.7109375" style="44" bestFit="1" customWidth="1"/>
    <col min="19" max="19" width="8.7109375" style="190" bestFit="1" customWidth="1"/>
    <col min="20" max="20" width="10" style="64" bestFit="1" customWidth="1"/>
    <col min="21" max="21" width="7.42578125" style="62" bestFit="1" customWidth="1"/>
    <col min="22" max="22" width="6.85546875" bestFit="1" customWidth="1"/>
    <col min="23" max="23" width="7.42578125" style="47" hidden="1" customWidth="1"/>
    <col min="24" max="24" width="8.7109375" bestFit="1" customWidth="1"/>
    <col min="25" max="25" width="8.7109375" style="64" bestFit="1" customWidth="1"/>
    <col min="26" max="26" width="8.7109375" bestFit="1" customWidth="1"/>
    <col min="27" max="27" width="6.85546875" bestFit="1" customWidth="1"/>
    <col min="28" max="28" width="6.85546875" hidden="1" customWidth="1"/>
    <col min="29" max="29" width="8.7109375" style="64" bestFit="1" customWidth="1"/>
    <col min="30" max="30" width="8.7109375" style="190" bestFit="1" customWidth="1"/>
    <col min="31" max="31" width="8.7109375" bestFit="1" customWidth="1"/>
  </cols>
  <sheetData>
    <row r="1" spans="1:31" hidden="1" x14ac:dyDescent="0.25">
      <c r="C1" s="1" t="s">
        <v>0</v>
      </c>
      <c r="D1" s="2"/>
      <c r="X1" s="64"/>
    </row>
    <row r="2" spans="1:31" hidden="1" x14ac:dyDescent="0.25">
      <c r="C2" s="1" t="s">
        <v>1</v>
      </c>
      <c r="D2" s="30"/>
      <c r="X2" s="64"/>
    </row>
    <row r="3" spans="1:31" ht="30" hidden="1" x14ac:dyDescent="0.25">
      <c r="C3" s="54" t="s">
        <v>2569</v>
      </c>
      <c r="D3" s="55"/>
      <c r="X3" s="64"/>
    </row>
    <row r="4" spans="1:31" x14ac:dyDescent="0.25">
      <c r="C4" s="201"/>
      <c r="D4" s="5"/>
      <c r="J4" s="196">
        <f>J89-J61</f>
        <v>2.2222222222222254E-2</v>
      </c>
      <c r="K4" s="249"/>
      <c r="L4" s="196">
        <f>L89-L13</f>
        <v>4.8611111111111105E-2</v>
      </c>
      <c r="M4" s="196">
        <f>M89-M13</f>
        <v>4.8611111111111105E-2</v>
      </c>
      <c r="N4" s="196">
        <f t="shared" ref="N4:U4" si="0">N89-N13</f>
        <v>5.5555555555555469E-2</v>
      </c>
      <c r="O4" s="196">
        <f t="shared" si="0"/>
        <v>5.208333333333337E-2</v>
      </c>
      <c r="P4" s="196">
        <f t="shared" si="0"/>
        <v>5.2083333333333259E-2</v>
      </c>
      <c r="Q4" s="196">
        <f t="shared" si="0"/>
        <v>4.5138888888888951E-2</v>
      </c>
      <c r="R4" s="196">
        <f t="shared" si="0"/>
        <v>5.5555555555555469E-2</v>
      </c>
      <c r="S4" s="196">
        <f t="shared" si="0"/>
        <v>5.5555555555555691E-2</v>
      </c>
      <c r="T4" s="196">
        <f t="shared" si="0"/>
        <v>5.2083333333333259E-2</v>
      </c>
      <c r="U4" s="196">
        <f t="shared" si="0"/>
        <v>5.208333333333337E-2</v>
      </c>
      <c r="W4" s="249"/>
      <c r="X4" s="196">
        <f>X89-X62</f>
        <v>2.0138888888888928E-2</v>
      </c>
      <c r="Y4" s="196">
        <f>Y89-Y13</f>
        <v>5.555555555555558E-2</v>
      </c>
      <c r="Z4" s="196">
        <f>Z45-Z13</f>
        <v>1.8750000000000044E-2</v>
      </c>
      <c r="AC4" s="197">
        <f>AC89-AC61</f>
        <v>2.3611111111111138E-2</v>
      </c>
      <c r="AD4" s="196">
        <f>AD89-AD13</f>
        <v>5.555555555555558E-2</v>
      </c>
      <c r="AE4" s="196">
        <f>AE45-AE13</f>
        <v>2.3611111111111138E-2</v>
      </c>
    </row>
    <row r="5" spans="1:31" x14ac:dyDescent="0.25">
      <c r="A5" t="s">
        <v>4204</v>
      </c>
      <c r="C5" s="201"/>
      <c r="D5" s="5"/>
      <c r="K5" s="47"/>
      <c r="L5" s="44"/>
      <c r="M5"/>
      <c r="O5" s="44"/>
      <c r="P5"/>
      <c r="Q5"/>
      <c r="S5" s="44"/>
      <c r="T5"/>
      <c r="U5"/>
      <c r="Y5"/>
      <c r="AC5"/>
      <c r="AD5" s="44"/>
    </row>
    <row r="6" spans="1:31" x14ac:dyDescent="0.25">
      <c r="A6" t="s">
        <v>4203</v>
      </c>
      <c r="C6" s="201"/>
      <c r="D6" s="5"/>
      <c r="K6" s="47"/>
      <c r="L6" s="44"/>
      <c r="M6"/>
      <c r="O6" s="44"/>
      <c r="P6"/>
      <c r="Q6"/>
      <c r="S6" s="44"/>
      <c r="T6"/>
      <c r="U6"/>
      <c r="Y6"/>
      <c r="AC6"/>
      <c r="AD6" s="44"/>
    </row>
    <row r="7" spans="1:31" ht="15.75" x14ac:dyDescent="0.25">
      <c r="I7" s="6" t="s">
        <v>2</v>
      </c>
      <c r="K7" s="47"/>
      <c r="L7" s="44"/>
      <c r="M7"/>
      <c r="O7" s="44"/>
      <c r="P7"/>
      <c r="Q7"/>
      <c r="S7" s="44"/>
      <c r="T7"/>
      <c r="U7" s="44"/>
      <c r="Y7"/>
      <c r="AC7"/>
      <c r="AD7" s="44"/>
      <c r="AE7" s="44">
        <f>COUNTIF(AC10:AE11,"A1")</f>
        <v>2</v>
      </c>
    </row>
    <row r="8" spans="1:31" x14ac:dyDescent="0.25">
      <c r="K8" s="47"/>
      <c r="L8" s="44"/>
      <c r="M8"/>
      <c r="O8" s="44"/>
      <c r="P8"/>
      <c r="Q8"/>
      <c r="S8" s="44"/>
      <c r="T8"/>
      <c r="U8" s="44"/>
      <c r="Y8"/>
      <c r="AC8"/>
      <c r="AD8" s="44"/>
    </row>
    <row r="9" spans="1:31" ht="22.5" customHeight="1" x14ac:dyDescent="0.25">
      <c r="J9" s="118" t="s">
        <v>3342</v>
      </c>
      <c r="K9" s="47"/>
      <c r="L9" s="189" t="s">
        <v>3343</v>
      </c>
      <c r="M9" s="118" t="s">
        <v>3343</v>
      </c>
      <c r="N9" s="189" t="s">
        <v>3345</v>
      </c>
      <c r="O9" s="189" t="s">
        <v>3343</v>
      </c>
      <c r="P9" s="118" t="s">
        <v>3343</v>
      </c>
      <c r="Q9" s="118" t="s">
        <v>3344</v>
      </c>
      <c r="R9" s="189" t="s">
        <v>3345</v>
      </c>
      <c r="S9" s="189" t="s">
        <v>3345</v>
      </c>
      <c r="T9" s="118" t="s">
        <v>3343</v>
      </c>
      <c r="U9" s="189"/>
      <c r="X9" s="118" t="s">
        <v>3345</v>
      </c>
      <c r="Y9" s="118" t="s">
        <v>3345</v>
      </c>
      <c r="Z9" s="118" t="s">
        <v>3345</v>
      </c>
      <c r="AC9" s="118" t="s">
        <v>3341</v>
      </c>
      <c r="AD9" s="189" t="s">
        <v>3345</v>
      </c>
      <c r="AE9" s="118" t="s">
        <v>3345</v>
      </c>
    </row>
    <row r="10" spans="1:31" x14ac:dyDescent="0.25">
      <c r="J10" s="7" t="s">
        <v>3880</v>
      </c>
      <c r="K10" s="174"/>
      <c r="L10" s="7" t="s">
        <v>4</v>
      </c>
      <c r="M10" s="7" t="s">
        <v>4</v>
      </c>
      <c r="N10" s="7" t="s">
        <v>4</v>
      </c>
      <c r="O10" s="7" t="s">
        <v>4</v>
      </c>
      <c r="P10" s="7" t="s">
        <v>4</v>
      </c>
      <c r="Q10" s="7" t="s">
        <v>4</v>
      </c>
      <c r="R10" s="7" t="s">
        <v>4</v>
      </c>
      <c r="S10" s="7" t="s">
        <v>4</v>
      </c>
      <c r="T10" s="7" t="s">
        <v>4</v>
      </c>
      <c r="U10" s="7" t="s">
        <v>4</v>
      </c>
      <c r="W10" s="174"/>
      <c r="X10" s="7" t="s">
        <v>3880</v>
      </c>
      <c r="Y10" s="7" t="s">
        <v>4</v>
      </c>
      <c r="Z10" s="7" t="s">
        <v>3880</v>
      </c>
      <c r="AC10" s="7" t="s">
        <v>3880</v>
      </c>
      <c r="AD10" s="7" t="s">
        <v>4</v>
      </c>
      <c r="AE10" s="7" t="s">
        <v>3880</v>
      </c>
    </row>
    <row r="11" spans="1:31" ht="22.15" customHeight="1" x14ac:dyDescent="0.25">
      <c r="I11" t="s">
        <v>5</v>
      </c>
      <c r="J11" s="263">
        <f>13.18+1.37+1.35+4.37</f>
        <v>20.27</v>
      </c>
      <c r="K11" s="264"/>
      <c r="L11" s="263">
        <f>13.18+0.407+0.378+12.79</f>
        <v>26.754999999999999</v>
      </c>
      <c r="M11" s="263">
        <f>L11</f>
        <v>26.754999999999999</v>
      </c>
      <c r="N11" s="263">
        <f>13.18+12.79+1.37+1.35</f>
        <v>28.69</v>
      </c>
      <c r="O11" s="263">
        <f>L11</f>
        <v>26.754999999999999</v>
      </c>
      <c r="P11" s="263">
        <f>L11</f>
        <v>26.754999999999999</v>
      </c>
      <c r="Q11" s="263">
        <f>13.18+0.407+0.378+4.37</f>
        <v>18.335000000000001</v>
      </c>
      <c r="R11" s="263">
        <f>N11</f>
        <v>28.69</v>
      </c>
      <c r="S11" s="263">
        <f>R11</f>
        <v>28.69</v>
      </c>
      <c r="T11" s="263">
        <f>L11</f>
        <v>26.754999999999999</v>
      </c>
      <c r="U11" s="263">
        <v>28.7</v>
      </c>
      <c r="W11" s="264"/>
      <c r="X11" s="263">
        <f>N11</f>
        <v>28.69</v>
      </c>
      <c r="Y11" s="7" t="e">
        <f>#REF!</f>
        <v>#REF!</v>
      </c>
      <c r="Z11" s="7" t="e">
        <f>Y11</f>
        <v>#REF!</v>
      </c>
      <c r="AC11" s="7" t="e">
        <f>#REF!</f>
        <v>#REF!</v>
      </c>
      <c r="AD11" s="7" t="e">
        <f>#REF!</f>
        <v>#REF!</v>
      </c>
      <c r="AE11" s="7" t="e">
        <f>AD11</f>
        <v>#REF!</v>
      </c>
    </row>
    <row r="12" spans="1:31" ht="54" customHeight="1" x14ac:dyDescent="0.25">
      <c r="A12" s="212" t="s">
        <v>2711</v>
      </c>
      <c r="B12" s="169" t="s">
        <v>3601</v>
      </c>
      <c r="C12" s="213" t="s">
        <v>9</v>
      </c>
      <c r="D12" s="214" t="s">
        <v>10</v>
      </c>
      <c r="E12" s="219" t="s">
        <v>2712</v>
      </c>
      <c r="F12" s="74"/>
      <c r="G12" s="178"/>
      <c r="H12" s="178"/>
      <c r="J12" s="180" t="s">
        <v>13</v>
      </c>
      <c r="K12" s="180"/>
      <c r="L12" s="9" t="s">
        <v>13</v>
      </c>
      <c r="M12" s="9" t="s">
        <v>13</v>
      </c>
      <c r="N12" s="9" t="s">
        <v>13</v>
      </c>
      <c r="O12" s="9" t="s">
        <v>13</v>
      </c>
      <c r="P12" s="9" t="s">
        <v>13</v>
      </c>
      <c r="Q12" s="9" t="s">
        <v>13</v>
      </c>
      <c r="R12" s="9" t="s">
        <v>13</v>
      </c>
      <c r="S12" s="9" t="s">
        <v>13</v>
      </c>
      <c r="T12" s="9" t="s">
        <v>13</v>
      </c>
      <c r="U12" s="9"/>
      <c r="W12" s="180"/>
      <c r="X12" s="9" t="s">
        <v>13</v>
      </c>
      <c r="Y12" s="9" t="s">
        <v>13</v>
      </c>
      <c r="Z12" s="9" t="s">
        <v>13</v>
      </c>
      <c r="AC12" s="9" t="s">
        <v>13</v>
      </c>
      <c r="AD12" s="9"/>
      <c r="AE12" s="9"/>
    </row>
    <row r="13" spans="1:31" x14ac:dyDescent="0.25">
      <c r="A13" s="23">
        <f>VLOOKUP(D:D,'PARAGENS CONCELHO'!$1:$1048576,2,FALSE)</f>
        <v>0</v>
      </c>
      <c r="B13" s="12" t="s">
        <v>3764</v>
      </c>
      <c r="C13" s="23" t="str">
        <f>VLOOKUP(D:D,'PARAGENS CONCELHO'!$1:$1048576,3,FALSE)</f>
        <v>COMV</v>
      </c>
      <c r="D13" s="23" t="s">
        <v>14</v>
      </c>
      <c r="E13" s="14" t="s">
        <v>15</v>
      </c>
      <c r="F13" s="195"/>
      <c r="G13" s="15"/>
      <c r="H13" s="15"/>
      <c r="I13" s="308" t="s">
        <v>16</v>
      </c>
      <c r="J13" s="178" t="s">
        <v>18</v>
      </c>
      <c r="K13" s="178"/>
      <c r="L13" s="178">
        <v>0.28819444444444448</v>
      </c>
      <c r="M13" s="178">
        <v>0.33680555555555558</v>
      </c>
      <c r="N13" s="178">
        <v>0.44097222222222227</v>
      </c>
      <c r="O13" s="178">
        <v>0.5</v>
      </c>
      <c r="P13" s="178">
        <v>0.55208333333333337</v>
      </c>
      <c r="Q13" s="178">
        <v>0.60416666666666663</v>
      </c>
      <c r="R13" s="178">
        <v>0.6875</v>
      </c>
      <c r="S13" s="178">
        <v>0.74305555555555547</v>
      </c>
      <c r="T13" s="178">
        <v>0.77083333333333337</v>
      </c>
      <c r="U13" s="178">
        <v>0.8159722222222221</v>
      </c>
      <c r="V13" s="308" t="s">
        <v>17</v>
      </c>
      <c r="W13" s="181"/>
      <c r="X13" s="178"/>
      <c r="Y13" s="178">
        <v>0.52777777777777779</v>
      </c>
      <c r="Z13" s="178" t="s">
        <v>2571</v>
      </c>
      <c r="AA13" s="308" t="s">
        <v>19</v>
      </c>
      <c r="AB13" s="146"/>
      <c r="AC13" s="178" t="s">
        <v>18</v>
      </c>
      <c r="AD13" s="178">
        <v>0.57291666666666663</v>
      </c>
      <c r="AE13" s="178">
        <v>0.75347222222222221</v>
      </c>
    </row>
    <row r="14" spans="1:31" x14ac:dyDescent="0.25">
      <c r="A14" s="12" t="str">
        <f>VLOOKUP(D:D,'PARAGENS CONCELHO'!$1:$1048576,2,FALSE)</f>
        <v xml:space="preserve"> 40.659058,  -7.914846</v>
      </c>
      <c r="B14" s="12" t="s">
        <v>3765</v>
      </c>
      <c r="C14" s="12" t="str">
        <f>VLOOKUP(D:D,'PARAGENS CONCELHO'!$1:$1048576,3,FALSE)</f>
        <v>Segurança Social 1</v>
      </c>
      <c r="D14" s="12" t="s">
        <v>20</v>
      </c>
      <c r="E14" s="18"/>
      <c r="F14" s="195"/>
      <c r="G14" s="185"/>
      <c r="H14" s="185"/>
      <c r="I14" s="309"/>
      <c r="J14" s="15" t="s">
        <v>18</v>
      </c>
      <c r="K14" s="15"/>
      <c r="L14" s="15">
        <v>0.28958333333333336</v>
      </c>
      <c r="M14" s="15">
        <v>0.33819444444444446</v>
      </c>
      <c r="N14" s="15">
        <v>0.44236111111111115</v>
      </c>
      <c r="O14" s="15">
        <v>0.50138888888888888</v>
      </c>
      <c r="P14" s="15">
        <v>0.55347222222222225</v>
      </c>
      <c r="Q14" s="15">
        <v>0.60555555555555551</v>
      </c>
      <c r="R14" s="15">
        <v>0.68888888888888899</v>
      </c>
      <c r="S14" s="15">
        <v>0.74444444444444446</v>
      </c>
      <c r="T14" s="15">
        <v>0.77222222222222225</v>
      </c>
      <c r="U14" s="15">
        <v>0.81736111111111109</v>
      </c>
      <c r="V14" s="309"/>
      <c r="W14" s="78"/>
      <c r="X14" s="15"/>
      <c r="Y14" s="15">
        <v>0.52916666666666667</v>
      </c>
      <c r="Z14" s="15">
        <v>0.79305555555555562</v>
      </c>
      <c r="AA14" s="309"/>
      <c r="AC14" s="15" t="s">
        <v>18</v>
      </c>
      <c r="AD14" s="15">
        <v>0.57430555555555551</v>
      </c>
      <c r="AE14" s="15">
        <v>0.75486111111111109</v>
      </c>
    </row>
    <row r="15" spans="1:31" x14ac:dyDescent="0.25">
      <c r="A15" s="12" t="str">
        <f>VLOOKUP(D:D,'PARAGENS CONCELHO'!$1:$1048576,2,FALSE)</f>
        <v xml:space="preserve"> 40.656145,  -7.914081</v>
      </c>
      <c r="B15" s="12" t="s">
        <v>3766</v>
      </c>
      <c r="C15" s="12" t="str">
        <f>VLOOKUP(D:D,'PARAGENS CONCELHO'!$1:$1048576,3,FALSE)</f>
        <v>Rossio 2</v>
      </c>
      <c r="D15" s="20" t="s">
        <v>21</v>
      </c>
      <c r="E15" s="22"/>
      <c r="F15" s="195"/>
      <c r="G15" s="15">
        <v>6.9444444444444447E-4</v>
      </c>
      <c r="H15" s="15">
        <v>6.9444444444444447E-4</v>
      </c>
      <c r="I15" s="309"/>
      <c r="J15" s="185" t="s">
        <v>18</v>
      </c>
      <c r="K15" s="185"/>
      <c r="L15" s="185">
        <v>0.29166666666666669</v>
      </c>
      <c r="M15" s="185">
        <v>0.34027777777777773</v>
      </c>
      <c r="N15" s="185">
        <v>0.44444444444444442</v>
      </c>
      <c r="O15" s="185">
        <v>0.50347222222222221</v>
      </c>
      <c r="P15" s="185">
        <v>0.55555555555555558</v>
      </c>
      <c r="Q15" s="185">
        <v>0.60763888888888895</v>
      </c>
      <c r="R15" s="185">
        <v>0.69097222222222221</v>
      </c>
      <c r="S15" s="185">
        <v>0.74652777777777779</v>
      </c>
      <c r="T15" s="185">
        <v>0.77430555555555547</v>
      </c>
      <c r="U15" s="185">
        <v>0.81944444444444442</v>
      </c>
      <c r="V15" s="309"/>
      <c r="W15" s="184"/>
      <c r="X15" s="185"/>
      <c r="Y15" s="185">
        <v>0.53125</v>
      </c>
      <c r="Z15" s="185">
        <v>0.79513888888888884</v>
      </c>
      <c r="AA15" s="309"/>
      <c r="AC15" s="185" t="s">
        <v>18</v>
      </c>
      <c r="AD15" s="185">
        <v>0.57638888888888895</v>
      </c>
      <c r="AE15" s="185">
        <v>0.75694444444444453</v>
      </c>
    </row>
    <row r="16" spans="1:31" x14ac:dyDescent="0.25">
      <c r="A16" s="12" t="str">
        <f>VLOOKUP(D:D,'PARAGENS CONCELHO'!$1:$1048576,2,FALSE)</f>
        <v xml:space="preserve"> 40.655985,  -7.912575</v>
      </c>
      <c r="B16" s="12" t="s">
        <v>3767</v>
      </c>
      <c r="C16" s="12" t="str">
        <f>VLOOKUP(D:D,'PARAGENS CONCELHO'!$1:$1048576,3,FALSE)</f>
        <v>Alves Martins</v>
      </c>
      <c r="D16" s="12" t="s">
        <v>22</v>
      </c>
      <c r="E16" s="18"/>
      <c r="F16" s="195">
        <v>6.9444444444444447E-4</v>
      </c>
      <c r="G16" s="185">
        <v>1.3888888888888889E-3</v>
      </c>
      <c r="H16" s="185">
        <v>6.9444444444444447E-4</v>
      </c>
      <c r="I16" s="309"/>
      <c r="J16" s="15" t="s">
        <v>18</v>
      </c>
      <c r="K16" s="15">
        <v>6.9444444444444447E-4</v>
      </c>
      <c r="L16" s="15">
        <f>SUM(L15,K16)</f>
        <v>0.29236111111111113</v>
      </c>
      <c r="M16" s="15">
        <f>SUM(M15,K16)</f>
        <v>0.34097222222222218</v>
      </c>
      <c r="N16" s="15">
        <f t="shared" ref="N16:N36" si="1">SUM(N15,H15)</f>
        <v>0.44513888888888886</v>
      </c>
      <c r="O16" s="15">
        <f t="shared" ref="O16:O32" si="2">SUM(O15,K16)</f>
        <v>0.50416666666666665</v>
      </c>
      <c r="P16" s="15">
        <f t="shared" ref="P16:P32" si="3">SUM(P15,K16)</f>
        <v>0.55625000000000002</v>
      </c>
      <c r="Q16" s="15">
        <f t="shared" ref="Q16:Q32" si="4">SUM(Q15,G15)</f>
        <v>0.60833333333333339</v>
      </c>
      <c r="R16" s="15">
        <v>0.69166666666666665</v>
      </c>
      <c r="S16" s="15">
        <f t="shared" ref="S16:S36" si="5">SUM(S15,H15)</f>
        <v>0.74722222222222223</v>
      </c>
      <c r="T16" s="15">
        <f t="shared" ref="T16:T32" si="6">SUM(T15,K16)</f>
        <v>0.77499999999999991</v>
      </c>
      <c r="U16" s="15">
        <v>0.82013888888888886</v>
      </c>
      <c r="V16" s="309"/>
      <c r="W16" s="78">
        <v>6.9444444444444447E-4</v>
      </c>
      <c r="X16" s="15"/>
      <c r="Y16" s="15">
        <f t="shared" ref="Y16:Y36" si="7">SUM(Y15,W16)</f>
        <v>0.53194444444444444</v>
      </c>
      <c r="Z16" s="15">
        <f t="shared" ref="Z16:Z36" si="8">SUM(Z15,W16)</f>
        <v>0.79583333333333328</v>
      </c>
      <c r="AA16" s="309"/>
      <c r="AB16" s="31">
        <v>6.9444444444444447E-4</v>
      </c>
      <c r="AC16" s="15" t="s">
        <v>18</v>
      </c>
      <c r="AD16" s="15">
        <f t="shared" ref="AD16:AD36" si="9">SUM(AD15,AB16)</f>
        <v>0.57708333333333339</v>
      </c>
      <c r="AE16" s="15">
        <f t="shared" ref="AE16:AE36" si="10">SUM(AE15,AB16)</f>
        <v>0.75763888888888897</v>
      </c>
    </row>
    <row r="17" spans="1:31" x14ac:dyDescent="0.25">
      <c r="A17" s="12" t="str">
        <f>VLOOKUP(D:D,'PARAGENS CONCELHO'!$1:$1048576,2,FALSE)</f>
        <v xml:space="preserve"> 40.657660,  -7.909950</v>
      </c>
      <c r="B17" s="12" t="s">
        <v>3768</v>
      </c>
      <c r="C17" s="12" t="str">
        <f>VLOOKUP(D:D,'PARAGENS CONCELHO'!$1:$1048576,3,FALSE)</f>
        <v>S Cristina-Cap S Pereira</v>
      </c>
      <c r="D17" s="20" t="s">
        <v>23</v>
      </c>
      <c r="E17" s="22"/>
      <c r="F17" s="195">
        <v>6.9444444444444447E-4</v>
      </c>
      <c r="G17" s="15">
        <v>6.9444444444444447E-4</v>
      </c>
      <c r="H17" s="15">
        <v>6.9444444444444447E-4</v>
      </c>
      <c r="I17" s="309"/>
      <c r="J17" s="185" t="s">
        <v>18</v>
      </c>
      <c r="K17" s="185">
        <v>6.9444444444444447E-4</v>
      </c>
      <c r="L17" s="185">
        <f t="shared" ref="L17:L32" si="11">SUM(L16,K17)</f>
        <v>0.29305555555555557</v>
      </c>
      <c r="M17" s="185">
        <f t="shared" ref="M17:M32" si="12">SUM(M16,K17)</f>
        <v>0.34166666666666662</v>
      </c>
      <c r="N17" s="185">
        <f t="shared" si="1"/>
        <v>0.4458333333333333</v>
      </c>
      <c r="O17" s="185">
        <f t="shared" si="2"/>
        <v>0.50486111111111109</v>
      </c>
      <c r="P17" s="185">
        <f t="shared" si="3"/>
        <v>0.55694444444444446</v>
      </c>
      <c r="Q17" s="185">
        <f t="shared" si="4"/>
        <v>0.60972222222222228</v>
      </c>
      <c r="R17" s="185">
        <v>0.69236111111111109</v>
      </c>
      <c r="S17" s="185">
        <f t="shared" si="5"/>
        <v>0.74791666666666667</v>
      </c>
      <c r="T17" s="185">
        <f t="shared" si="6"/>
        <v>0.77569444444444435</v>
      </c>
      <c r="U17" s="185">
        <v>0.8208333333333333</v>
      </c>
      <c r="V17" s="309"/>
      <c r="W17" s="184">
        <v>0</v>
      </c>
      <c r="X17" s="185"/>
      <c r="Y17" s="185">
        <f t="shared" si="7"/>
        <v>0.53194444444444444</v>
      </c>
      <c r="Z17" s="185">
        <f t="shared" si="8"/>
        <v>0.79583333333333328</v>
      </c>
      <c r="AA17" s="309"/>
      <c r="AB17" s="31">
        <v>6.9444444444444447E-4</v>
      </c>
      <c r="AC17" s="185" t="s">
        <v>18</v>
      </c>
      <c r="AD17" s="185">
        <f t="shared" si="9"/>
        <v>0.57777777777777783</v>
      </c>
      <c r="AE17" s="185">
        <f t="shared" si="10"/>
        <v>0.75833333333333341</v>
      </c>
    </row>
    <row r="18" spans="1:31" x14ac:dyDescent="0.25">
      <c r="A18" s="12" t="str">
        <f>VLOOKUP(D:D,'PARAGENS CONCELHO'!$1:$1048576,2,FALSE)</f>
        <v xml:space="preserve"> 40.659405,  -7.907466</v>
      </c>
      <c r="B18" s="12" t="s">
        <v>3768</v>
      </c>
      <c r="C18" s="12" t="str">
        <f>VLOOKUP(D:D,'PARAGENS CONCELHO'!$1:$1048576,3,FALSE)</f>
        <v>Cap S Pereira-Fontelo</v>
      </c>
      <c r="D18" s="12" t="s">
        <v>24</v>
      </c>
      <c r="E18" s="18"/>
      <c r="F18" s="195">
        <v>6.9444444444444447E-4</v>
      </c>
      <c r="G18" s="185">
        <v>6.9444444444444447E-4</v>
      </c>
      <c r="H18" s="185">
        <v>6.9444444444444447E-4</v>
      </c>
      <c r="I18" s="309"/>
      <c r="J18" s="15" t="s">
        <v>18</v>
      </c>
      <c r="K18" s="15">
        <v>6.9444444444444447E-4</v>
      </c>
      <c r="L18" s="15">
        <f t="shared" si="11"/>
        <v>0.29375000000000001</v>
      </c>
      <c r="M18" s="15">
        <f t="shared" si="12"/>
        <v>0.34236111111111106</v>
      </c>
      <c r="N18" s="15">
        <f t="shared" si="1"/>
        <v>0.44652777777777775</v>
      </c>
      <c r="O18" s="15">
        <f t="shared" si="2"/>
        <v>0.50555555555555554</v>
      </c>
      <c r="P18" s="15">
        <f t="shared" si="3"/>
        <v>0.55763888888888891</v>
      </c>
      <c r="Q18" s="15">
        <f t="shared" si="4"/>
        <v>0.61041666666666672</v>
      </c>
      <c r="R18" s="15">
        <v>0.69305555555555554</v>
      </c>
      <c r="S18" s="15">
        <f t="shared" si="5"/>
        <v>0.74861111111111112</v>
      </c>
      <c r="T18" s="15">
        <f t="shared" si="6"/>
        <v>0.7763888888888888</v>
      </c>
      <c r="U18" s="15">
        <v>0.82152777777777775</v>
      </c>
      <c r="V18" s="309"/>
      <c r="W18" s="78">
        <v>6.9444444444444447E-4</v>
      </c>
      <c r="X18" s="15"/>
      <c r="Y18" s="15">
        <f t="shared" si="7"/>
        <v>0.53263888888888888</v>
      </c>
      <c r="Z18" s="15">
        <f t="shared" si="8"/>
        <v>0.79652777777777772</v>
      </c>
      <c r="AA18" s="309"/>
      <c r="AB18" s="31">
        <v>6.9444444444444447E-4</v>
      </c>
      <c r="AC18" s="15" t="s">
        <v>18</v>
      </c>
      <c r="AD18" s="15">
        <f t="shared" si="9"/>
        <v>0.57847222222222228</v>
      </c>
      <c r="AE18" s="15">
        <f t="shared" si="10"/>
        <v>0.75902777777777786</v>
      </c>
    </row>
    <row r="19" spans="1:31" x14ac:dyDescent="0.25">
      <c r="A19" s="12" t="str">
        <f>VLOOKUP(D:D,'PARAGENS CONCELHO'!$1:$1048576,2,FALSE)</f>
        <v xml:space="preserve"> 40.660617,  -7.908127</v>
      </c>
      <c r="B19" s="12" t="s">
        <v>3769</v>
      </c>
      <c r="C19" s="12" t="str">
        <f>VLOOKUP(D:D,'PARAGENS CONCELHO'!$1:$1048576,3,FALSE)</f>
        <v>Largo Santo António</v>
      </c>
      <c r="D19" s="65" t="s">
        <v>2529</v>
      </c>
      <c r="E19" s="22"/>
      <c r="F19" s="195">
        <v>6.9444444444444447E-4</v>
      </c>
      <c r="G19" s="15">
        <v>1.3888888888888889E-3</v>
      </c>
      <c r="H19" s="15">
        <v>6.9444444444444447E-4</v>
      </c>
      <c r="I19" s="309"/>
      <c r="J19" s="185" t="s">
        <v>18</v>
      </c>
      <c r="K19" s="185">
        <v>6.9444444444444447E-4</v>
      </c>
      <c r="L19" s="185">
        <f t="shared" si="11"/>
        <v>0.29444444444444445</v>
      </c>
      <c r="M19" s="185">
        <f t="shared" si="12"/>
        <v>0.3430555555555555</v>
      </c>
      <c r="N19" s="185">
        <f t="shared" si="1"/>
        <v>0.44722222222222219</v>
      </c>
      <c r="O19" s="185">
        <f t="shared" si="2"/>
        <v>0.50624999999999998</v>
      </c>
      <c r="P19" s="185">
        <f t="shared" si="3"/>
        <v>0.55833333333333335</v>
      </c>
      <c r="Q19" s="185">
        <f t="shared" si="4"/>
        <v>0.61111111111111116</v>
      </c>
      <c r="R19" s="185">
        <v>0.69374999999999998</v>
      </c>
      <c r="S19" s="185">
        <f t="shared" si="5"/>
        <v>0.74930555555555556</v>
      </c>
      <c r="T19" s="185">
        <f t="shared" si="6"/>
        <v>0.77708333333333324</v>
      </c>
      <c r="U19" s="185">
        <v>0.82222222222222219</v>
      </c>
      <c r="V19" s="309"/>
      <c r="W19" s="184">
        <v>6.9444444444444447E-4</v>
      </c>
      <c r="X19" s="185"/>
      <c r="Y19" s="185">
        <f t="shared" si="7"/>
        <v>0.53333333333333333</v>
      </c>
      <c r="Z19" s="185">
        <f t="shared" si="8"/>
        <v>0.79722222222222217</v>
      </c>
      <c r="AA19" s="309"/>
      <c r="AB19" s="31">
        <v>6.9444444444444447E-4</v>
      </c>
      <c r="AC19" s="185" t="s">
        <v>18</v>
      </c>
      <c r="AD19" s="185">
        <f t="shared" si="9"/>
        <v>0.57916666666666672</v>
      </c>
      <c r="AE19" s="185">
        <f t="shared" si="10"/>
        <v>0.7597222222222223</v>
      </c>
    </row>
    <row r="20" spans="1:31" x14ac:dyDescent="0.25">
      <c r="A20" s="12" t="str">
        <f>VLOOKUP(D:D,'PARAGENS CONCELHO'!$1:$1048576,2,FALSE)</f>
        <v xml:space="preserve"> 40.663248,  -7.910430</v>
      </c>
      <c r="B20" s="12" t="s">
        <v>3778</v>
      </c>
      <c r="C20" s="12" t="str">
        <f>VLOOKUP(D:D,'PARAGENS CONCELHO'!$1:$1048576,3,FALSE)</f>
        <v>Casa da Ribeira</v>
      </c>
      <c r="D20" s="12" t="s">
        <v>2530</v>
      </c>
      <c r="E20" s="18"/>
      <c r="F20" s="195">
        <v>6.9444444444444447E-4</v>
      </c>
      <c r="G20" s="178">
        <v>6.9444444444444447E-4</v>
      </c>
      <c r="H20" s="178">
        <v>6.9444444444444447E-4</v>
      </c>
      <c r="I20" s="309"/>
      <c r="J20" s="15" t="s">
        <v>18</v>
      </c>
      <c r="K20" s="15">
        <v>6.9444444444444447E-4</v>
      </c>
      <c r="L20" s="15">
        <f t="shared" si="11"/>
        <v>0.2951388888888889</v>
      </c>
      <c r="M20" s="15">
        <f t="shared" si="12"/>
        <v>0.34374999999999994</v>
      </c>
      <c r="N20" s="15">
        <f t="shared" si="1"/>
        <v>0.44791666666666663</v>
      </c>
      <c r="O20" s="15">
        <f t="shared" si="2"/>
        <v>0.50694444444444442</v>
      </c>
      <c r="P20" s="15">
        <f t="shared" si="3"/>
        <v>0.55902777777777779</v>
      </c>
      <c r="Q20" s="15">
        <f t="shared" si="4"/>
        <v>0.61250000000000004</v>
      </c>
      <c r="R20" s="15">
        <v>0.69444444444444442</v>
      </c>
      <c r="S20" s="15">
        <f t="shared" si="5"/>
        <v>0.75</v>
      </c>
      <c r="T20" s="15">
        <f t="shared" si="6"/>
        <v>0.77777777777777768</v>
      </c>
      <c r="U20" s="15">
        <v>0.82291666666666663</v>
      </c>
      <c r="V20" s="309"/>
      <c r="W20" s="78">
        <v>0</v>
      </c>
      <c r="X20" s="15"/>
      <c r="Y20" s="15">
        <f t="shared" si="7"/>
        <v>0.53333333333333333</v>
      </c>
      <c r="Z20" s="15">
        <f t="shared" si="8"/>
        <v>0.79722222222222217</v>
      </c>
      <c r="AA20" s="309"/>
      <c r="AB20" s="31">
        <v>6.9444444444444447E-4</v>
      </c>
      <c r="AC20" s="15" t="s">
        <v>18</v>
      </c>
      <c r="AD20" s="15">
        <f t="shared" si="9"/>
        <v>0.57986111111111116</v>
      </c>
      <c r="AE20" s="15">
        <f t="shared" si="10"/>
        <v>0.76041666666666674</v>
      </c>
    </row>
    <row r="21" spans="1:31" x14ac:dyDescent="0.25">
      <c r="A21" s="23" t="str">
        <f>VLOOKUP(D:D,'PARAGENS CONCELHO'!$1:$1048576,2,FALSE)</f>
        <v xml:space="preserve"> 40.666018,  -7.913206</v>
      </c>
      <c r="B21" s="12" t="s">
        <v>3770</v>
      </c>
      <c r="C21" s="23" t="str">
        <f>VLOOKUP(D:D,'PARAGENS CONCELHO'!$1:$1048576,3,FALSE)</f>
        <v>Cava de Viriato 1</v>
      </c>
      <c r="D21" s="23" t="s">
        <v>2572</v>
      </c>
      <c r="E21" s="14" t="s">
        <v>28</v>
      </c>
      <c r="F21" s="195">
        <v>6.9444444444444447E-4</v>
      </c>
      <c r="G21" s="15">
        <v>6.9444444444444447E-4</v>
      </c>
      <c r="H21" s="15">
        <v>6.9444444444444447E-4</v>
      </c>
      <c r="I21" s="309"/>
      <c r="J21" s="178" t="s">
        <v>18</v>
      </c>
      <c r="K21" s="178">
        <v>6.9444444444444447E-4</v>
      </c>
      <c r="L21" s="178">
        <f t="shared" si="11"/>
        <v>0.29583333333333334</v>
      </c>
      <c r="M21" s="178">
        <f t="shared" si="12"/>
        <v>0.34444444444444439</v>
      </c>
      <c r="N21" s="178">
        <f t="shared" si="1"/>
        <v>0.44861111111111107</v>
      </c>
      <c r="O21" s="178">
        <f t="shared" si="2"/>
        <v>0.50763888888888886</v>
      </c>
      <c r="P21" s="178">
        <f t="shared" si="3"/>
        <v>0.55972222222222223</v>
      </c>
      <c r="Q21" s="178">
        <f t="shared" si="4"/>
        <v>0.61319444444444449</v>
      </c>
      <c r="R21" s="178">
        <v>0.69513888888888886</v>
      </c>
      <c r="S21" s="178">
        <f t="shared" si="5"/>
        <v>0.75069444444444444</v>
      </c>
      <c r="T21" s="178">
        <f t="shared" si="6"/>
        <v>0.77847222222222212</v>
      </c>
      <c r="U21" s="178">
        <v>0.82361111111111107</v>
      </c>
      <c r="V21" s="309"/>
      <c r="W21" s="181">
        <v>6.9444444444444447E-4</v>
      </c>
      <c r="X21" s="178"/>
      <c r="Y21" s="178">
        <f t="shared" si="7"/>
        <v>0.53402777777777777</v>
      </c>
      <c r="Z21" s="178">
        <f t="shared" si="8"/>
        <v>0.79791666666666661</v>
      </c>
      <c r="AA21" s="309"/>
      <c r="AB21" s="145">
        <v>6.9444444444444447E-4</v>
      </c>
      <c r="AC21" s="178" t="s">
        <v>18</v>
      </c>
      <c r="AD21" s="178">
        <f t="shared" si="9"/>
        <v>0.5805555555555556</v>
      </c>
      <c r="AE21" s="178">
        <f t="shared" si="10"/>
        <v>0.76111111111111118</v>
      </c>
    </row>
    <row r="22" spans="1:31" x14ac:dyDescent="0.25">
      <c r="A22" s="12" t="str">
        <f>VLOOKUP(D:D,'PARAGENS CONCELHO'!$1:$1048576,2,FALSE)</f>
        <v xml:space="preserve"> 40.668229,  -7.915667</v>
      </c>
      <c r="B22" s="12" t="s">
        <v>3771</v>
      </c>
      <c r="C22" s="12" t="str">
        <f>VLOOKUP(D:D,'PARAGENS CONCELHO'!$1:$1048576,3,FALSE)</f>
        <v>Av Bélgica-Alf Miguel 1</v>
      </c>
      <c r="D22" s="20" t="s">
        <v>2573</v>
      </c>
      <c r="E22" s="22"/>
      <c r="F22" s="195">
        <v>6.9444444444444447E-4</v>
      </c>
      <c r="G22" s="185">
        <v>6.9444444444444447E-4</v>
      </c>
      <c r="H22" s="185">
        <v>6.9444444444444447E-4</v>
      </c>
      <c r="I22" s="309"/>
      <c r="J22" s="15" t="s">
        <v>18</v>
      </c>
      <c r="K22" s="15">
        <v>6.9444444444444447E-4</v>
      </c>
      <c r="L22" s="15">
        <f t="shared" si="11"/>
        <v>0.29652777777777778</v>
      </c>
      <c r="M22" s="15">
        <f t="shared" si="12"/>
        <v>0.34513888888888883</v>
      </c>
      <c r="N22" s="15">
        <f t="shared" si="1"/>
        <v>0.44930555555555551</v>
      </c>
      <c r="O22" s="15">
        <f t="shared" si="2"/>
        <v>0.5083333333333333</v>
      </c>
      <c r="P22" s="15">
        <f t="shared" si="3"/>
        <v>0.56041666666666667</v>
      </c>
      <c r="Q22" s="15">
        <f t="shared" si="4"/>
        <v>0.61388888888888893</v>
      </c>
      <c r="R22" s="15">
        <v>0.6958333333333333</v>
      </c>
      <c r="S22" s="15">
        <f t="shared" si="5"/>
        <v>0.75138888888888888</v>
      </c>
      <c r="T22" s="15">
        <f t="shared" si="6"/>
        <v>0.77916666666666656</v>
      </c>
      <c r="U22" s="15">
        <v>0.82430555555555551</v>
      </c>
      <c r="V22" s="309"/>
      <c r="W22" s="78">
        <v>6.9444444444444447E-4</v>
      </c>
      <c r="X22" s="15"/>
      <c r="Y22" s="15">
        <f t="shared" si="7"/>
        <v>0.53472222222222221</v>
      </c>
      <c r="Z22" s="15">
        <f t="shared" si="8"/>
        <v>0.79861111111111105</v>
      </c>
      <c r="AA22" s="309"/>
      <c r="AB22" s="31">
        <v>6.9444444444444447E-4</v>
      </c>
      <c r="AC22" s="15" t="s">
        <v>18</v>
      </c>
      <c r="AD22" s="15">
        <f t="shared" si="9"/>
        <v>0.58125000000000004</v>
      </c>
      <c r="AE22" s="15">
        <f t="shared" si="10"/>
        <v>0.76180555555555562</v>
      </c>
    </row>
    <row r="23" spans="1:31" x14ac:dyDescent="0.25">
      <c r="A23" s="12" t="str">
        <f>VLOOKUP(D:D,'PARAGENS CONCELHO'!$1:$1048576,2,FALSE)</f>
        <v xml:space="preserve"> 40.670403,  -7.917955</v>
      </c>
      <c r="B23" s="12" t="s">
        <v>3771</v>
      </c>
      <c r="C23" s="12" t="str">
        <f>VLOOKUP(D:D,'PARAGENS CONCELHO'!$1:$1048576,3,FALSE)</f>
        <v>Avenida Bélgica 2</v>
      </c>
      <c r="D23" s="12" t="s">
        <v>2575</v>
      </c>
      <c r="E23" s="18"/>
      <c r="F23" s="195">
        <v>6.9444444444444447E-4</v>
      </c>
      <c r="G23" s="15">
        <v>6.9444444444444447E-4</v>
      </c>
      <c r="H23" s="15">
        <v>6.9444444444444447E-4</v>
      </c>
      <c r="I23" s="309"/>
      <c r="J23" s="185" t="s">
        <v>18</v>
      </c>
      <c r="K23" s="185">
        <v>6.9444444444444447E-4</v>
      </c>
      <c r="L23" s="185">
        <f t="shared" si="11"/>
        <v>0.29722222222222222</v>
      </c>
      <c r="M23" s="185">
        <f t="shared" si="12"/>
        <v>0.34583333333333327</v>
      </c>
      <c r="N23" s="185">
        <f t="shared" si="1"/>
        <v>0.44999999999999996</v>
      </c>
      <c r="O23" s="185">
        <f t="shared" si="2"/>
        <v>0.50902777777777775</v>
      </c>
      <c r="P23" s="185">
        <f t="shared" si="3"/>
        <v>0.56111111111111112</v>
      </c>
      <c r="Q23" s="185">
        <f t="shared" si="4"/>
        <v>0.61458333333333337</v>
      </c>
      <c r="R23" s="185">
        <v>0.69652777777777775</v>
      </c>
      <c r="S23" s="185">
        <f t="shared" si="5"/>
        <v>0.75208333333333333</v>
      </c>
      <c r="T23" s="185">
        <f t="shared" si="6"/>
        <v>0.77986111111111101</v>
      </c>
      <c r="U23" s="185">
        <v>0.82499999999999996</v>
      </c>
      <c r="V23" s="309"/>
      <c r="W23" s="184">
        <v>6.9444444444444447E-4</v>
      </c>
      <c r="X23" s="185"/>
      <c r="Y23" s="185">
        <f t="shared" si="7"/>
        <v>0.53541666666666665</v>
      </c>
      <c r="Z23" s="185">
        <f t="shared" si="8"/>
        <v>0.79930555555555549</v>
      </c>
      <c r="AA23" s="309"/>
      <c r="AB23" s="31">
        <v>6.9444444444444447E-4</v>
      </c>
      <c r="AC23" s="185" t="s">
        <v>18</v>
      </c>
      <c r="AD23" s="185">
        <f t="shared" si="9"/>
        <v>0.58194444444444449</v>
      </c>
      <c r="AE23" s="185">
        <f t="shared" si="10"/>
        <v>0.76250000000000007</v>
      </c>
    </row>
    <row r="24" spans="1:31" x14ac:dyDescent="0.25">
      <c r="A24" s="12" t="str">
        <f>VLOOKUP(D:D,'PARAGENS CONCELHO'!$1:$1048576,2,FALSE)</f>
        <v xml:space="preserve"> 40.672560,  -7.920169</v>
      </c>
      <c r="B24" s="12" t="s">
        <v>3772</v>
      </c>
      <c r="C24" s="12" t="str">
        <f>VLOOKUP(D:D,'PARAGENS CONCELHO'!$1:$1048576,3,FALSE)</f>
        <v>Avenida Bélgica 3</v>
      </c>
      <c r="D24" s="20" t="s">
        <v>2576</v>
      </c>
      <c r="E24" s="22"/>
      <c r="F24" s="195">
        <v>6.9444444444444447E-4</v>
      </c>
      <c r="G24" s="185">
        <v>6.9444444444444447E-4</v>
      </c>
      <c r="H24" s="185">
        <v>6.9444444444444447E-4</v>
      </c>
      <c r="I24" s="309"/>
      <c r="J24" s="15" t="s">
        <v>18</v>
      </c>
      <c r="K24" s="15">
        <v>6.9444444444444447E-4</v>
      </c>
      <c r="L24" s="15">
        <f t="shared" si="11"/>
        <v>0.29791666666666666</v>
      </c>
      <c r="M24" s="15">
        <f t="shared" si="12"/>
        <v>0.34652777777777771</v>
      </c>
      <c r="N24" s="15">
        <f t="shared" si="1"/>
        <v>0.4506944444444444</v>
      </c>
      <c r="O24" s="15">
        <f t="shared" si="2"/>
        <v>0.50972222222222219</v>
      </c>
      <c r="P24" s="15">
        <f t="shared" si="3"/>
        <v>0.56180555555555556</v>
      </c>
      <c r="Q24" s="15">
        <f t="shared" si="4"/>
        <v>0.61527777777777781</v>
      </c>
      <c r="R24" s="15">
        <v>0.69722222222222219</v>
      </c>
      <c r="S24" s="15">
        <f t="shared" si="5"/>
        <v>0.75277777777777777</v>
      </c>
      <c r="T24" s="15">
        <f t="shared" si="6"/>
        <v>0.78055555555555545</v>
      </c>
      <c r="U24" s="15">
        <v>0.8256944444444444</v>
      </c>
      <c r="V24" s="309"/>
      <c r="W24" s="78">
        <v>6.9444444444444447E-4</v>
      </c>
      <c r="X24" s="15"/>
      <c r="Y24" s="15">
        <f t="shared" si="7"/>
        <v>0.53611111111111109</v>
      </c>
      <c r="Z24" s="15">
        <f t="shared" si="8"/>
        <v>0.79999999999999993</v>
      </c>
      <c r="AA24" s="309"/>
      <c r="AB24" s="31">
        <v>6.9444444444444447E-4</v>
      </c>
      <c r="AC24" s="15" t="s">
        <v>18</v>
      </c>
      <c r="AD24" s="15">
        <f t="shared" si="9"/>
        <v>0.58263888888888893</v>
      </c>
      <c r="AE24" s="15">
        <f t="shared" si="10"/>
        <v>0.76319444444444451</v>
      </c>
    </row>
    <row r="25" spans="1:31" x14ac:dyDescent="0.25">
      <c r="A25" s="12" t="str">
        <f>VLOOKUP(D:D,'PARAGENS CONCELHO'!$1:$1048576,2,FALSE)</f>
        <v xml:space="preserve"> 40.674666,  -7.922428</v>
      </c>
      <c r="B25" s="12" t="s">
        <v>3772</v>
      </c>
      <c r="C25" s="12" t="str">
        <f>VLOOKUP(D:D,'PARAGENS CONCELHO'!$1:$1048576,3,FALSE)</f>
        <v>Av Bélgica-Sta Amélia 2</v>
      </c>
      <c r="D25" s="12" t="s">
        <v>2577</v>
      </c>
      <c r="E25" s="18"/>
      <c r="F25" s="195">
        <v>6.9444444444444447E-4</v>
      </c>
      <c r="G25" s="80">
        <v>6.9444444444444447E-4</v>
      </c>
      <c r="H25" s="80">
        <v>6.9444444444444447E-4</v>
      </c>
      <c r="I25" s="309"/>
      <c r="J25" s="185" t="s">
        <v>18</v>
      </c>
      <c r="K25" s="185">
        <v>6.9444444444444447E-4</v>
      </c>
      <c r="L25" s="185">
        <f t="shared" si="11"/>
        <v>0.2986111111111111</v>
      </c>
      <c r="M25" s="185">
        <f t="shared" si="12"/>
        <v>0.34722222222222215</v>
      </c>
      <c r="N25" s="185">
        <f t="shared" si="1"/>
        <v>0.45138888888888884</v>
      </c>
      <c r="O25" s="185">
        <f t="shared" si="2"/>
        <v>0.51041666666666663</v>
      </c>
      <c r="P25" s="185">
        <f t="shared" si="3"/>
        <v>0.5625</v>
      </c>
      <c r="Q25" s="185">
        <f t="shared" si="4"/>
        <v>0.61597222222222225</v>
      </c>
      <c r="R25" s="185">
        <v>0.69791666666666663</v>
      </c>
      <c r="S25" s="185">
        <f t="shared" si="5"/>
        <v>0.75347222222222221</v>
      </c>
      <c r="T25" s="185">
        <f t="shared" si="6"/>
        <v>0.78124999999999989</v>
      </c>
      <c r="U25" s="185">
        <v>0.82638888888888884</v>
      </c>
      <c r="V25" s="309"/>
      <c r="W25" s="184">
        <v>0</v>
      </c>
      <c r="X25" s="185"/>
      <c r="Y25" s="185">
        <f t="shared" si="7"/>
        <v>0.53611111111111109</v>
      </c>
      <c r="Z25" s="185">
        <f t="shared" si="8"/>
        <v>0.79999999999999993</v>
      </c>
      <c r="AA25" s="309"/>
      <c r="AB25" s="31">
        <v>6.9444444444444447E-4</v>
      </c>
      <c r="AC25" s="185" t="s">
        <v>18</v>
      </c>
      <c r="AD25" s="185">
        <f t="shared" si="9"/>
        <v>0.58333333333333337</v>
      </c>
      <c r="AE25" s="185">
        <f t="shared" si="10"/>
        <v>0.76388888888888895</v>
      </c>
    </row>
    <row r="26" spans="1:31" x14ac:dyDescent="0.25">
      <c r="A26" s="23" t="str">
        <f>VLOOKUP(D:D,'PARAGENS CONCELHO'!$1:$1048576,2,FALSE)</f>
        <v xml:space="preserve"> 40.678020,  -7.921627</v>
      </c>
      <c r="B26" s="12" t="s">
        <v>3773</v>
      </c>
      <c r="C26" s="23" t="str">
        <f>VLOOKUP(D:D,'PARAGENS CONCELHO'!$1:$1048576,3,FALSE)</f>
        <v>Abraveses-Igreja 2</v>
      </c>
      <c r="D26" s="24" t="s">
        <v>2578</v>
      </c>
      <c r="E26" s="26" t="s">
        <v>2713</v>
      </c>
      <c r="F26" s="195">
        <v>6.9444444444444447E-4</v>
      </c>
      <c r="G26" s="185">
        <v>1.3888888888888889E-3</v>
      </c>
      <c r="H26" s="185">
        <v>6.9444444444444447E-4</v>
      </c>
      <c r="I26" s="309"/>
      <c r="J26" s="80" t="s">
        <v>18</v>
      </c>
      <c r="K26" s="80">
        <v>6.9444444444444447E-4</v>
      </c>
      <c r="L26" s="80">
        <f t="shared" si="11"/>
        <v>0.29930555555555555</v>
      </c>
      <c r="M26" s="80">
        <f t="shared" si="12"/>
        <v>0.3479166666666666</v>
      </c>
      <c r="N26" s="80">
        <f t="shared" si="1"/>
        <v>0.45208333333333328</v>
      </c>
      <c r="O26" s="80">
        <f t="shared" si="2"/>
        <v>0.51111111111111107</v>
      </c>
      <c r="P26" s="80">
        <f t="shared" si="3"/>
        <v>0.56319444444444444</v>
      </c>
      <c r="Q26" s="80">
        <f t="shared" si="4"/>
        <v>0.6166666666666667</v>
      </c>
      <c r="R26" s="80">
        <v>0.69861111111111107</v>
      </c>
      <c r="S26" s="80">
        <f t="shared" si="5"/>
        <v>0.75416666666666665</v>
      </c>
      <c r="T26" s="80">
        <f t="shared" si="6"/>
        <v>0.78194444444444433</v>
      </c>
      <c r="U26" s="80">
        <v>0.82708333333333328</v>
      </c>
      <c r="V26" s="309"/>
      <c r="W26" s="182">
        <v>6.9444444444444447E-4</v>
      </c>
      <c r="X26" s="80"/>
      <c r="Y26" s="80">
        <f t="shared" si="7"/>
        <v>0.53680555555555554</v>
      </c>
      <c r="Z26" s="80">
        <f t="shared" si="8"/>
        <v>0.80069444444444438</v>
      </c>
      <c r="AA26" s="309"/>
      <c r="AB26" s="145">
        <v>6.9444444444444447E-4</v>
      </c>
      <c r="AC26" s="80" t="s">
        <v>18</v>
      </c>
      <c r="AD26" s="80">
        <f t="shared" si="9"/>
        <v>0.58402777777777781</v>
      </c>
      <c r="AE26" s="80">
        <f t="shared" si="10"/>
        <v>0.76458333333333339</v>
      </c>
    </row>
    <row r="27" spans="1:31" x14ac:dyDescent="0.25">
      <c r="A27" s="12" t="str">
        <f>VLOOKUP(D:D,'PARAGENS CONCELHO'!$1:$1048576,2,FALSE)</f>
        <v xml:space="preserve"> 40.680050,  -7.920085</v>
      </c>
      <c r="B27" s="12" t="s">
        <v>3773</v>
      </c>
      <c r="C27" s="12" t="str">
        <f>VLOOKUP(D:D,'PARAGENS CONCELHO'!$1:$1048576,3,FALSE)</f>
        <v>Abraveses-Correios 1</v>
      </c>
      <c r="D27" s="12" t="s">
        <v>2579</v>
      </c>
      <c r="E27" s="18"/>
      <c r="F27" s="195">
        <v>6.9444444444444447E-4</v>
      </c>
      <c r="G27" s="15">
        <v>6.9444444444444447E-4</v>
      </c>
      <c r="H27" s="15">
        <v>6.9444444444444447E-4</v>
      </c>
      <c r="I27" s="309"/>
      <c r="J27" s="185" t="s">
        <v>18</v>
      </c>
      <c r="K27" s="185">
        <v>6.9444444444444447E-4</v>
      </c>
      <c r="L27" s="185">
        <f t="shared" si="11"/>
        <v>0.3</v>
      </c>
      <c r="M27" s="185">
        <f t="shared" si="12"/>
        <v>0.34861111111111104</v>
      </c>
      <c r="N27" s="185">
        <f t="shared" si="1"/>
        <v>0.45277777777777772</v>
      </c>
      <c r="O27" s="185">
        <f t="shared" si="2"/>
        <v>0.51180555555555551</v>
      </c>
      <c r="P27" s="185">
        <f t="shared" si="3"/>
        <v>0.56388888888888888</v>
      </c>
      <c r="Q27" s="185">
        <f t="shared" si="4"/>
        <v>0.61805555555555558</v>
      </c>
      <c r="R27" s="185">
        <v>0.69930555555555551</v>
      </c>
      <c r="S27" s="185">
        <f t="shared" si="5"/>
        <v>0.75486111111111109</v>
      </c>
      <c r="T27" s="185">
        <f t="shared" si="6"/>
        <v>0.78263888888888877</v>
      </c>
      <c r="U27" s="185">
        <v>0.82777777777777772</v>
      </c>
      <c r="V27" s="309"/>
      <c r="W27" s="184">
        <v>6.9444444444444447E-4</v>
      </c>
      <c r="X27" s="185"/>
      <c r="Y27" s="185">
        <f t="shared" si="7"/>
        <v>0.53749999999999998</v>
      </c>
      <c r="Z27" s="185">
        <f t="shared" si="8"/>
        <v>0.80138888888888882</v>
      </c>
      <c r="AA27" s="309"/>
      <c r="AB27" s="31">
        <v>6.9444444444444447E-4</v>
      </c>
      <c r="AC27" s="185" t="s">
        <v>18</v>
      </c>
      <c r="AD27" s="185">
        <f t="shared" si="9"/>
        <v>0.58472222222222225</v>
      </c>
      <c r="AE27" s="185">
        <f t="shared" si="10"/>
        <v>0.76527777777777783</v>
      </c>
    </row>
    <row r="28" spans="1:31" x14ac:dyDescent="0.25">
      <c r="A28" s="12" t="str">
        <f>VLOOKUP(D:D,'PARAGENS CONCELHO'!$1:$1048576,2,FALSE)</f>
        <v xml:space="preserve"> 40.682148,  -7.918799</v>
      </c>
      <c r="B28" s="12" t="s">
        <v>3773</v>
      </c>
      <c r="C28" s="12" t="str">
        <f>VLOOKUP(D:D,'PARAGENS CONCELHO'!$1:$1048576,3,FALSE)</f>
        <v>Abraveses-Hospital 1</v>
      </c>
      <c r="D28" s="12" t="s">
        <v>2580</v>
      </c>
      <c r="E28" s="18"/>
      <c r="F28" s="195">
        <v>6.9444444444444447E-4</v>
      </c>
      <c r="G28" s="185">
        <v>6.9444444444444447E-4</v>
      </c>
      <c r="H28" s="185">
        <v>6.9444444444444447E-4</v>
      </c>
      <c r="I28" s="309"/>
      <c r="J28" s="15" t="s">
        <v>18</v>
      </c>
      <c r="K28" s="15">
        <v>6.9444444444444447E-4</v>
      </c>
      <c r="L28" s="15">
        <f t="shared" si="11"/>
        <v>0.30069444444444443</v>
      </c>
      <c r="M28" s="15">
        <f t="shared" si="12"/>
        <v>0.34930555555555548</v>
      </c>
      <c r="N28" s="15">
        <f t="shared" si="1"/>
        <v>0.45347222222222217</v>
      </c>
      <c r="O28" s="15">
        <f t="shared" si="2"/>
        <v>0.51249999999999996</v>
      </c>
      <c r="P28" s="15">
        <f t="shared" si="3"/>
        <v>0.56458333333333333</v>
      </c>
      <c r="Q28" s="15">
        <f t="shared" si="4"/>
        <v>0.61875000000000002</v>
      </c>
      <c r="R28" s="15">
        <v>0.7</v>
      </c>
      <c r="S28" s="15">
        <f t="shared" si="5"/>
        <v>0.75555555555555554</v>
      </c>
      <c r="T28" s="15">
        <f t="shared" si="6"/>
        <v>0.78333333333333321</v>
      </c>
      <c r="U28" s="15">
        <v>0.82847222222222217</v>
      </c>
      <c r="V28" s="309"/>
      <c r="W28" s="78">
        <v>0</v>
      </c>
      <c r="X28" s="15"/>
      <c r="Y28" s="15">
        <f t="shared" si="7"/>
        <v>0.53749999999999998</v>
      </c>
      <c r="Z28" s="15">
        <f t="shared" si="8"/>
        <v>0.80138888888888882</v>
      </c>
      <c r="AA28" s="309"/>
      <c r="AB28" s="31">
        <v>6.9444444444444447E-4</v>
      </c>
      <c r="AC28" s="15" t="s">
        <v>18</v>
      </c>
      <c r="AD28" s="15">
        <f t="shared" si="9"/>
        <v>0.5854166666666667</v>
      </c>
      <c r="AE28" s="15">
        <f t="shared" si="10"/>
        <v>0.76597222222222228</v>
      </c>
    </row>
    <row r="29" spans="1:31" x14ac:dyDescent="0.25">
      <c r="A29" s="12" t="str">
        <f>VLOOKUP(D:D,'PARAGENS CONCELHO'!$1:$1048576,2,FALSE)</f>
        <v xml:space="preserve"> 40.684896,  -7.917198</v>
      </c>
      <c r="B29" s="12">
        <v>5</v>
      </c>
      <c r="C29" s="12" t="str">
        <f>VLOOKUP(D:D,'PARAGENS CONCELHO'!$1:$1048576,3,FALSE)</f>
        <v>TCor Silva Simões 2</v>
      </c>
      <c r="D29" s="20" t="s">
        <v>2714</v>
      </c>
      <c r="E29" s="22"/>
      <c r="F29" s="195">
        <v>6.9444444444444447E-4</v>
      </c>
      <c r="G29" s="15">
        <v>6.9444444444444447E-4</v>
      </c>
      <c r="H29" s="15">
        <v>6.9444444444444447E-4</v>
      </c>
      <c r="I29" s="309"/>
      <c r="J29" s="185" t="s">
        <v>18</v>
      </c>
      <c r="K29" s="185">
        <v>6.9444444444444447E-4</v>
      </c>
      <c r="L29" s="185">
        <f t="shared" si="11"/>
        <v>0.30138888888888887</v>
      </c>
      <c r="M29" s="185">
        <f t="shared" si="12"/>
        <v>0.34999999999999992</v>
      </c>
      <c r="N29" s="185">
        <f t="shared" si="1"/>
        <v>0.45416666666666661</v>
      </c>
      <c r="O29" s="185">
        <f t="shared" si="2"/>
        <v>0.5131944444444444</v>
      </c>
      <c r="P29" s="185">
        <f t="shared" si="3"/>
        <v>0.56527777777777777</v>
      </c>
      <c r="Q29" s="185">
        <f t="shared" si="4"/>
        <v>0.61944444444444446</v>
      </c>
      <c r="R29" s="185">
        <v>0.7006944444444444</v>
      </c>
      <c r="S29" s="185">
        <f t="shared" si="5"/>
        <v>0.75624999999999998</v>
      </c>
      <c r="T29" s="185">
        <f t="shared" si="6"/>
        <v>0.78402777777777766</v>
      </c>
      <c r="U29" s="185">
        <v>0.82916666666666661</v>
      </c>
      <c r="V29" s="309"/>
      <c r="W29" s="184">
        <v>6.9444444444444447E-4</v>
      </c>
      <c r="X29" s="185"/>
      <c r="Y29" s="185">
        <f t="shared" si="7"/>
        <v>0.53819444444444442</v>
      </c>
      <c r="Z29" s="185">
        <f t="shared" si="8"/>
        <v>0.80208333333333326</v>
      </c>
      <c r="AA29" s="309"/>
      <c r="AB29" s="31">
        <v>6.9444444444444447E-4</v>
      </c>
      <c r="AC29" s="185" t="s">
        <v>18</v>
      </c>
      <c r="AD29" s="185">
        <f t="shared" si="9"/>
        <v>0.58611111111111114</v>
      </c>
      <c r="AE29" s="185">
        <f t="shared" si="10"/>
        <v>0.76666666666666672</v>
      </c>
    </row>
    <row r="30" spans="1:31" x14ac:dyDescent="0.25">
      <c r="A30" s="12" t="str">
        <f>VLOOKUP(D:D,'PARAGENS CONCELHO'!$1:$1048576,2,FALSE)</f>
        <v xml:space="preserve"> 40.686740,  -7.916070</v>
      </c>
      <c r="B30" s="12">
        <v>5</v>
      </c>
      <c r="C30" s="12" t="str">
        <f>VLOOKUP(D:D,'PARAGENS CONCELHO'!$1:$1048576,3,FALSE)</f>
        <v>TCor Silva Simões 3</v>
      </c>
      <c r="D30" s="28" t="s">
        <v>2496</v>
      </c>
      <c r="E30" s="22"/>
      <c r="F30" s="195">
        <v>6.9444444444444447E-4</v>
      </c>
      <c r="G30" s="185">
        <v>6.9444444444444447E-4</v>
      </c>
      <c r="H30" s="185">
        <v>6.9444444444444447E-4</v>
      </c>
      <c r="I30" s="309"/>
      <c r="J30" s="15" t="s">
        <v>18</v>
      </c>
      <c r="K30" s="15">
        <v>6.9444444444444447E-4</v>
      </c>
      <c r="L30" s="15">
        <f t="shared" si="11"/>
        <v>0.30208333333333331</v>
      </c>
      <c r="M30" s="15">
        <f t="shared" si="12"/>
        <v>0.35069444444444436</v>
      </c>
      <c r="N30" s="15">
        <f t="shared" si="1"/>
        <v>0.45486111111111105</v>
      </c>
      <c r="O30" s="15">
        <f t="shared" si="2"/>
        <v>0.51388888888888884</v>
      </c>
      <c r="P30" s="15">
        <f t="shared" si="3"/>
        <v>0.56597222222222221</v>
      </c>
      <c r="Q30" s="15">
        <f t="shared" si="4"/>
        <v>0.62013888888888891</v>
      </c>
      <c r="R30" s="15">
        <v>0.70138888888888884</v>
      </c>
      <c r="S30" s="15">
        <f t="shared" si="5"/>
        <v>0.75694444444444442</v>
      </c>
      <c r="T30" s="15">
        <f t="shared" si="6"/>
        <v>0.7847222222222221</v>
      </c>
      <c r="U30" s="15">
        <v>0.82986111111111105</v>
      </c>
      <c r="V30" s="309"/>
      <c r="W30" s="78">
        <v>6.9444444444444447E-4</v>
      </c>
      <c r="X30" s="15"/>
      <c r="Y30" s="15">
        <f t="shared" si="7"/>
        <v>0.53888888888888886</v>
      </c>
      <c r="Z30" s="15">
        <f t="shared" si="8"/>
        <v>0.8027777777777777</v>
      </c>
      <c r="AA30" s="309"/>
      <c r="AB30" s="31">
        <v>6.9444444444444447E-4</v>
      </c>
      <c r="AC30" s="15" t="s">
        <v>18</v>
      </c>
      <c r="AD30" s="15">
        <f t="shared" si="9"/>
        <v>0.58680555555555558</v>
      </c>
      <c r="AE30" s="15">
        <f t="shared" si="10"/>
        <v>0.76736111111111116</v>
      </c>
    </row>
    <row r="31" spans="1:31" x14ac:dyDescent="0.25">
      <c r="A31" s="12" t="str">
        <f>VLOOKUP(D:D,'PARAGENS CONCELHO'!$1:$1048576,2,FALSE)</f>
        <v>40.68829, -7.91518</v>
      </c>
      <c r="B31" s="12">
        <v>5</v>
      </c>
      <c r="C31" s="12" t="str">
        <f>VLOOKUP(D:D,'PARAGENS CONCELHO'!$1:$1048576,3,FALSE)</f>
        <v>Tcor S Simões-Cumieira 2</v>
      </c>
      <c r="D31" s="12" t="s">
        <v>2715</v>
      </c>
      <c r="E31" s="18"/>
      <c r="F31" s="195">
        <v>6.9444444444444447E-4</v>
      </c>
      <c r="G31" s="15">
        <v>1.3888888888888889E-3</v>
      </c>
      <c r="H31" s="15">
        <v>6.9444444444444447E-4</v>
      </c>
      <c r="I31" s="309"/>
      <c r="J31" s="185" t="s">
        <v>18</v>
      </c>
      <c r="K31" s="185">
        <v>6.9444444444444447E-4</v>
      </c>
      <c r="L31" s="185">
        <f t="shared" si="11"/>
        <v>0.30277777777777776</v>
      </c>
      <c r="M31" s="185">
        <f t="shared" si="12"/>
        <v>0.35138888888888881</v>
      </c>
      <c r="N31" s="185">
        <f t="shared" si="1"/>
        <v>0.45555555555555549</v>
      </c>
      <c r="O31" s="185">
        <f t="shared" si="2"/>
        <v>0.51458333333333328</v>
      </c>
      <c r="P31" s="185">
        <f t="shared" si="3"/>
        <v>0.56666666666666665</v>
      </c>
      <c r="Q31" s="185">
        <f t="shared" si="4"/>
        <v>0.62083333333333335</v>
      </c>
      <c r="R31" s="185">
        <v>0.70208333333333328</v>
      </c>
      <c r="S31" s="185">
        <f t="shared" si="5"/>
        <v>0.75763888888888886</v>
      </c>
      <c r="T31" s="185">
        <f t="shared" si="6"/>
        <v>0.78541666666666654</v>
      </c>
      <c r="U31" s="185">
        <v>0.83055555555555549</v>
      </c>
      <c r="V31" s="309"/>
      <c r="W31" s="184">
        <v>6.9444444444444447E-4</v>
      </c>
      <c r="X31" s="185"/>
      <c r="Y31" s="185">
        <f t="shared" si="7"/>
        <v>0.5395833333333333</v>
      </c>
      <c r="Z31" s="185">
        <f t="shared" si="8"/>
        <v>0.80347222222222214</v>
      </c>
      <c r="AA31" s="309"/>
      <c r="AB31" s="31">
        <v>6.9444444444444447E-4</v>
      </c>
      <c r="AC31" s="185" t="s">
        <v>18</v>
      </c>
      <c r="AD31" s="185">
        <f t="shared" si="9"/>
        <v>0.58750000000000002</v>
      </c>
      <c r="AE31" s="185">
        <f t="shared" si="10"/>
        <v>0.7680555555555556</v>
      </c>
    </row>
    <row r="32" spans="1:31" x14ac:dyDescent="0.25">
      <c r="A32" s="12" t="str">
        <f>VLOOKUP(D:D,'PARAGENS CONCELHO'!$1:$1048576,2,FALSE)</f>
        <v>40.69023, -7.91405</v>
      </c>
      <c r="B32" s="12">
        <v>5</v>
      </c>
      <c r="C32" s="12" t="str">
        <f>VLOOKUP(D:D,'PARAGENS CONCELHO'!$1:$1048576,3,FALSE)</f>
        <v>Tcor S Simões-Cimalha 1</v>
      </c>
      <c r="D32" s="20" t="s">
        <v>2716</v>
      </c>
      <c r="E32" s="18"/>
      <c r="F32" s="195">
        <v>6.9444444444444447E-4</v>
      </c>
      <c r="G32" s="185"/>
      <c r="H32" s="185">
        <v>6.9444444444444447E-4</v>
      </c>
      <c r="I32" s="309"/>
      <c r="J32" s="15" t="s">
        <v>18</v>
      </c>
      <c r="K32" s="15">
        <v>6.9444444444444447E-4</v>
      </c>
      <c r="L32" s="15">
        <f t="shared" si="11"/>
        <v>0.3034722222222222</v>
      </c>
      <c r="M32" s="15">
        <f t="shared" si="12"/>
        <v>0.35208333333333325</v>
      </c>
      <c r="N32" s="15">
        <f t="shared" si="1"/>
        <v>0.45624999999999993</v>
      </c>
      <c r="O32" s="15">
        <f t="shared" si="2"/>
        <v>0.51527777777777772</v>
      </c>
      <c r="P32" s="15">
        <f t="shared" si="3"/>
        <v>0.56736111111111109</v>
      </c>
      <c r="Q32" s="15">
        <f t="shared" si="4"/>
        <v>0.62222222222222223</v>
      </c>
      <c r="R32" s="15">
        <v>0.70277777777777772</v>
      </c>
      <c r="S32" s="15">
        <f t="shared" si="5"/>
        <v>0.7583333333333333</v>
      </c>
      <c r="T32" s="15">
        <f t="shared" si="6"/>
        <v>0.78611111111111098</v>
      </c>
      <c r="U32" s="15">
        <v>0.83124999999999993</v>
      </c>
      <c r="V32" s="309"/>
      <c r="W32" s="78">
        <v>6.9444444444444447E-4</v>
      </c>
      <c r="X32" s="15"/>
      <c r="Y32" s="15">
        <f t="shared" si="7"/>
        <v>0.54027777777777775</v>
      </c>
      <c r="Z32" s="15">
        <f t="shared" si="8"/>
        <v>0.80416666666666659</v>
      </c>
      <c r="AA32" s="309"/>
      <c r="AB32" s="31">
        <v>6.9444444444444447E-4</v>
      </c>
      <c r="AC32" s="15" t="s">
        <v>18</v>
      </c>
      <c r="AD32" s="15">
        <f t="shared" si="9"/>
        <v>0.58819444444444446</v>
      </c>
      <c r="AE32" s="15">
        <f t="shared" si="10"/>
        <v>0.76875000000000004</v>
      </c>
    </row>
    <row r="33" spans="1:31" x14ac:dyDescent="0.25">
      <c r="A33" s="12" t="str">
        <f>VLOOKUP(D:D,'PARAGENS CONCELHO'!$1:$1048576,2,FALSE)</f>
        <v xml:space="preserve"> 40.694251,  -7.911401</v>
      </c>
      <c r="B33" s="12">
        <v>5</v>
      </c>
      <c r="C33" s="12" t="str">
        <f>VLOOKUP(D:D,'PARAGENS CONCELHO'!$1:$1048576,3,FALSE)</f>
        <v>EN2-Moure Madalena</v>
      </c>
      <c r="D33" s="12" t="s">
        <v>2584</v>
      </c>
      <c r="E33" s="18"/>
      <c r="F33" s="195">
        <v>6.9444444444444447E-4</v>
      </c>
      <c r="G33" s="15"/>
      <c r="H33" s="15">
        <v>6.9444444444444447E-4</v>
      </c>
      <c r="I33" s="309"/>
      <c r="J33" s="185" t="s">
        <v>18</v>
      </c>
      <c r="K33" s="185">
        <v>0</v>
      </c>
      <c r="L33" s="185" t="s">
        <v>18</v>
      </c>
      <c r="M33" s="185" t="s">
        <v>18</v>
      </c>
      <c r="N33" s="185">
        <f t="shared" si="1"/>
        <v>0.45694444444444438</v>
      </c>
      <c r="O33" s="185" t="s">
        <v>18</v>
      </c>
      <c r="P33" s="185" t="s">
        <v>18</v>
      </c>
      <c r="Q33" s="185" t="s">
        <v>18</v>
      </c>
      <c r="R33" s="185">
        <v>0.70347222222222217</v>
      </c>
      <c r="S33" s="185">
        <f t="shared" si="5"/>
        <v>0.75902777777777775</v>
      </c>
      <c r="T33" s="185" t="s">
        <v>18</v>
      </c>
      <c r="U33" s="185">
        <v>0.83194444444444438</v>
      </c>
      <c r="V33" s="309"/>
      <c r="W33" s="184">
        <v>0</v>
      </c>
      <c r="X33" s="185"/>
      <c r="Y33" s="185">
        <f t="shared" si="7"/>
        <v>0.54027777777777775</v>
      </c>
      <c r="Z33" s="185">
        <f t="shared" si="8"/>
        <v>0.80416666666666659</v>
      </c>
      <c r="AA33" s="309"/>
      <c r="AB33" s="31">
        <v>6.9444444444444447E-4</v>
      </c>
      <c r="AC33" s="185" t="s">
        <v>18</v>
      </c>
      <c r="AD33" s="185">
        <f t="shared" si="9"/>
        <v>0.58888888888888891</v>
      </c>
      <c r="AE33" s="185">
        <f t="shared" si="10"/>
        <v>0.76944444444444449</v>
      </c>
    </row>
    <row r="34" spans="1:31" x14ac:dyDescent="0.25">
      <c r="A34" s="12" t="str">
        <f>VLOOKUP(D:D,'PARAGENS CONCELHO'!$1:$1048576,2,FALSE)</f>
        <v xml:space="preserve"> 40.694377,  -7.908724</v>
      </c>
      <c r="B34" s="12">
        <v>5</v>
      </c>
      <c r="C34" s="12" t="str">
        <f>VLOOKUP(D:D,'PARAGENS CONCELHO'!$1:$1048576,3,FALSE)</f>
        <v>M Madalena-R Principal 1</v>
      </c>
      <c r="D34" s="20" t="s">
        <v>2585</v>
      </c>
      <c r="E34" s="18"/>
      <c r="F34" s="195">
        <v>6.9444444444444447E-4</v>
      </c>
      <c r="G34" s="185"/>
      <c r="H34" s="185">
        <v>6.9444444444444447E-4</v>
      </c>
      <c r="I34" s="309"/>
      <c r="J34" s="15" t="s">
        <v>18</v>
      </c>
      <c r="K34" s="15">
        <v>0</v>
      </c>
      <c r="L34" s="15" t="s">
        <v>18</v>
      </c>
      <c r="M34" s="15" t="s">
        <v>18</v>
      </c>
      <c r="N34" s="15">
        <f t="shared" si="1"/>
        <v>0.45763888888888882</v>
      </c>
      <c r="O34" s="15" t="s">
        <v>18</v>
      </c>
      <c r="P34" s="15" t="s">
        <v>18</v>
      </c>
      <c r="Q34" s="15" t="s">
        <v>18</v>
      </c>
      <c r="R34" s="15">
        <v>0.70416666666666661</v>
      </c>
      <c r="S34" s="15">
        <f t="shared" si="5"/>
        <v>0.75972222222222219</v>
      </c>
      <c r="T34" s="15" t="s">
        <v>18</v>
      </c>
      <c r="U34" s="15">
        <v>0.83263888888888882</v>
      </c>
      <c r="V34" s="309"/>
      <c r="W34" s="78">
        <v>6.9444444444444447E-4</v>
      </c>
      <c r="X34" s="15"/>
      <c r="Y34" s="15">
        <f t="shared" si="7"/>
        <v>0.54097222222222219</v>
      </c>
      <c r="Z34" s="15">
        <f t="shared" si="8"/>
        <v>0.80486111111111103</v>
      </c>
      <c r="AA34" s="309"/>
      <c r="AB34" s="31">
        <v>6.9444444444444447E-4</v>
      </c>
      <c r="AC34" s="15" t="s">
        <v>18</v>
      </c>
      <c r="AD34" s="15">
        <f t="shared" si="9"/>
        <v>0.58958333333333335</v>
      </c>
      <c r="AE34" s="15">
        <f t="shared" si="10"/>
        <v>0.77013888888888893</v>
      </c>
    </row>
    <row r="35" spans="1:31" x14ac:dyDescent="0.25">
      <c r="A35" s="12" t="str">
        <f>VLOOKUP(D:D,'PARAGENS CONCELHO'!$1:$1048576,2,FALSE)</f>
        <v>40.69685, -7.90651</v>
      </c>
      <c r="B35" s="12">
        <v>5</v>
      </c>
      <c r="C35" s="12" t="str">
        <f>VLOOKUP(D:D,'PARAGENS CONCELHO'!$1:$1048576,3,FALSE)</f>
        <v>Moure Madalena-Igreja 1</v>
      </c>
      <c r="D35" s="12" t="s">
        <v>2586</v>
      </c>
      <c r="E35" s="66"/>
      <c r="F35" s="195">
        <v>6.9444444444444447E-4</v>
      </c>
      <c r="G35" s="15"/>
      <c r="H35" s="15">
        <v>6.9444444444444447E-4</v>
      </c>
      <c r="I35" s="309"/>
      <c r="J35" s="185" t="s">
        <v>18</v>
      </c>
      <c r="K35" s="185">
        <v>0</v>
      </c>
      <c r="L35" s="185" t="s">
        <v>18</v>
      </c>
      <c r="M35" s="185" t="s">
        <v>18</v>
      </c>
      <c r="N35" s="185">
        <f t="shared" si="1"/>
        <v>0.45833333333333326</v>
      </c>
      <c r="O35" s="185" t="s">
        <v>18</v>
      </c>
      <c r="P35" s="185" t="s">
        <v>18</v>
      </c>
      <c r="Q35" s="185" t="s">
        <v>18</v>
      </c>
      <c r="R35" s="185">
        <v>0.70486111111111105</v>
      </c>
      <c r="S35" s="185">
        <f t="shared" si="5"/>
        <v>0.76041666666666663</v>
      </c>
      <c r="T35" s="185" t="s">
        <v>18</v>
      </c>
      <c r="U35" s="185">
        <v>0.83333333333333326</v>
      </c>
      <c r="V35" s="309"/>
      <c r="W35" s="184">
        <v>6.9444444444444447E-4</v>
      </c>
      <c r="X35" s="185"/>
      <c r="Y35" s="185">
        <f t="shared" si="7"/>
        <v>0.54166666666666663</v>
      </c>
      <c r="Z35" s="185">
        <f t="shared" si="8"/>
        <v>0.80555555555555547</v>
      </c>
      <c r="AA35" s="309"/>
      <c r="AB35" s="31">
        <v>6.9444444444444447E-4</v>
      </c>
      <c r="AC35" s="185" t="s">
        <v>18</v>
      </c>
      <c r="AD35" s="185">
        <f t="shared" si="9"/>
        <v>0.59027777777777779</v>
      </c>
      <c r="AE35" s="185">
        <f t="shared" si="10"/>
        <v>0.77083333333333337</v>
      </c>
    </row>
    <row r="36" spans="1:31" x14ac:dyDescent="0.25">
      <c r="A36" s="12" t="str">
        <f>VLOOKUP(D:D,'PARAGENS CONCELHO'!$1:$1048576,2,FALSE)</f>
        <v xml:space="preserve"> 40.698348,  -7.905862</v>
      </c>
      <c r="B36" s="12">
        <v>5</v>
      </c>
      <c r="C36" s="12" t="str">
        <f>VLOOKUP(D:D,'PARAGENS CONCELHO'!$1:$1048576,3,FALSE)</f>
        <v>Moure Madalena-Capela 2</v>
      </c>
      <c r="D36" s="40" t="s">
        <v>2294</v>
      </c>
      <c r="E36" s="66" t="s">
        <v>2753</v>
      </c>
      <c r="F36" s="195">
        <v>6.9444444444444447E-4</v>
      </c>
      <c r="G36" s="178">
        <v>6.9444444444444447E-4</v>
      </c>
      <c r="H36" s="178"/>
      <c r="I36" s="309"/>
      <c r="J36" s="15" t="s">
        <v>18</v>
      </c>
      <c r="K36" s="15">
        <v>0</v>
      </c>
      <c r="L36" s="15" t="s">
        <v>18</v>
      </c>
      <c r="M36" s="15" t="s">
        <v>18</v>
      </c>
      <c r="N36" s="15">
        <f t="shared" si="1"/>
        <v>0.4590277777777777</v>
      </c>
      <c r="O36" s="15" t="s">
        <v>18</v>
      </c>
      <c r="P36" s="15" t="s">
        <v>18</v>
      </c>
      <c r="Q36" s="15" t="s">
        <v>18</v>
      </c>
      <c r="R36" s="15">
        <v>0.70555555555555549</v>
      </c>
      <c r="S36" s="15">
        <f t="shared" si="5"/>
        <v>0.76111111111111107</v>
      </c>
      <c r="T36" s="15" t="s">
        <v>18</v>
      </c>
      <c r="U36" s="15">
        <v>0.8340277777777777</v>
      </c>
      <c r="V36" s="309"/>
      <c r="W36" s="78">
        <v>6.9444444444444447E-4</v>
      </c>
      <c r="X36" s="15"/>
      <c r="Y36" s="15">
        <f t="shared" si="7"/>
        <v>0.54236111111111107</v>
      </c>
      <c r="Z36" s="15">
        <f t="shared" si="8"/>
        <v>0.80624999999999991</v>
      </c>
      <c r="AA36" s="309"/>
      <c r="AB36" s="31">
        <v>6.9444444444444447E-4</v>
      </c>
      <c r="AC36" s="15" t="s">
        <v>18</v>
      </c>
      <c r="AD36" s="15">
        <f t="shared" si="9"/>
        <v>0.59097222222222223</v>
      </c>
      <c r="AE36" s="15">
        <f t="shared" si="10"/>
        <v>0.77152777777777781</v>
      </c>
    </row>
    <row r="37" spans="1:31" x14ac:dyDescent="0.25">
      <c r="A37" s="23" t="str">
        <f>VLOOKUP(D:D,'PARAGENS CONCELHO'!$1:$1048576,2,FALSE)</f>
        <v xml:space="preserve"> 40.694598,  -7.911359</v>
      </c>
      <c r="B37" s="12"/>
      <c r="C37" s="23" t="str">
        <f>VLOOKUP(D:D,'PARAGENS CONCELHO'!$1:$1048576,3,FALSE)</f>
        <v>Moure Madalena 2</v>
      </c>
      <c r="D37" s="23" t="s">
        <v>2717</v>
      </c>
      <c r="E37" s="33" t="s">
        <v>85</v>
      </c>
      <c r="F37" s="195">
        <v>6.9444444444444447E-4</v>
      </c>
      <c r="G37" s="15">
        <v>1.3888888888888889E-3</v>
      </c>
      <c r="H37" s="15">
        <v>6.9444444444444447E-4</v>
      </c>
      <c r="I37" s="309"/>
      <c r="J37" s="178" t="s">
        <v>18</v>
      </c>
      <c r="K37" s="178">
        <v>6.9444444444444447E-4</v>
      </c>
      <c r="L37" s="178">
        <f>SUM(L32,K37)</f>
        <v>0.30416666666666664</v>
      </c>
      <c r="M37" s="178">
        <f>SUM(M32,K37)</f>
        <v>0.35277777777777769</v>
      </c>
      <c r="N37" s="178" t="s">
        <v>18</v>
      </c>
      <c r="O37" s="178">
        <v>0.51597222222222217</v>
      </c>
      <c r="P37" s="178">
        <f>SUM(P32,K37)</f>
        <v>0.56805555555555554</v>
      </c>
      <c r="Q37" s="178">
        <v>0.62291666666666667</v>
      </c>
      <c r="R37" s="178" t="s">
        <v>18</v>
      </c>
      <c r="S37" s="178" t="s">
        <v>18</v>
      </c>
      <c r="T37" s="178">
        <v>0.78680555555555554</v>
      </c>
      <c r="U37" s="178" t="s">
        <v>18</v>
      </c>
      <c r="V37" s="309"/>
      <c r="W37" s="181" t="s">
        <v>18</v>
      </c>
      <c r="X37" s="178"/>
      <c r="Y37" s="178" t="s">
        <v>18</v>
      </c>
      <c r="Z37" s="178" t="s">
        <v>18</v>
      </c>
      <c r="AA37" s="309"/>
      <c r="AB37" s="145"/>
      <c r="AC37" s="178" t="s">
        <v>18</v>
      </c>
      <c r="AD37" s="178" t="s">
        <v>18</v>
      </c>
      <c r="AE37" s="178" t="s">
        <v>18</v>
      </c>
    </row>
    <row r="38" spans="1:31" x14ac:dyDescent="0.25">
      <c r="A38" s="12" t="str">
        <f>VLOOKUP(D:D,'PARAGENS CONCELHO'!$1:$1048576,2,FALSE)</f>
        <v xml:space="preserve"> 40.698122,  -7.911046</v>
      </c>
      <c r="B38" s="12"/>
      <c r="C38" s="12" t="str">
        <f>VLOOKUP(D:D,'PARAGENS CONCELHO'!$1:$1048576,3,FALSE)</f>
        <v>Expocenter 2</v>
      </c>
      <c r="D38" s="67" t="s">
        <v>2291</v>
      </c>
      <c r="E38" s="66"/>
      <c r="F38" s="195">
        <v>0</v>
      </c>
      <c r="G38" s="185">
        <v>6.9444444444444447E-4</v>
      </c>
      <c r="H38" s="185">
        <v>6.9444444444444447E-4</v>
      </c>
      <c r="I38" s="309"/>
      <c r="J38" s="15" t="s">
        <v>18</v>
      </c>
      <c r="K38" s="15">
        <v>6.9444444444444447E-4</v>
      </c>
      <c r="L38" s="15">
        <f t="shared" ref="L38:L86" si="13">SUM(L37,K38)</f>
        <v>0.30486111111111108</v>
      </c>
      <c r="M38" s="15">
        <f>SUM(M37,K38)</f>
        <v>0.35347222222222213</v>
      </c>
      <c r="N38" s="15">
        <v>0.4597222222222222</v>
      </c>
      <c r="O38" s="15">
        <f t="shared" ref="O38:O52" si="14">SUM(O37,K38)</f>
        <v>0.51666666666666661</v>
      </c>
      <c r="P38" s="15">
        <f t="shared" ref="P38:P52" si="15">SUM(P37,K38)</f>
        <v>0.56874999999999998</v>
      </c>
      <c r="Q38" s="15">
        <f>SUM(Q37,G37)</f>
        <v>0.62430555555555556</v>
      </c>
      <c r="R38" s="15">
        <v>0.70624999999999993</v>
      </c>
      <c r="S38" s="15">
        <f>SUM(S36,H37)</f>
        <v>0.76180555555555551</v>
      </c>
      <c r="T38" s="15">
        <f t="shared" ref="T38:T52" si="16">SUM(T37,K38)</f>
        <v>0.78749999999999998</v>
      </c>
      <c r="U38" s="15">
        <v>0.8340277777777777</v>
      </c>
      <c r="V38" s="309"/>
      <c r="W38" s="78">
        <v>6.9444444444444447E-4</v>
      </c>
      <c r="X38" s="15"/>
      <c r="Y38" s="15">
        <v>0.54305555555555551</v>
      </c>
      <c r="Z38" s="15" t="s">
        <v>3405</v>
      </c>
      <c r="AA38" s="309"/>
      <c r="AB38" s="31">
        <v>6.9444444444444447E-4</v>
      </c>
      <c r="AC38" s="15" t="s">
        <v>18</v>
      </c>
      <c r="AD38" s="15">
        <v>0.59166666666666667</v>
      </c>
      <c r="AE38" s="15">
        <v>0.77222222222222225</v>
      </c>
    </row>
    <row r="39" spans="1:31" x14ac:dyDescent="0.25">
      <c r="A39" s="12" t="str">
        <f>VLOOKUP(D:D,'PARAGENS CONCELHO'!$1:$1048576,2,FALSE)</f>
        <v xml:space="preserve"> 40.700617,  -7.911245</v>
      </c>
      <c r="B39" s="12"/>
      <c r="C39" s="12" t="str">
        <f>VLOOKUP(D:D,'PARAGENS CONCELHO'!$1:$1048576,3,FALSE)</f>
        <v>EN2-Campo 2</v>
      </c>
      <c r="D39" s="12" t="s">
        <v>2718</v>
      </c>
      <c r="E39" s="66"/>
      <c r="F39" s="195">
        <v>6.9444444444444447E-4</v>
      </c>
      <c r="G39" s="15">
        <v>6.9444444444444447E-4</v>
      </c>
      <c r="H39" s="15">
        <v>6.9444444444444447E-4</v>
      </c>
      <c r="I39" s="309"/>
      <c r="J39" s="185" t="s">
        <v>18</v>
      </c>
      <c r="K39" s="185">
        <v>6.9444444444444447E-4</v>
      </c>
      <c r="L39" s="185">
        <f t="shared" si="13"/>
        <v>0.30555555555555552</v>
      </c>
      <c r="M39" s="185">
        <f t="shared" ref="M39:M60" si="17">SUM(M38,K39)</f>
        <v>0.35416666666666657</v>
      </c>
      <c r="N39" s="185">
        <f t="shared" ref="N39:N52" si="18">SUM(N38,H38)</f>
        <v>0.46041666666666664</v>
      </c>
      <c r="O39" s="185">
        <f t="shared" si="14"/>
        <v>0.51736111111111105</v>
      </c>
      <c r="P39" s="185">
        <f t="shared" si="15"/>
        <v>0.56944444444444442</v>
      </c>
      <c r="Q39" s="185">
        <f>SUM(Q38,G38)</f>
        <v>0.625</v>
      </c>
      <c r="R39" s="185">
        <f t="shared" ref="R39:R52" si="19">SUM(R38,H38)</f>
        <v>0.70694444444444438</v>
      </c>
      <c r="S39" s="185">
        <f t="shared" ref="S39:S52" si="20">SUM(S38,H38)</f>
        <v>0.76249999999999996</v>
      </c>
      <c r="T39" s="185">
        <f t="shared" si="16"/>
        <v>0.78819444444444442</v>
      </c>
      <c r="U39" s="185">
        <v>0.83472222222222214</v>
      </c>
      <c r="V39" s="309"/>
      <c r="W39" s="184">
        <v>6.9444444444444447E-4</v>
      </c>
      <c r="X39" s="185"/>
      <c r="Y39" s="185">
        <f>SUM(Y38,W39)</f>
        <v>0.54374999999999996</v>
      </c>
      <c r="Z39" s="185" t="s">
        <v>3405</v>
      </c>
      <c r="AA39" s="309"/>
      <c r="AB39" s="31">
        <v>6.9444444444444447E-4</v>
      </c>
      <c r="AC39" s="185" t="s">
        <v>18</v>
      </c>
      <c r="AD39" s="185">
        <f t="shared" ref="AD39:AD52" si="21">SUM(AD38,AB39)</f>
        <v>0.59236111111111112</v>
      </c>
      <c r="AE39" s="185">
        <f t="shared" ref="AE39:AE45" si="22">SUM(AE38,AB39)</f>
        <v>0.7729166666666667</v>
      </c>
    </row>
    <row r="40" spans="1:31" x14ac:dyDescent="0.25">
      <c r="A40" s="12" t="str">
        <f>VLOOKUP(D:D,'PARAGENS CONCELHO'!$1:$1048576,2,FALSE)</f>
        <v xml:space="preserve"> 40.703653,  -7.911239</v>
      </c>
      <c r="B40" s="12">
        <v>16</v>
      </c>
      <c r="C40" s="12" t="str">
        <f>VLOOKUP(D:D,'PARAGENS CONCELHO'!$1:$1048576,3,FALSE)</f>
        <v>EN2-Rua Bouça 2</v>
      </c>
      <c r="D40" s="20" t="s">
        <v>2719</v>
      </c>
      <c r="E40" s="66"/>
      <c r="F40" s="195">
        <v>6.9444444444444447E-4</v>
      </c>
      <c r="G40" s="185">
        <v>6.9444444444444447E-4</v>
      </c>
      <c r="H40" s="185">
        <v>6.9444444444444447E-4</v>
      </c>
      <c r="I40" s="309"/>
      <c r="J40" s="15" t="s">
        <v>18</v>
      </c>
      <c r="K40" s="15">
        <v>6.9444444444444447E-4</v>
      </c>
      <c r="L40" s="15">
        <f t="shared" si="13"/>
        <v>0.30624999999999997</v>
      </c>
      <c r="M40" s="15">
        <f t="shared" si="17"/>
        <v>0.35486111111111102</v>
      </c>
      <c r="N40" s="15">
        <f t="shared" si="18"/>
        <v>0.46111111111111108</v>
      </c>
      <c r="O40" s="15">
        <f t="shared" si="14"/>
        <v>0.51805555555555549</v>
      </c>
      <c r="P40" s="15">
        <f t="shared" si="15"/>
        <v>0.57013888888888886</v>
      </c>
      <c r="Q40" s="15">
        <f>SUM(Q39,G39)</f>
        <v>0.62569444444444444</v>
      </c>
      <c r="R40" s="15">
        <f t="shared" si="19"/>
        <v>0.70763888888888882</v>
      </c>
      <c r="S40" s="15">
        <f t="shared" si="20"/>
        <v>0.7631944444444444</v>
      </c>
      <c r="T40" s="15">
        <f t="shared" si="16"/>
        <v>0.78888888888888886</v>
      </c>
      <c r="U40" s="15">
        <v>0.83541666666666659</v>
      </c>
      <c r="V40" s="309"/>
      <c r="W40" s="78">
        <v>6.9444444444444447E-4</v>
      </c>
      <c r="X40" s="15"/>
      <c r="Y40" s="15">
        <f>SUM(Y39,W40)</f>
        <v>0.5444444444444444</v>
      </c>
      <c r="Z40" s="15" t="s">
        <v>3406</v>
      </c>
      <c r="AA40" s="309"/>
      <c r="AB40" s="31">
        <v>6.9444444444444447E-4</v>
      </c>
      <c r="AC40" s="15" t="s">
        <v>18</v>
      </c>
      <c r="AD40" s="15">
        <f t="shared" si="21"/>
        <v>0.59305555555555556</v>
      </c>
      <c r="AE40" s="15">
        <f t="shared" si="22"/>
        <v>0.77361111111111114</v>
      </c>
    </row>
    <row r="41" spans="1:31" x14ac:dyDescent="0.25">
      <c r="A41" s="12" t="str">
        <f>VLOOKUP(D:D,'PARAGENS CONCELHO'!$1:$1048576,2,FALSE)</f>
        <v xml:space="preserve"> 40.706237,  -7.910594</v>
      </c>
      <c r="B41" s="12">
        <v>16</v>
      </c>
      <c r="C41" s="12" t="str">
        <f>VLOOKUP(D:D,'PARAGENS CONCELHO'!$1:$1048576,3,FALSE)</f>
        <v>EN2-Bassar 2</v>
      </c>
      <c r="D41" s="12" t="s">
        <v>2720</v>
      </c>
      <c r="E41" s="18"/>
      <c r="F41" s="195">
        <v>6.9444444444444447E-4</v>
      </c>
      <c r="G41" s="15">
        <v>1.3888888888888889E-3</v>
      </c>
      <c r="H41" s="15">
        <v>6.9444444444444447E-4</v>
      </c>
      <c r="I41" s="309"/>
      <c r="J41" s="185" t="s">
        <v>18</v>
      </c>
      <c r="K41" s="185">
        <v>6.9444444444444447E-4</v>
      </c>
      <c r="L41" s="185">
        <f t="shared" si="13"/>
        <v>0.30694444444444441</v>
      </c>
      <c r="M41" s="185">
        <f t="shared" si="17"/>
        <v>0.35555555555555546</v>
      </c>
      <c r="N41" s="185">
        <f t="shared" si="18"/>
        <v>0.46180555555555552</v>
      </c>
      <c r="O41" s="185">
        <f t="shared" si="14"/>
        <v>0.51874999999999993</v>
      </c>
      <c r="P41" s="185">
        <f t="shared" si="15"/>
        <v>0.5708333333333333</v>
      </c>
      <c r="Q41" s="185">
        <f>SUM(Q40,G40)</f>
        <v>0.62638888888888888</v>
      </c>
      <c r="R41" s="185">
        <f t="shared" si="19"/>
        <v>0.70833333333333326</v>
      </c>
      <c r="S41" s="185">
        <f t="shared" si="20"/>
        <v>0.76388888888888884</v>
      </c>
      <c r="T41" s="185">
        <f t="shared" si="16"/>
        <v>0.7895833333333333</v>
      </c>
      <c r="U41" s="185">
        <v>0.83611111111111103</v>
      </c>
      <c r="V41" s="309"/>
      <c r="W41" s="184">
        <v>0</v>
      </c>
      <c r="X41" s="185"/>
      <c r="Y41" s="185">
        <f>SUM(Y40,W41)</f>
        <v>0.5444444444444444</v>
      </c>
      <c r="Z41" s="185" t="s">
        <v>3407</v>
      </c>
      <c r="AA41" s="309"/>
      <c r="AB41" s="31">
        <v>6.9444444444444447E-4</v>
      </c>
      <c r="AC41" s="185" t="s">
        <v>18</v>
      </c>
      <c r="AD41" s="185">
        <f t="shared" si="21"/>
        <v>0.59375</v>
      </c>
      <c r="AE41" s="185">
        <f t="shared" si="22"/>
        <v>0.77430555555555558</v>
      </c>
    </row>
    <row r="42" spans="1:31" x14ac:dyDescent="0.25">
      <c r="A42" s="12" t="str">
        <f>VLOOKUP(D:D,'PARAGENS CONCELHO'!$1:$1048576,2,FALSE)</f>
        <v>40.708472,-7.912604</v>
      </c>
      <c r="B42" s="12">
        <v>16</v>
      </c>
      <c r="C42" s="12" t="str">
        <f>VLOOKUP(D:D,'PARAGENS CONCELHO'!$1:$1048576,3,FALSE)</f>
        <v>EN2-Aeródromo</v>
      </c>
      <c r="D42" s="20" t="s">
        <v>2721</v>
      </c>
      <c r="E42" s="22"/>
      <c r="F42" s="195">
        <v>0</v>
      </c>
      <c r="G42" s="185">
        <v>1.3888888888888889E-3</v>
      </c>
      <c r="H42" s="185">
        <v>6.9444444444444447E-4</v>
      </c>
      <c r="I42" s="309"/>
      <c r="J42" s="15" t="s">
        <v>18</v>
      </c>
      <c r="K42" s="15">
        <v>6.9444444444444447E-4</v>
      </c>
      <c r="L42" s="15">
        <f t="shared" si="13"/>
        <v>0.30763888888888885</v>
      </c>
      <c r="M42" s="15">
        <f>SUM(M41,K42)</f>
        <v>0.3562499999999999</v>
      </c>
      <c r="N42" s="15">
        <f t="shared" si="18"/>
        <v>0.46249999999999997</v>
      </c>
      <c r="O42" s="15">
        <f t="shared" si="14"/>
        <v>0.51944444444444438</v>
      </c>
      <c r="P42" s="15">
        <f t="shared" si="15"/>
        <v>0.57152777777777775</v>
      </c>
      <c r="Q42" s="15">
        <f>SUM(Q41,G41)</f>
        <v>0.62777777777777777</v>
      </c>
      <c r="R42" s="15">
        <f t="shared" si="19"/>
        <v>0.7090277777777777</v>
      </c>
      <c r="S42" s="15">
        <f t="shared" si="20"/>
        <v>0.76458333333333328</v>
      </c>
      <c r="T42" s="15">
        <f t="shared" si="16"/>
        <v>0.79027777777777775</v>
      </c>
      <c r="U42" s="15">
        <v>0.83611111111111103</v>
      </c>
      <c r="V42" s="309"/>
      <c r="W42" s="78">
        <v>0</v>
      </c>
      <c r="X42" s="15"/>
      <c r="Y42" s="15">
        <f>SUM(Y41,W42)</f>
        <v>0.5444444444444444</v>
      </c>
      <c r="Z42" s="15" t="s">
        <v>3408</v>
      </c>
      <c r="AA42" s="309"/>
      <c r="AB42" s="31">
        <v>6.9444444444444447E-4</v>
      </c>
      <c r="AC42" s="15" t="s">
        <v>18</v>
      </c>
      <c r="AD42" s="15">
        <f t="shared" si="21"/>
        <v>0.59444444444444444</v>
      </c>
      <c r="AE42" s="15">
        <f t="shared" si="22"/>
        <v>0.77500000000000002</v>
      </c>
    </row>
    <row r="43" spans="1:31" x14ac:dyDescent="0.25">
      <c r="A43" s="12" t="str">
        <f>VLOOKUP(D:D,'PARAGENS CONCELHO'!$1:$1048576,2,FALSE)</f>
        <v xml:space="preserve"> 40.710739,  -7.908781</v>
      </c>
      <c r="B43" s="12"/>
      <c r="C43" s="12" t="str">
        <f>VLOOKUP(D:D,'PARAGENS CONCELHO'!$1:$1048576,3,FALSE)</f>
        <v>Campo-Rua Barbeito 2</v>
      </c>
      <c r="D43" s="12" t="s">
        <v>2722</v>
      </c>
      <c r="E43" s="18"/>
      <c r="F43" s="195">
        <v>6.9444444444444447E-4</v>
      </c>
      <c r="G43" s="15">
        <v>1.3888888888888889E-3</v>
      </c>
      <c r="H43" s="15">
        <v>6.9444444444444447E-4</v>
      </c>
      <c r="I43" s="309"/>
      <c r="J43" s="185" t="s">
        <v>18</v>
      </c>
      <c r="K43" s="185">
        <v>6.9444444444444447E-4</v>
      </c>
      <c r="L43" s="185">
        <f t="shared" si="13"/>
        <v>0.30833333333333329</v>
      </c>
      <c r="M43" s="185">
        <f t="shared" si="17"/>
        <v>0.35694444444444434</v>
      </c>
      <c r="N43" s="185">
        <f t="shared" si="18"/>
        <v>0.46319444444444441</v>
      </c>
      <c r="O43" s="185">
        <f t="shared" si="14"/>
        <v>0.52013888888888882</v>
      </c>
      <c r="P43" s="185">
        <f t="shared" si="15"/>
        <v>0.57222222222222219</v>
      </c>
      <c r="Q43" s="185">
        <v>0.62777777777777777</v>
      </c>
      <c r="R43" s="185">
        <f t="shared" si="19"/>
        <v>0.70972222222222214</v>
      </c>
      <c r="S43" s="185">
        <f t="shared" si="20"/>
        <v>0.76527777777777772</v>
      </c>
      <c r="T43" s="185">
        <f t="shared" si="16"/>
        <v>0.79097222222222219</v>
      </c>
      <c r="U43" s="185">
        <v>0.83680555555555547</v>
      </c>
      <c r="V43" s="309"/>
      <c r="W43" s="184">
        <v>6.9444444444444447E-4</v>
      </c>
      <c r="X43" s="185"/>
      <c r="Y43" s="185">
        <f>SUM(Y42,W43)</f>
        <v>0.54513888888888884</v>
      </c>
      <c r="Z43" s="185" t="s">
        <v>3409</v>
      </c>
      <c r="AA43" s="309"/>
      <c r="AB43" s="31">
        <v>6.9444444444444447E-4</v>
      </c>
      <c r="AC43" s="185" t="s">
        <v>18</v>
      </c>
      <c r="AD43" s="185">
        <f t="shared" si="21"/>
        <v>0.59513888888888888</v>
      </c>
      <c r="AE43" s="185">
        <f t="shared" si="22"/>
        <v>0.77569444444444446</v>
      </c>
    </row>
    <row r="44" spans="1:31" ht="14.25" customHeight="1" x14ac:dyDescent="0.25">
      <c r="A44" s="12" t="str">
        <f>VLOOKUP(D:D,'PARAGENS CONCELHO'!$1:$1048576,2,FALSE)</f>
        <v>40.712226,-7.904572</v>
      </c>
      <c r="B44" s="12"/>
      <c r="C44" s="12" t="str">
        <f>VLOOKUP(D:D,'PARAGENS CONCELHO'!$1:$1048576,3,FALSE)</f>
        <v>Bairro Norad</v>
      </c>
      <c r="D44" s="28" t="s">
        <v>2723</v>
      </c>
      <c r="E44" s="22"/>
      <c r="F44" s="195">
        <v>6.9444444444444447E-4</v>
      </c>
      <c r="G44" s="185">
        <v>6.9444444444444447E-4</v>
      </c>
      <c r="H44" s="185">
        <v>6.9444444444444447E-4</v>
      </c>
      <c r="I44" s="309"/>
      <c r="J44" s="15" t="s">
        <v>18</v>
      </c>
      <c r="K44" s="15">
        <v>6.9444444444444447E-4</v>
      </c>
      <c r="L44" s="15">
        <f t="shared" si="13"/>
        <v>0.30902777777777773</v>
      </c>
      <c r="M44" s="15">
        <f t="shared" si="17"/>
        <v>0.35763888888888878</v>
      </c>
      <c r="N44" s="15">
        <f t="shared" si="18"/>
        <v>0.46388888888888885</v>
      </c>
      <c r="O44" s="15">
        <f t="shared" si="14"/>
        <v>0.52083333333333326</v>
      </c>
      <c r="P44" s="15">
        <f t="shared" si="15"/>
        <v>0.57291666666666663</v>
      </c>
      <c r="Q44" s="15">
        <v>0.62847222222222221</v>
      </c>
      <c r="R44" s="15">
        <f t="shared" si="19"/>
        <v>0.71041666666666659</v>
      </c>
      <c r="S44" s="15">
        <f t="shared" si="20"/>
        <v>0.76597222222222217</v>
      </c>
      <c r="T44" s="15">
        <f t="shared" si="16"/>
        <v>0.79166666666666663</v>
      </c>
      <c r="U44" s="15">
        <v>0.83749999999999991</v>
      </c>
      <c r="V44" s="309"/>
      <c r="W44" s="78">
        <v>6.9444444444444447E-4</v>
      </c>
      <c r="X44" s="15"/>
      <c r="Y44" s="15">
        <v>0.54513888888888895</v>
      </c>
      <c r="Z44" s="15" t="s">
        <v>3410</v>
      </c>
      <c r="AA44" s="309"/>
      <c r="AB44" s="31">
        <v>6.9444444444444447E-4</v>
      </c>
      <c r="AC44" s="15" t="s">
        <v>18</v>
      </c>
      <c r="AD44" s="15">
        <f t="shared" si="21"/>
        <v>0.59583333333333333</v>
      </c>
      <c r="AE44" s="15">
        <f t="shared" si="22"/>
        <v>0.77638888888888891</v>
      </c>
    </row>
    <row r="45" spans="1:31" x14ac:dyDescent="0.25">
      <c r="A45" s="12" t="str">
        <f>VLOOKUP(D:D,'PARAGENS CONCELHO'!$1:$1048576,2,FALSE)</f>
        <v xml:space="preserve"> 40.712600,  -7.906390</v>
      </c>
      <c r="B45" s="12"/>
      <c r="C45" s="12" t="str">
        <f>VLOOKUP(D:D,'PARAGENS CONCELHO'!$1:$1048576,3,FALSE)</f>
        <v>Campo-Bairro Norad</v>
      </c>
      <c r="D45" s="12" t="s">
        <v>2724</v>
      </c>
      <c r="E45" s="18"/>
      <c r="F45" s="195">
        <v>6.9444444444444447E-4</v>
      </c>
      <c r="G45" s="15"/>
      <c r="H45" s="15">
        <v>6.9444444444444447E-4</v>
      </c>
      <c r="I45" s="309"/>
      <c r="J45" s="185" t="s">
        <v>18</v>
      </c>
      <c r="K45" s="185">
        <v>6.9444444444444447E-4</v>
      </c>
      <c r="L45" s="185">
        <f t="shared" si="13"/>
        <v>0.30972222222222218</v>
      </c>
      <c r="M45" s="185">
        <f t="shared" si="17"/>
        <v>0.35833333333333323</v>
      </c>
      <c r="N45" s="185">
        <f t="shared" si="18"/>
        <v>0.46458333333333329</v>
      </c>
      <c r="O45" s="185">
        <f t="shared" si="14"/>
        <v>0.5215277777777777</v>
      </c>
      <c r="P45" s="185">
        <f t="shared" si="15"/>
        <v>0.57361111111111107</v>
      </c>
      <c r="Q45" s="185">
        <v>0.62916666666666665</v>
      </c>
      <c r="R45" s="185">
        <f t="shared" si="19"/>
        <v>0.71111111111111103</v>
      </c>
      <c r="S45" s="185">
        <f t="shared" si="20"/>
        <v>0.76666666666666661</v>
      </c>
      <c r="T45" s="185">
        <f t="shared" si="16"/>
        <v>0.79236111111111107</v>
      </c>
      <c r="U45" s="185">
        <v>0.83819444444444435</v>
      </c>
      <c r="V45" s="309"/>
      <c r="W45" s="184"/>
      <c r="X45" s="185"/>
      <c r="Y45" s="185">
        <v>0.54513888888888895</v>
      </c>
      <c r="Z45" s="185">
        <v>0.81041666666666667</v>
      </c>
      <c r="AA45" s="309"/>
      <c r="AB45" s="31">
        <v>6.9444444444444447E-4</v>
      </c>
      <c r="AC45" s="185" t="s">
        <v>2725</v>
      </c>
      <c r="AD45" s="185">
        <f t="shared" si="21"/>
        <v>0.59652777777777777</v>
      </c>
      <c r="AE45" s="185">
        <f t="shared" si="22"/>
        <v>0.77708333333333335</v>
      </c>
    </row>
    <row r="46" spans="1:31" x14ac:dyDescent="0.25">
      <c r="A46" s="12" t="str">
        <f>VLOOKUP(D:D,'PARAGENS CONCELHO'!$1:$1048576,2,FALSE)</f>
        <v xml:space="preserve"> 40.714589,  -7.904367</v>
      </c>
      <c r="B46" s="12"/>
      <c r="C46" s="12" t="str">
        <f>VLOOKUP(D:D,'PARAGENS CONCELHO'!$1:$1048576,3,FALSE)</f>
        <v>Campo-Rua Barbeito 3</v>
      </c>
      <c r="D46" s="20" t="s">
        <v>2726</v>
      </c>
      <c r="E46" s="22"/>
      <c r="F46" s="195">
        <v>0</v>
      </c>
      <c r="G46" s="178"/>
      <c r="H46" s="178">
        <v>6.9444444444444447E-4</v>
      </c>
      <c r="I46" s="309"/>
      <c r="J46" s="15" t="s">
        <v>18</v>
      </c>
      <c r="K46" s="15">
        <v>6.9444444444444447E-4</v>
      </c>
      <c r="L46" s="15">
        <f t="shared" si="13"/>
        <v>0.31041666666666662</v>
      </c>
      <c r="M46" s="15">
        <f t="shared" si="17"/>
        <v>0.35902777777777767</v>
      </c>
      <c r="N46" s="15">
        <f t="shared" si="18"/>
        <v>0.46527777777777773</v>
      </c>
      <c r="O46" s="15">
        <f t="shared" si="14"/>
        <v>0.52222222222222214</v>
      </c>
      <c r="P46" s="15">
        <f t="shared" si="15"/>
        <v>0.57430555555555551</v>
      </c>
      <c r="Q46" s="15" t="s">
        <v>18</v>
      </c>
      <c r="R46" s="15">
        <f t="shared" si="19"/>
        <v>0.71180555555555547</v>
      </c>
      <c r="S46" s="15">
        <f t="shared" si="20"/>
        <v>0.76736111111111105</v>
      </c>
      <c r="T46" s="15">
        <f t="shared" si="16"/>
        <v>0.79305555555555551</v>
      </c>
      <c r="U46" s="15">
        <v>0.83819444444444435</v>
      </c>
      <c r="V46" s="309"/>
      <c r="W46" s="78">
        <v>6.9444444444444447E-4</v>
      </c>
      <c r="X46" s="15"/>
      <c r="Y46" s="15">
        <v>0.54583333333333328</v>
      </c>
      <c r="Z46" s="15"/>
      <c r="AA46" s="309"/>
      <c r="AB46" s="31">
        <v>6.9444444444444447E-4</v>
      </c>
      <c r="AC46" s="15" t="s">
        <v>18</v>
      </c>
      <c r="AD46" s="15">
        <f t="shared" si="21"/>
        <v>0.59722222222222221</v>
      </c>
      <c r="AE46" s="15"/>
    </row>
    <row r="47" spans="1:31" x14ac:dyDescent="0.25">
      <c r="A47" s="23" t="str">
        <f>VLOOKUP(D:D,'PARAGENS CONCELHO'!$1:$1048576,2,FALSE)</f>
        <v xml:space="preserve"> 40.722695,  -7.890781</v>
      </c>
      <c r="B47" s="12"/>
      <c r="C47" s="23" t="str">
        <f>VLOOKUP(D:D,'PARAGENS CONCELHO'!$1:$1048576,3,FALSE)</f>
        <v>Aeródromo</v>
      </c>
      <c r="D47" s="23" t="s">
        <v>2727</v>
      </c>
      <c r="E47" s="14" t="s">
        <v>2709</v>
      </c>
      <c r="F47" s="195">
        <v>6.9444444444444447E-4</v>
      </c>
      <c r="G47" s="15"/>
      <c r="H47" s="15">
        <v>6.9444444444444447E-4</v>
      </c>
      <c r="I47" s="309"/>
      <c r="J47" s="178" t="s">
        <v>18</v>
      </c>
      <c r="K47" s="178">
        <v>6.9444444444444447E-4</v>
      </c>
      <c r="L47" s="178">
        <f t="shared" si="13"/>
        <v>0.31111111111111106</v>
      </c>
      <c r="M47" s="178">
        <f t="shared" si="17"/>
        <v>0.35972222222222211</v>
      </c>
      <c r="N47" s="178">
        <f t="shared" si="18"/>
        <v>0.46597222222222218</v>
      </c>
      <c r="O47" s="178">
        <f t="shared" si="14"/>
        <v>0.52291666666666659</v>
      </c>
      <c r="P47" s="178">
        <f t="shared" si="15"/>
        <v>0.57499999999999996</v>
      </c>
      <c r="Q47" s="178" t="s">
        <v>18</v>
      </c>
      <c r="R47" s="178">
        <f t="shared" si="19"/>
        <v>0.71249999999999991</v>
      </c>
      <c r="S47" s="178">
        <f t="shared" si="20"/>
        <v>0.76805555555555549</v>
      </c>
      <c r="T47" s="178">
        <f t="shared" si="16"/>
        <v>0.79374999999999996</v>
      </c>
      <c r="U47" s="178">
        <v>0.8388888888888888</v>
      </c>
      <c r="V47" s="309"/>
      <c r="W47" s="181">
        <v>6.9444444444444447E-4</v>
      </c>
      <c r="X47" s="178"/>
      <c r="Y47" s="178">
        <f>SUM(Y46,W48)</f>
        <v>0.54652777777777772</v>
      </c>
      <c r="Z47" s="178"/>
      <c r="AA47" s="309"/>
      <c r="AB47" s="145">
        <v>6.9444444444444447E-4</v>
      </c>
      <c r="AC47" s="178" t="s">
        <v>18</v>
      </c>
      <c r="AD47" s="178">
        <f t="shared" si="21"/>
        <v>0.59791666666666665</v>
      </c>
      <c r="AE47" s="178"/>
    </row>
    <row r="48" spans="1:31" x14ac:dyDescent="0.25">
      <c r="A48" s="12" t="str">
        <f>VLOOKUP(D:D,'PARAGENS CONCELHO'!$1:$1048576,2,FALSE)</f>
        <v xml:space="preserve"> 40.729146,  -7.891407</v>
      </c>
      <c r="B48" s="12"/>
      <c r="C48" s="12" t="str">
        <f>VLOOKUP(D:D,'PARAGENS CONCELHO'!$1:$1048576,3,FALSE)</f>
        <v>Est St António-Aeródromo</v>
      </c>
      <c r="D48" s="20" t="s">
        <v>2728</v>
      </c>
      <c r="E48" s="22"/>
      <c r="F48" s="195">
        <v>6.9444444444444447E-4</v>
      </c>
      <c r="G48" s="185"/>
      <c r="H48" s="185">
        <v>6.9444444444444447E-4</v>
      </c>
      <c r="I48" s="309"/>
      <c r="J48" s="15" t="s">
        <v>18</v>
      </c>
      <c r="K48" s="15">
        <v>6.9444444444444447E-4</v>
      </c>
      <c r="L48" s="15">
        <f t="shared" si="13"/>
        <v>0.3118055555555555</v>
      </c>
      <c r="M48" s="15">
        <f t="shared" si="17"/>
        <v>0.36041666666666655</v>
      </c>
      <c r="N48" s="15">
        <f t="shared" si="18"/>
        <v>0.46666666666666662</v>
      </c>
      <c r="O48" s="15">
        <f t="shared" si="14"/>
        <v>0.52361111111111103</v>
      </c>
      <c r="P48" s="15">
        <f t="shared" si="15"/>
        <v>0.5756944444444444</v>
      </c>
      <c r="Q48" s="15" t="s">
        <v>18</v>
      </c>
      <c r="R48" s="15">
        <f t="shared" si="19"/>
        <v>0.71319444444444435</v>
      </c>
      <c r="S48" s="15">
        <f t="shared" si="20"/>
        <v>0.76874999999999993</v>
      </c>
      <c r="T48" s="15">
        <f t="shared" si="16"/>
        <v>0.7944444444444444</v>
      </c>
      <c r="U48" s="15">
        <v>0.83958333333333324</v>
      </c>
      <c r="V48" s="309"/>
      <c r="W48" s="78">
        <v>6.9444444444444447E-4</v>
      </c>
      <c r="X48" s="15"/>
      <c r="Y48" s="15">
        <f>SUM(Y47,W49)</f>
        <v>0.54722222222222217</v>
      </c>
      <c r="Z48" s="15"/>
      <c r="AA48" s="309"/>
      <c r="AB48" s="31">
        <v>6.9444444444444447E-4</v>
      </c>
      <c r="AC48" s="15" t="s">
        <v>18</v>
      </c>
      <c r="AD48" s="15">
        <f t="shared" si="21"/>
        <v>0.59861111111111109</v>
      </c>
      <c r="AE48" s="15"/>
    </row>
    <row r="49" spans="1:31" x14ac:dyDescent="0.25">
      <c r="A49" s="12" t="str">
        <f>VLOOKUP(D:D,'PARAGENS CONCELHO'!$1:$1048576,2,FALSE)</f>
        <v xml:space="preserve"> 40.733613,  -7.891433</v>
      </c>
      <c r="B49" s="12"/>
      <c r="C49" s="12" t="str">
        <f>VLOOKUP(D:D,'PARAGENS CONCELHO'!$1:$1048576,3,FALSE)</f>
        <v>Folgosa</v>
      </c>
      <c r="D49" s="20" t="s">
        <v>2729</v>
      </c>
      <c r="E49" s="22"/>
      <c r="F49" s="195">
        <v>6.9444444444444447E-4</v>
      </c>
      <c r="G49" s="15"/>
      <c r="H49" s="15">
        <v>6.9444444444444447E-4</v>
      </c>
      <c r="I49" s="309"/>
      <c r="J49" s="185" t="s">
        <v>18</v>
      </c>
      <c r="K49" s="185">
        <v>6.9444444444444447E-4</v>
      </c>
      <c r="L49" s="185">
        <f t="shared" si="13"/>
        <v>0.31249999999999994</v>
      </c>
      <c r="M49" s="185">
        <f t="shared" si="17"/>
        <v>0.36111111111111099</v>
      </c>
      <c r="N49" s="185">
        <f t="shared" si="18"/>
        <v>0.46736111111111106</v>
      </c>
      <c r="O49" s="185">
        <f t="shared" si="14"/>
        <v>0.52430555555555547</v>
      </c>
      <c r="P49" s="185">
        <f t="shared" si="15"/>
        <v>0.57638888888888884</v>
      </c>
      <c r="Q49" s="185" t="s">
        <v>18</v>
      </c>
      <c r="R49" s="185">
        <f t="shared" si="19"/>
        <v>0.7138888888888888</v>
      </c>
      <c r="S49" s="185">
        <f t="shared" si="20"/>
        <v>0.76944444444444438</v>
      </c>
      <c r="T49" s="185">
        <f t="shared" si="16"/>
        <v>0.79513888888888884</v>
      </c>
      <c r="U49" s="185">
        <v>0.84027777777777768</v>
      </c>
      <c r="V49" s="309"/>
      <c r="W49" s="184">
        <v>6.9444444444444447E-4</v>
      </c>
      <c r="X49" s="185"/>
      <c r="Y49" s="185">
        <f>SUM(Y48,W50)</f>
        <v>0.54791666666666661</v>
      </c>
      <c r="Z49" s="185"/>
      <c r="AA49" s="309"/>
      <c r="AB49" s="31">
        <v>6.9444444444444447E-4</v>
      </c>
      <c r="AC49" s="185" t="s">
        <v>18</v>
      </c>
      <c r="AD49" s="185">
        <f t="shared" si="21"/>
        <v>0.59930555555555554</v>
      </c>
      <c r="AE49" s="185"/>
    </row>
    <row r="50" spans="1:31" x14ac:dyDescent="0.25">
      <c r="A50" s="12" t="str">
        <f>VLOOKUP(D:D,'PARAGENS CONCELHO'!$1:$1048576,2,FALSE)</f>
        <v xml:space="preserve"> 40.736131,  -7.893801</v>
      </c>
      <c r="B50" s="12"/>
      <c r="C50" s="12" t="str">
        <f>VLOOKUP(D:D,'PARAGENS CONCELHO'!$1:$1048576,3,FALSE)</f>
        <v>Fermentelos</v>
      </c>
      <c r="D50" s="20" t="s">
        <v>2730</v>
      </c>
      <c r="E50" s="22"/>
      <c r="F50" s="195">
        <v>6.9444444444444447E-4</v>
      </c>
      <c r="G50" s="185"/>
      <c r="H50" s="185">
        <v>6.9444444444444447E-4</v>
      </c>
      <c r="I50" s="309"/>
      <c r="J50" s="15" t="s">
        <v>18</v>
      </c>
      <c r="K50" s="15">
        <v>6.9444444444444447E-4</v>
      </c>
      <c r="L50" s="15">
        <f t="shared" si="13"/>
        <v>0.31319444444444439</v>
      </c>
      <c r="M50" s="15">
        <f t="shared" si="17"/>
        <v>0.36180555555555544</v>
      </c>
      <c r="N50" s="15">
        <f t="shared" si="18"/>
        <v>0.4680555555555555</v>
      </c>
      <c r="O50" s="15">
        <f t="shared" si="14"/>
        <v>0.52499999999999991</v>
      </c>
      <c r="P50" s="15">
        <f t="shared" si="15"/>
        <v>0.57708333333333328</v>
      </c>
      <c r="Q50" s="15" t="s">
        <v>18</v>
      </c>
      <c r="R50" s="15">
        <f t="shared" si="19"/>
        <v>0.71458333333333324</v>
      </c>
      <c r="S50" s="15">
        <f t="shared" si="20"/>
        <v>0.77013888888888882</v>
      </c>
      <c r="T50" s="15">
        <f t="shared" si="16"/>
        <v>0.79583333333333328</v>
      </c>
      <c r="U50" s="15">
        <v>0.84097222222222212</v>
      </c>
      <c r="V50" s="309"/>
      <c r="W50" s="78">
        <v>6.9444444444444447E-4</v>
      </c>
      <c r="X50" s="15"/>
      <c r="Y50" s="15">
        <f>SUM(Y49,W51)</f>
        <v>0.54861111111111105</v>
      </c>
      <c r="Z50" s="15"/>
      <c r="AA50" s="309"/>
      <c r="AB50" s="31">
        <v>6.9444444444444447E-4</v>
      </c>
      <c r="AC50" s="15" t="s">
        <v>18</v>
      </c>
      <c r="AD50" s="15">
        <f t="shared" si="21"/>
        <v>0.6</v>
      </c>
      <c r="AE50" s="15"/>
    </row>
    <row r="51" spans="1:31" x14ac:dyDescent="0.25">
      <c r="A51" s="12" t="str">
        <f>VLOOKUP(D:D,'PARAGENS CONCELHO'!$1:$1048576,2,FALSE)</f>
        <v xml:space="preserve"> 40.739370,  -7.896172</v>
      </c>
      <c r="B51" s="12"/>
      <c r="C51" s="12" t="str">
        <f>VLOOKUP(D:D,'PARAGENS CONCELHO'!$1:$1048576,3,FALSE)</f>
        <v>Lageosa</v>
      </c>
      <c r="D51" s="20" t="s">
        <v>2731</v>
      </c>
      <c r="E51" s="22"/>
      <c r="F51" s="195">
        <v>6.9444444444444447E-4</v>
      </c>
      <c r="G51" s="15"/>
      <c r="H51" s="15">
        <v>6.9444444444444447E-4</v>
      </c>
      <c r="I51" s="309"/>
      <c r="J51" s="185" t="s">
        <v>18</v>
      </c>
      <c r="K51" s="185">
        <v>6.9444444444444447E-4</v>
      </c>
      <c r="L51" s="185">
        <f t="shared" si="13"/>
        <v>0.31388888888888883</v>
      </c>
      <c r="M51" s="185">
        <f t="shared" si="17"/>
        <v>0.36249999999999988</v>
      </c>
      <c r="N51" s="185">
        <f t="shared" si="18"/>
        <v>0.46874999999999994</v>
      </c>
      <c r="O51" s="185">
        <f t="shared" si="14"/>
        <v>0.52569444444444435</v>
      </c>
      <c r="P51" s="185">
        <f t="shared" si="15"/>
        <v>0.57777777777777772</v>
      </c>
      <c r="Q51" s="185" t="s">
        <v>18</v>
      </c>
      <c r="R51" s="185">
        <f t="shared" si="19"/>
        <v>0.71527777777777768</v>
      </c>
      <c r="S51" s="185">
        <f t="shared" si="20"/>
        <v>0.77083333333333326</v>
      </c>
      <c r="T51" s="185">
        <f t="shared" si="16"/>
        <v>0.79652777777777772</v>
      </c>
      <c r="U51" s="185">
        <v>0.84166666666666656</v>
      </c>
      <c r="V51" s="309"/>
      <c r="W51" s="184">
        <v>6.9444444444444447E-4</v>
      </c>
      <c r="X51" s="185"/>
      <c r="Y51" s="185">
        <f>SUM(Y50,W52)</f>
        <v>0.54930555555555549</v>
      </c>
      <c r="Z51" s="185"/>
      <c r="AA51" s="309"/>
      <c r="AB51" s="31">
        <v>6.9444444444444447E-4</v>
      </c>
      <c r="AC51" s="185" t="s">
        <v>18</v>
      </c>
      <c r="AD51" s="185">
        <f t="shared" si="21"/>
        <v>0.60069444444444442</v>
      </c>
      <c r="AE51" s="185"/>
    </row>
    <row r="52" spans="1:31" x14ac:dyDescent="0.25">
      <c r="A52" s="12" t="str">
        <f>VLOOKUP(D:D,'PARAGENS CONCELHO'!$1:$1048576,2,FALSE)</f>
        <v xml:space="preserve"> 40.740637,  -7.898974</v>
      </c>
      <c r="B52" s="12"/>
      <c r="C52" s="12" t="str">
        <f>VLOOKUP(D:D,'PARAGENS CONCELHO'!$1:$1048576,3,FALSE)</f>
        <v>Quintãs</v>
      </c>
      <c r="D52" s="20" t="s">
        <v>2732</v>
      </c>
      <c r="E52" s="22"/>
      <c r="F52" s="195">
        <v>6.9444444444444447E-4</v>
      </c>
      <c r="G52" s="15">
        <f>G51</f>
        <v>0</v>
      </c>
      <c r="H52" s="15">
        <f>H51</f>
        <v>6.9444444444444447E-4</v>
      </c>
      <c r="I52" s="309"/>
      <c r="J52" s="15" t="s">
        <v>18</v>
      </c>
      <c r="K52" s="15">
        <v>6.9444444444444447E-4</v>
      </c>
      <c r="L52" s="15">
        <f t="shared" si="13"/>
        <v>0.31458333333333327</v>
      </c>
      <c r="M52" s="15">
        <f t="shared" si="17"/>
        <v>0.36319444444444432</v>
      </c>
      <c r="N52" s="15">
        <f t="shared" si="18"/>
        <v>0.46944444444444439</v>
      </c>
      <c r="O52" s="15">
        <f t="shared" si="14"/>
        <v>0.5263888888888888</v>
      </c>
      <c r="P52" s="15">
        <f t="shared" si="15"/>
        <v>0.57847222222222217</v>
      </c>
      <c r="Q52" s="15" t="s">
        <v>18</v>
      </c>
      <c r="R52" s="15">
        <f t="shared" si="19"/>
        <v>0.71597222222222212</v>
      </c>
      <c r="S52" s="15">
        <f t="shared" si="20"/>
        <v>0.7715277777777777</v>
      </c>
      <c r="T52" s="15">
        <f t="shared" si="16"/>
        <v>0.79722222222222217</v>
      </c>
      <c r="U52" s="15">
        <v>0.84236111111111101</v>
      </c>
      <c r="V52" s="309"/>
      <c r="W52" s="78">
        <v>6.9444444444444447E-4</v>
      </c>
      <c r="X52" s="15"/>
      <c r="Y52" s="15">
        <f>SUM(Y51,W54)</f>
        <v>0.54999999999999993</v>
      </c>
      <c r="Z52" s="15"/>
      <c r="AA52" s="309"/>
      <c r="AB52" s="31">
        <v>6.9444444444444447E-4</v>
      </c>
      <c r="AC52" s="15" t="s">
        <v>18</v>
      </c>
      <c r="AD52" s="15">
        <f t="shared" si="21"/>
        <v>0.60138888888888886</v>
      </c>
      <c r="AE52" s="15"/>
    </row>
    <row r="53" spans="1:31" x14ac:dyDescent="0.25">
      <c r="A53" s="12" t="str">
        <f>VLOOKUP(D:D,'PARAGENS CONCELHO'!$1:$1048576,2,FALSE)</f>
        <v xml:space="preserve"> 40.742693,  -7.903640</v>
      </c>
      <c r="B53" s="12"/>
      <c r="C53" s="12" t="str">
        <f>VLOOKUP(D:D,'PARAGENS CONCELHO'!$1:$1048576,3,FALSE)</f>
        <v>Lordosa-Igreja 2</v>
      </c>
      <c r="D53" s="28" t="s">
        <v>3508</v>
      </c>
      <c r="E53" s="22"/>
      <c r="F53" s="63">
        <f>F52</f>
        <v>6.9444444444444447E-4</v>
      </c>
      <c r="G53" s="185"/>
      <c r="H53" s="185">
        <v>6.9444444444444447E-4</v>
      </c>
      <c r="I53" s="309"/>
      <c r="J53" s="15" t="s">
        <v>18</v>
      </c>
      <c r="K53" s="15">
        <f t="shared" ref="K53:T53" si="23">K52</f>
        <v>6.9444444444444447E-4</v>
      </c>
      <c r="L53" s="15">
        <f t="shared" si="23"/>
        <v>0.31458333333333327</v>
      </c>
      <c r="M53" s="15">
        <f t="shared" si="23"/>
        <v>0.36319444444444432</v>
      </c>
      <c r="N53" s="15">
        <f t="shared" si="23"/>
        <v>0.46944444444444439</v>
      </c>
      <c r="O53" s="15">
        <f t="shared" si="23"/>
        <v>0.5263888888888888</v>
      </c>
      <c r="P53" s="15">
        <f t="shared" si="23"/>
        <v>0.57847222222222217</v>
      </c>
      <c r="Q53" s="15" t="str">
        <f t="shared" si="23"/>
        <v>-</v>
      </c>
      <c r="R53" s="15">
        <f t="shared" si="23"/>
        <v>0.71597222222222212</v>
      </c>
      <c r="S53" s="15">
        <f t="shared" si="23"/>
        <v>0.7715277777777777</v>
      </c>
      <c r="T53" s="15">
        <f t="shared" si="23"/>
        <v>0.79722222222222217</v>
      </c>
      <c r="U53" s="15">
        <v>0.84236111111111101</v>
      </c>
      <c r="V53" s="309"/>
      <c r="W53" s="78">
        <f>W52</f>
        <v>6.9444444444444447E-4</v>
      </c>
      <c r="X53" s="15"/>
      <c r="Y53" s="15">
        <f>Y52</f>
        <v>0.54999999999999993</v>
      </c>
      <c r="Z53" s="15"/>
      <c r="AA53" s="309"/>
      <c r="AB53" s="31"/>
      <c r="AC53" s="15" t="str">
        <f>AC52</f>
        <v>-</v>
      </c>
      <c r="AD53" s="15">
        <f>AD52</f>
        <v>0.60138888888888886</v>
      </c>
      <c r="AE53" s="15"/>
    </row>
    <row r="54" spans="1:31" x14ac:dyDescent="0.25">
      <c r="A54" s="12" t="str">
        <f>VLOOKUP(D:D,'PARAGENS CONCELHO'!$1:$1048576,2,FALSE)</f>
        <v xml:space="preserve"> 40.743762,  -7.905789</v>
      </c>
      <c r="B54" s="12"/>
      <c r="C54" s="12" t="str">
        <f>VLOOKUP(D:D,'PARAGENS CONCELHO'!$1:$1048576,3,FALSE)</f>
        <v>EN2-Bigas Centro 2</v>
      </c>
      <c r="D54" s="20" t="s">
        <v>2733</v>
      </c>
      <c r="E54" s="22"/>
      <c r="F54" s="195">
        <v>0</v>
      </c>
      <c r="G54" s="15"/>
      <c r="H54" s="15">
        <v>6.9444444444444447E-4</v>
      </c>
      <c r="I54" s="309"/>
      <c r="J54" s="185" t="s">
        <v>18</v>
      </c>
      <c r="K54" s="185">
        <v>6.9444444444444447E-4</v>
      </c>
      <c r="L54" s="185">
        <f>SUM(L52,K54)</f>
        <v>0.31527777777777771</v>
      </c>
      <c r="M54" s="185">
        <f>SUM(M52,K54)</f>
        <v>0.36388888888888876</v>
      </c>
      <c r="N54" s="185">
        <f>SUM(N52,H53)</f>
        <v>0.47013888888888883</v>
      </c>
      <c r="O54" s="185">
        <f>SUM(O52,K54)</f>
        <v>0.52708333333333324</v>
      </c>
      <c r="P54" s="185">
        <f>SUM(P52,K54)</f>
        <v>0.57916666666666661</v>
      </c>
      <c r="Q54" s="185" t="s">
        <v>18</v>
      </c>
      <c r="R54" s="185">
        <f>SUM(R52,H53)</f>
        <v>0.71666666666666656</v>
      </c>
      <c r="S54" s="185">
        <f>SUM(S52,H53)</f>
        <v>0.77222222222222214</v>
      </c>
      <c r="T54" s="185">
        <f>SUM(T52,K54)</f>
        <v>0.79791666666666661</v>
      </c>
      <c r="U54" s="185">
        <v>0.84236111111111101</v>
      </c>
      <c r="V54" s="309"/>
      <c r="W54" s="184">
        <v>6.9444444444444447E-4</v>
      </c>
      <c r="X54" s="185"/>
      <c r="Y54" s="185">
        <f>SUM(Y52,W55)</f>
        <v>0.55069444444444438</v>
      </c>
      <c r="Z54" s="185"/>
      <c r="AA54" s="309"/>
      <c r="AB54" s="31">
        <v>6.9444444444444447E-4</v>
      </c>
      <c r="AC54" s="185" t="s">
        <v>18</v>
      </c>
      <c r="AD54" s="185">
        <f>SUM(AD52,AB54)</f>
        <v>0.6020833333333333</v>
      </c>
      <c r="AE54" s="185"/>
    </row>
    <row r="55" spans="1:31" x14ac:dyDescent="0.25">
      <c r="A55" s="12" t="str">
        <f>VLOOKUP(D:D,'PARAGENS CONCELHO'!$1:$1048576,2,FALSE)</f>
        <v xml:space="preserve"> 40.739004,  -7.907931</v>
      </c>
      <c r="B55" s="12"/>
      <c r="C55" s="12" t="str">
        <f>VLOOKUP(D:D,'PARAGENS CONCELHO'!$1:$1048576,3,FALSE)</f>
        <v>EN2-Casal 1</v>
      </c>
      <c r="D55" s="28" t="s">
        <v>2734</v>
      </c>
      <c r="E55" s="22"/>
      <c r="F55" s="195">
        <v>6.9444444444444447E-4</v>
      </c>
      <c r="G55" s="178"/>
      <c r="H55" s="178">
        <v>6.9444444444444447E-4</v>
      </c>
      <c r="I55" s="309"/>
      <c r="J55" s="15" t="s">
        <v>18</v>
      </c>
      <c r="K55" s="15">
        <v>6.9444444444444447E-4</v>
      </c>
      <c r="L55" s="15">
        <f t="shared" si="13"/>
        <v>0.31597222222222215</v>
      </c>
      <c r="M55" s="15">
        <f t="shared" si="17"/>
        <v>0.3645833333333332</v>
      </c>
      <c r="N55" s="15">
        <f t="shared" ref="N55:N60" si="24">SUM(N54,H54)</f>
        <v>0.47083333333333327</v>
      </c>
      <c r="O55" s="15">
        <f t="shared" ref="O55:O60" si="25">SUM(O54,K55)</f>
        <v>0.52777777777777768</v>
      </c>
      <c r="P55" s="15">
        <f t="shared" ref="P55:P60" si="26">SUM(P54,K55)</f>
        <v>0.57986111111111105</v>
      </c>
      <c r="Q55" s="15" t="s">
        <v>18</v>
      </c>
      <c r="R55" s="15">
        <f t="shared" ref="R55:R60" si="27">SUM(R54,H54)</f>
        <v>0.71736111111111101</v>
      </c>
      <c r="S55" s="15">
        <f t="shared" ref="S55:S60" si="28">SUM(S54,H54)</f>
        <v>0.77291666666666659</v>
      </c>
      <c r="T55" s="15">
        <f t="shared" ref="T55:T60" si="29">SUM(T54,K55)</f>
        <v>0.79861111111111105</v>
      </c>
      <c r="U55" s="15">
        <v>0.84305555555555545</v>
      </c>
      <c r="V55" s="309"/>
      <c r="W55" s="78">
        <v>6.9444444444444447E-4</v>
      </c>
      <c r="X55" s="15"/>
      <c r="Y55" s="15">
        <f t="shared" ref="Y55:Y60" si="30">SUM(Y54,W56)</f>
        <v>0.55138888888888882</v>
      </c>
      <c r="Z55" s="15"/>
      <c r="AA55" s="309"/>
      <c r="AB55" s="31">
        <v>6.9444444444444447E-4</v>
      </c>
      <c r="AC55" s="15" t="s">
        <v>18</v>
      </c>
      <c r="AD55" s="15">
        <f t="shared" ref="AD55:AD60" si="31">SUM(AD54,AB55)</f>
        <v>0.60277777777777775</v>
      </c>
      <c r="AE55" s="15"/>
    </row>
    <row r="56" spans="1:31" x14ac:dyDescent="0.25">
      <c r="A56" s="23" t="str">
        <f>VLOOKUP(D:D,'PARAGENS CONCELHO'!$1:$1048576,2,FALSE)</f>
        <v xml:space="preserve"> 40.734566,  -7.908228</v>
      </c>
      <c r="B56" s="12"/>
      <c r="C56" s="23" t="str">
        <f>VLOOKUP(D:D,'PARAGENS CONCELHO'!$1:$1048576,3,FALSE)</f>
        <v>EN2-Bigas</v>
      </c>
      <c r="D56" s="24" t="s">
        <v>2735</v>
      </c>
      <c r="E56" s="26" t="s">
        <v>15</v>
      </c>
      <c r="F56" s="195">
        <v>6.9444444444444447E-4</v>
      </c>
      <c r="G56" s="15"/>
      <c r="H56" s="15">
        <v>6.9444444444444447E-4</v>
      </c>
      <c r="I56" s="309"/>
      <c r="J56" s="178" t="s">
        <v>18</v>
      </c>
      <c r="K56" s="178">
        <v>6.9444444444444447E-4</v>
      </c>
      <c r="L56" s="178">
        <f t="shared" si="13"/>
        <v>0.3166666666666666</v>
      </c>
      <c r="M56" s="178">
        <f t="shared" si="17"/>
        <v>0.36527777777777765</v>
      </c>
      <c r="N56" s="178">
        <f t="shared" si="24"/>
        <v>0.47152777777777771</v>
      </c>
      <c r="O56" s="178">
        <f t="shared" si="25"/>
        <v>0.52847222222222212</v>
      </c>
      <c r="P56" s="178">
        <f t="shared" si="26"/>
        <v>0.58055555555555549</v>
      </c>
      <c r="Q56" s="178" t="s">
        <v>18</v>
      </c>
      <c r="R56" s="178">
        <f t="shared" si="27"/>
        <v>0.71805555555555545</v>
      </c>
      <c r="S56" s="178">
        <f t="shared" si="28"/>
        <v>0.77361111111111103</v>
      </c>
      <c r="T56" s="178">
        <f t="shared" si="29"/>
        <v>0.79930555555555549</v>
      </c>
      <c r="U56" s="178">
        <v>0.84374999999999989</v>
      </c>
      <c r="V56" s="309"/>
      <c r="W56" s="181">
        <v>6.9444444444444447E-4</v>
      </c>
      <c r="X56" s="178"/>
      <c r="Y56" s="178">
        <f t="shared" si="30"/>
        <v>0.55208333333333326</v>
      </c>
      <c r="Z56" s="178"/>
      <c r="AA56" s="309"/>
      <c r="AB56" s="145">
        <v>6.9444444444444447E-4</v>
      </c>
      <c r="AC56" s="178" t="s">
        <v>18</v>
      </c>
      <c r="AD56" s="178">
        <f t="shared" si="31"/>
        <v>0.60347222222222219</v>
      </c>
      <c r="AE56" s="178"/>
    </row>
    <row r="57" spans="1:31" x14ac:dyDescent="0.25">
      <c r="A57" s="12" t="str">
        <f>VLOOKUP(D:D,'PARAGENS CONCELHO'!$1:$1048576,2,FALSE)</f>
        <v xml:space="preserve"> 40.728462,  -7.909341</v>
      </c>
      <c r="B57" s="12">
        <v>16</v>
      </c>
      <c r="C57" s="12" t="str">
        <f>VLOOKUP(D:D,'PARAGENS CONCELHO'!$1:$1048576,3,FALSE)</f>
        <v>EN2-Muna 1</v>
      </c>
      <c r="D57" s="20" t="s">
        <v>2736</v>
      </c>
      <c r="E57" s="22"/>
      <c r="F57" s="195">
        <v>6.9444444444444447E-4</v>
      </c>
      <c r="G57" s="185"/>
      <c r="H57" s="185">
        <v>6.9444444444444447E-4</v>
      </c>
      <c r="I57" s="309"/>
      <c r="J57" s="15" t="s">
        <v>18</v>
      </c>
      <c r="K57" s="15">
        <v>6.9444444444444447E-4</v>
      </c>
      <c r="L57" s="15">
        <f t="shared" si="13"/>
        <v>0.31736111111111104</v>
      </c>
      <c r="M57" s="15">
        <f t="shared" si="17"/>
        <v>0.36597222222222209</v>
      </c>
      <c r="N57" s="15">
        <f t="shared" si="24"/>
        <v>0.47222222222222215</v>
      </c>
      <c r="O57" s="15">
        <f t="shared" si="25"/>
        <v>0.52916666666666656</v>
      </c>
      <c r="P57" s="15">
        <f t="shared" si="26"/>
        <v>0.58124999999999993</v>
      </c>
      <c r="Q57" s="15" t="s">
        <v>18</v>
      </c>
      <c r="R57" s="15">
        <f t="shared" si="27"/>
        <v>0.71874999999999989</v>
      </c>
      <c r="S57" s="15">
        <f t="shared" si="28"/>
        <v>0.77430555555555547</v>
      </c>
      <c r="T57" s="15">
        <f t="shared" si="29"/>
        <v>0.79999999999999993</v>
      </c>
      <c r="U57" s="15">
        <v>0.84444444444444433</v>
      </c>
      <c r="V57" s="309"/>
      <c r="W57" s="78">
        <v>6.9444444444444447E-4</v>
      </c>
      <c r="X57" s="15"/>
      <c r="Y57" s="15">
        <f t="shared" si="30"/>
        <v>0.5527777777777777</v>
      </c>
      <c r="Z57" s="15"/>
      <c r="AA57" s="309"/>
      <c r="AB57" s="31">
        <v>6.9444444444444447E-4</v>
      </c>
      <c r="AC57" s="15" t="s">
        <v>18</v>
      </c>
      <c r="AD57" s="15">
        <f t="shared" si="31"/>
        <v>0.60416666666666663</v>
      </c>
      <c r="AE57" s="15"/>
    </row>
    <row r="58" spans="1:31" x14ac:dyDescent="0.25">
      <c r="A58" s="12" t="str">
        <f>VLOOKUP(D:D,'PARAGENS CONCELHO'!$1:$1048576,2,FALSE)</f>
        <v xml:space="preserve"> 40.715207,  -7.913077</v>
      </c>
      <c r="B58" s="12">
        <v>16</v>
      </c>
      <c r="C58" s="12" t="str">
        <f>VLOOKUP(D:D,'PARAGENS CONCELHO'!$1:$1048576,3,FALSE)</f>
        <v>EN2 Campo-Bindurão 1</v>
      </c>
      <c r="D58" s="28" t="s">
        <v>2737</v>
      </c>
      <c r="E58" s="22"/>
      <c r="F58" s="195">
        <v>0</v>
      </c>
      <c r="G58" s="15"/>
      <c r="H58" s="15">
        <v>6.9444444444444447E-4</v>
      </c>
      <c r="I58" s="309"/>
      <c r="J58" s="185" t="s">
        <v>18</v>
      </c>
      <c r="K58" s="185">
        <v>6.9444444444444447E-4</v>
      </c>
      <c r="L58" s="185">
        <f t="shared" si="13"/>
        <v>0.31805555555555548</v>
      </c>
      <c r="M58" s="185">
        <f t="shared" si="17"/>
        <v>0.36666666666666653</v>
      </c>
      <c r="N58" s="185">
        <f t="shared" si="24"/>
        <v>0.4729166666666666</v>
      </c>
      <c r="O58" s="185">
        <f t="shared" si="25"/>
        <v>0.52986111111111101</v>
      </c>
      <c r="P58" s="185">
        <f t="shared" si="26"/>
        <v>0.58194444444444438</v>
      </c>
      <c r="Q58" s="185" t="s">
        <v>18</v>
      </c>
      <c r="R58" s="185">
        <f t="shared" si="27"/>
        <v>0.71944444444444433</v>
      </c>
      <c r="S58" s="185">
        <f t="shared" si="28"/>
        <v>0.77499999999999991</v>
      </c>
      <c r="T58" s="185">
        <f t="shared" si="29"/>
        <v>0.80069444444444438</v>
      </c>
      <c r="U58" s="185">
        <v>0.84444444444444433</v>
      </c>
      <c r="V58" s="309"/>
      <c r="W58" s="184">
        <v>6.9444444444444447E-4</v>
      </c>
      <c r="X58" s="185"/>
      <c r="Y58" s="185">
        <f t="shared" si="30"/>
        <v>0.55347222222222214</v>
      </c>
      <c r="Z58" s="185"/>
      <c r="AA58" s="309"/>
      <c r="AB58" s="31">
        <v>6.9444444444444447E-4</v>
      </c>
      <c r="AC58" s="185" t="s">
        <v>18</v>
      </c>
      <c r="AD58" s="185">
        <f t="shared" si="31"/>
        <v>0.60486111111111107</v>
      </c>
      <c r="AE58" s="185"/>
    </row>
    <row r="59" spans="1:31" x14ac:dyDescent="0.25">
      <c r="A59" s="12" t="str">
        <f>VLOOKUP(D:D,'PARAGENS CONCELHO'!$1:$1048576,2,FALSE)</f>
        <v xml:space="preserve"> 40.711977,  -7.914117</v>
      </c>
      <c r="B59" s="12">
        <v>16</v>
      </c>
      <c r="C59" s="12" t="str">
        <f>VLOOKUP(D:D,'PARAGENS CONCELHO'!$1:$1048576,3,FALSE)</f>
        <v>EN2 Campo- Rua 1-2</v>
      </c>
      <c r="D59" s="68" t="s">
        <v>2454</v>
      </c>
      <c r="E59" s="22"/>
      <c r="F59" s="195">
        <v>6.9444444444444447E-4</v>
      </c>
      <c r="G59" s="185"/>
      <c r="H59" s="185">
        <v>6.9444444444444447E-4</v>
      </c>
      <c r="I59" s="309"/>
      <c r="J59" s="15" t="s">
        <v>18</v>
      </c>
      <c r="K59" s="15">
        <v>6.9444444444444447E-4</v>
      </c>
      <c r="L59" s="15">
        <f t="shared" si="13"/>
        <v>0.31874999999999992</v>
      </c>
      <c r="M59" s="15">
        <f t="shared" si="17"/>
        <v>0.36736111111111097</v>
      </c>
      <c r="N59" s="15">
        <f t="shared" si="24"/>
        <v>0.47361111111111104</v>
      </c>
      <c r="O59" s="15">
        <f t="shared" si="25"/>
        <v>0.53055555555555545</v>
      </c>
      <c r="P59" s="15">
        <f t="shared" si="26"/>
        <v>0.58263888888888882</v>
      </c>
      <c r="Q59" s="15" t="s">
        <v>18</v>
      </c>
      <c r="R59" s="15">
        <f t="shared" si="27"/>
        <v>0.72013888888888877</v>
      </c>
      <c r="S59" s="15">
        <f t="shared" si="28"/>
        <v>0.77569444444444435</v>
      </c>
      <c r="T59" s="15">
        <f t="shared" si="29"/>
        <v>0.80138888888888882</v>
      </c>
      <c r="U59" s="15">
        <v>0.84513888888888877</v>
      </c>
      <c r="V59" s="309"/>
      <c r="W59" s="78">
        <v>6.9444444444444447E-4</v>
      </c>
      <c r="X59" s="15"/>
      <c r="Y59" s="15">
        <f t="shared" si="30"/>
        <v>0.55416666666666659</v>
      </c>
      <c r="Z59" s="15"/>
      <c r="AA59" s="309"/>
      <c r="AB59" s="31">
        <v>6.9444444444444447E-4</v>
      </c>
      <c r="AC59" s="15" t="s">
        <v>18</v>
      </c>
      <c r="AD59" s="15">
        <f t="shared" si="31"/>
        <v>0.60555555555555551</v>
      </c>
      <c r="AE59" s="15"/>
    </row>
    <row r="60" spans="1:31" x14ac:dyDescent="0.25">
      <c r="A60" s="12" t="str">
        <f>VLOOKUP(D:D,'PARAGENS CONCELHO'!$1:$1048576,2,FALSE)</f>
        <v xml:space="preserve"> 40.709071,  -7.913559</v>
      </c>
      <c r="B60" s="12">
        <v>16</v>
      </c>
      <c r="C60" s="12" t="str">
        <f>VLOOKUP(D:D,'PARAGENS CONCELHO'!$1:$1048576,3,FALSE)</f>
        <v>Campo-Aeródromo</v>
      </c>
      <c r="D60" s="20" t="s">
        <v>2738</v>
      </c>
      <c r="E60" s="22"/>
      <c r="F60" s="195">
        <v>6.9444444444444447E-4</v>
      </c>
      <c r="G60" s="80">
        <v>6.9444444444444447E-4</v>
      </c>
      <c r="H60" s="80"/>
      <c r="I60" s="309"/>
      <c r="J60" s="185" t="s">
        <v>18</v>
      </c>
      <c r="K60" s="185">
        <v>6.9444444444444447E-4</v>
      </c>
      <c r="L60" s="185">
        <f t="shared" si="13"/>
        <v>0.31944444444444436</v>
      </c>
      <c r="M60" s="185">
        <f t="shared" si="17"/>
        <v>0.36805555555555541</v>
      </c>
      <c r="N60" s="185">
        <f t="shared" si="24"/>
        <v>0.47430555555555548</v>
      </c>
      <c r="O60" s="185">
        <f t="shared" si="25"/>
        <v>0.53124999999999989</v>
      </c>
      <c r="P60" s="185">
        <f t="shared" si="26"/>
        <v>0.58333333333333326</v>
      </c>
      <c r="Q60" s="185" t="s">
        <v>18</v>
      </c>
      <c r="R60" s="185">
        <f t="shared" si="27"/>
        <v>0.72083333333333321</v>
      </c>
      <c r="S60" s="185">
        <f t="shared" si="28"/>
        <v>0.7763888888888888</v>
      </c>
      <c r="T60" s="185">
        <f t="shared" si="29"/>
        <v>0.80208333333333326</v>
      </c>
      <c r="U60" s="185">
        <v>0.84583333333333321</v>
      </c>
      <c r="V60" s="309"/>
      <c r="W60" s="184">
        <v>6.9444444444444447E-4</v>
      </c>
      <c r="X60" s="185"/>
      <c r="Y60" s="185">
        <f t="shared" si="30"/>
        <v>0.55416666666666659</v>
      </c>
      <c r="Z60" s="185"/>
      <c r="AA60" s="309"/>
      <c r="AB60" s="31">
        <v>6.9444444444444447E-4</v>
      </c>
      <c r="AC60" s="185" t="s">
        <v>18</v>
      </c>
      <c r="AD60" s="185">
        <f t="shared" si="31"/>
        <v>0.60624999999999996</v>
      </c>
      <c r="AE60" s="185"/>
    </row>
    <row r="61" spans="1:31" x14ac:dyDescent="0.25">
      <c r="A61" s="23" t="str">
        <f>VLOOKUP(D:D,'PARAGENS CONCELHO'!$1:$1048576,2,FALSE)</f>
        <v>40.710796,-7.908851</v>
      </c>
      <c r="B61" s="12"/>
      <c r="C61" s="23" t="str">
        <f>VLOOKUP(D:D,'PARAGENS CONCELHO'!$1:$1048576,3,FALSE)</f>
        <v>Campo-Rua Barbeito 1</v>
      </c>
      <c r="D61" s="24" t="s">
        <v>2739</v>
      </c>
      <c r="E61" s="26" t="s">
        <v>28</v>
      </c>
      <c r="F61" s="195">
        <v>6.9444444444444447E-4</v>
      </c>
      <c r="G61" s="185">
        <v>6.9444444444444447E-4</v>
      </c>
      <c r="H61" s="185">
        <v>6.9444444444444447E-4</v>
      </c>
      <c r="I61" s="309"/>
      <c r="J61" s="80">
        <v>0.26597222222222222</v>
      </c>
      <c r="K61" s="80"/>
      <c r="L61" s="80" t="s">
        <v>18</v>
      </c>
      <c r="M61" s="80" t="s">
        <v>18</v>
      </c>
      <c r="N61" s="80" t="s">
        <v>18</v>
      </c>
      <c r="O61" s="80" t="s">
        <v>18</v>
      </c>
      <c r="P61" s="80" t="s">
        <v>18</v>
      </c>
      <c r="Q61" s="80">
        <v>0.62986111111111109</v>
      </c>
      <c r="R61" s="80" t="s">
        <v>18</v>
      </c>
      <c r="S61" s="80" t="s">
        <v>18</v>
      </c>
      <c r="T61" s="80" t="s">
        <v>18</v>
      </c>
      <c r="U61" s="80" t="s">
        <v>18</v>
      </c>
      <c r="V61" s="309"/>
      <c r="W61" s="182"/>
      <c r="X61" s="80"/>
      <c r="Y61" s="80" t="s">
        <v>18</v>
      </c>
      <c r="Z61" s="80"/>
      <c r="AA61" s="309"/>
      <c r="AB61" s="145">
        <v>6.9444444444444447E-4</v>
      </c>
      <c r="AC61" s="80">
        <v>0.31319444444444444</v>
      </c>
      <c r="AD61" s="80" t="s">
        <v>18</v>
      </c>
      <c r="AE61" s="80"/>
    </row>
    <row r="62" spans="1:31" x14ac:dyDescent="0.25">
      <c r="A62" s="12" t="str">
        <f>VLOOKUP(D:D,'PARAGENS CONCELHO'!$1:$1048576,2,FALSE)</f>
        <v xml:space="preserve"> 40.706065,  -7.910699</v>
      </c>
      <c r="B62" s="12"/>
      <c r="C62" s="12" t="str">
        <f>VLOOKUP(D:D,'PARAGENS CONCELHO'!$1:$1048576,3,FALSE)</f>
        <v>EN2-Bassar 1</v>
      </c>
      <c r="D62" s="20" t="s">
        <v>2740</v>
      </c>
      <c r="E62" s="22"/>
      <c r="F62" s="195">
        <v>6.9444444444444447E-4</v>
      </c>
      <c r="G62" s="15">
        <v>6.9444444444444447E-4</v>
      </c>
      <c r="H62" s="15">
        <v>6.9444444444444447E-4</v>
      </c>
      <c r="I62" s="309"/>
      <c r="J62" s="185">
        <f>SUM(J61,K62)</f>
        <v>0.26666666666666666</v>
      </c>
      <c r="K62" s="185">
        <v>6.9444444444444447E-4</v>
      </c>
      <c r="L62" s="185">
        <f>SUM(L60,K62)</f>
        <v>0.32013888888888881</v>
      </c>
      <c r="M62" s="185">
        <f>SUM(M60,K62)</f>
        <v>0.36874999999999986</v>
      </c>
      <c r="N62" s="185">
        <v>0.47500000000000003</v>
      </c>
      <c r="O62" s="185">
        <v>0.53194444444444444</v>
      </c>
      <c r="P62" s="185">
        <v>0.58402777777777781</v>
      </c>
      <c r="Q62" s="185">
        <v>0.63055555555555554</v>
      </c>
      <c r="R62" s="185">
        <v>0.72152777777777777</v>
      </c>
      <c r="S62" s="185">
        <f>SUM(S60,H61)</f>
        <v>0.77708333333333324</v>
      </c>
      <c r="T62" s="185">
        <v>0.8027777777777777</v>
      </c>
      <c r="U62" s="185">
        <v>0.8472222222222221</v>
      </c>
      <c r="V62" s="309"/>
      <c r="W62" s="184">
        <v>6.9444444444444447E-4</v>
      </c>
      <c r="X62" s="185">
        <v>0.34791666666666665</v>
      </c>
      <c r="Y62" s="185">
        <v>0.55486111111111114</v>
      </c>
      <c r="Z62" s="185"/>
      <c r="AA62" s="309"/>
      <c r="AB62" s="31">
        <v>6.9444444444444447E-4</v>
      </c>
      <c r="AC62" s="185">
        <f>SUM(AC61,AB62)</f>
        <v>0.31388888888888888</v>
      </c>
      <c r="AD62" s="185">
        <f>SUM(AD60,AB62)</f>
        <v>0.6069444444444444</v>
      </c>
      <c r="AE62" s="185"/>
    </row>
    <row r="63" spans="1:31" x14ac:dyDescent="0.25">
      <c r="A63" s="12" t="str">
        <f>VLOOKUP(D:D,'PARAGENS CONCELHO'!$1:$1048576,2,FALSE)</f>
        <v xml:space="preserve"> 40.702974,  -7.911569</v>
      </c>
      <c r="B63" s="12"/>
      <c r="C63" s="12" t="str">
        <f>VLOOKUP(D:D,'PARAGENS CONCELHO'!$1:$1048576,3,FALSE)</f>
        <v>EN2-Rua Bouça 1</v>
      </c>
      <c r="D63" s="20" t="s">
        <v>2741</v>
      </c>
      <c r="E63" s="22"/>
      <c r="F63" s="195">
        <v>6.9444444444444447E-4</v>
      </c>
      <c r="G63" s="185">
        <v>1.3888888888888889E-3</v>
      </c>
      <c r="H63" s="185">
        <v>6.9444444444444447E-4</v>
      </c>
      <c r="I63" s="309"/>
      <c r="J63" s="15">
        <v>0.26874999999999999</v>
      </c>
      <c r="K63" s="15">
        <v>0</v>
      </c>
      <c r="L63" s="15">
        <f t="shared" si="13"/>
        <v>0.32013888888888881</v>
      </c>
      <c r="M63" s="15">
        <f>SUM(M62,K63)</f>
        <v>0.36874999999999986</v>
      </c>
      <c r="N63" s="15">
        <f t="shared" ref="N63:N86" si="32">SUM(N62,H62)</f>
        <v>0.47569444444444448</v>
      </c>
      <c r="O63" s="15">
        <v>0.53263888888888888</v>
      </c>
      <c r="P63" s="15">
        <v>0.58472222222222225</v>
      </c>
      <c r="Q63" s="15">
        <v>0.63124999999999998</v>
      </c>
      <c r="R63" s="15">
        <f t="shared" ref="R63:R86" si="33">SUM(R62,H62)</f>
        <v>0.72222222222222221</v>
      </c>
      <c r="S63" s="15">
        <f t="shared" ref="S63:S86" si="34">SUM(S62,H62)</f>
        <v>0.77777777777777768</v>
      </c>
      <c r="T63" s="15" t="s">
        <v>2742</v>
      </c>
      <c r="U63" s="15">
        <v>0.84791666666666665</v>
      </c>
      <c r="V63" s="309"/>
      <c r="W63" s="78">
        <v>6.9444444444444447E-4</v>
      </c>
      <c r="X63" s="15">
        <v>0.34791666666666665</v>
      </c>
      <c r="Y63" s="15">
        <f>SUM(Y62,W64)</f>
        <v>0.55555555555555558</v>
      </c>
      <c r="Z63" s="15"/>
      <c r="AA63" s="309"/>
      <c r="AB63" s="31">
        <v>6.9444444444444447E-4</v>
      </c>
      <c r="AC63" s="15">
        <f t="shared" ref="AC63:AC86" si="35">SUM(AC62,AB63)</f>
        <v>0.31458333333333333</v>
      </c>
      <c r="AD63" s="15">
        <f t="shared" ref="AD63:AD86" si="36">SUM(AD62,AB63)</f>
        <v>0.60763888888888884</v>
      </c>
      <c r="AE63" s="15"/>
    </row>
    <row r="64" spans="1:31" x14ac:dyDescent="0.25">
      <c r="A64" s="12" t="str">
        <f>VLOOKUP(D:D,'PARAGENS CONCELHO'!$1:$1048576,2,FALSE)</f>
        <v xml:space="preserve"> 40.700558,  -7.911387</v>
      </c>
      <c r="B64" s="12"/>
      <c r="C64" s="12" t="str">
        <f>VLOOKUP(D:D,'PARAGENS CONCELHO'!$1:$1048576,3,FALSE)</f>
        <v>EN2-Campo 1</v>
      </c>
      <c r="D64" s="20" t="s">
        <v>2743</v>
      </c>
      <c r="E64" s="22"/>
      <c r="F64" s="195">
        <v>6.9444444444444447E-4</v>
      </c>
      <c r="G64" s="15">
        <v>6.9444444444444447E-4</v>
      </c>
      <c r="H64" s="15">
        <v>6.9444444444444447E-4</v>
      </c>
      <c r="I64" s="309"/>
      <c r="J64" s="185">
        <v>0.26874999999999999</v>
      </c>
      <c r="K64" s="185">
        <v>6.9444444444444447E-4</v>
      </c>
      <c r="L64" s="185">
        <f t="shared" si="13"/>
        <v>0.32083333333333325</v>
      </c>
      <c r="M64" s="185">
        <f>SUM(M62,K64)</f>
        <v>0.3694444444444443</v>
      </c>
      <c r="N64" s="185">
        <f t="shared" si="32"/>
        <v>0.47638888888888892</v>
      </c>
      <c r="O64" s="185">
        <v>0.53333333333333333</v>
      </c>
      <c r="P64" s="185">
        <v>0.5854166666666667</v>
      </c>
      <c r="Q64" s="185">
        <v>0.63194444444444442</v>
      </c>
      <c r="R64" s="185">
        <f t="shared" si="33"/>
        <v>0.72291666666666665</v>
      </c>
      <c r="S64" s="185">
        <f t="shared" si="34"/>
        <v>0.77847222222222212</v>
      </c>
      <c r="T64" s="185" t="s">
        <v>2744</v>
      </c>
      <c r="U64" s="185">
        <v>0.84861111111111109</v>
      </c>
      <c r="V64" s="309"/>
      <c r="W64" s="184">
        <v>6.9444444444444447E-4</v>
      </c>
      <c r="X64" s="185">
        <f t="shared" ref="X64:X78" si="37">SUM(X63,W64)</f>
        <v>0.34861111111111109</v>
      </c>
      <c r="Y64" s="185">
        <f>SUM(Y63,W65)</f>
        <v>0.55625000000000002</v>
      </c>
      <c r="Z64" s="185"/>
      <c r="AA64" s="309"/>
      <c r="AB64" s="31">
        <v>6.9444444444444447E-4</v>
      </c>
      <c r="AC64" s="185">
        <f t="shared" si="35"/>
        <v>0.31527777777777777</v>
      </c>
      <c r="AD64" s="185">
        <f t="shared" si="36"/>
        <v>0.60833333333333328</v>
      </c>
      <c r="AE64" s="185"/>
    </row>
    <row r="65" spans="1:31" x14ac:dyDescent="0.25">
      <c r="A65" s="12" t="str">
        <f>VLOOKUP(D:D,'PARAGENS CONCELHO'!$1:$1048576,2,FALSE)</f>
        <v xml:space="preserve"> 40.697950,  -7.911158</v>
      </c>
      <c r="B65" s="12"/>
      <c r="C65" s="12" t="str">
        <f>VLOOKUP(D:D,'PARAGENS CONCELHO'!$1:$1048576,3,FALSE)</f>
        <v>Expocenter</v>
      </c>
      <c r="D65" s="28" t="s">
        <v>2745</v>
      </c>
      <c r="E65" s="22"/>
      <c r="F65" s="195">
        <v>6.9444444444444447E-4</v>
      </c>
      <c r="G65" s="178"/>
      <c r="H65" s="178">
        <v>6.9444444444444447E-4</v>
      </c>
      <c r="I65" s="309"/>
      <c r="J65" s="15">
        <v>0.26944444444444443</v>
      </c>
      <c r="K65" s="15">
        <v>6.9444444444444447E-4</v>
      </c>
      <c r="L65" s="15">
        <f t="shared" si="13"/>
        <v>0.32152777777777769</v>
      </c>
      <c r="M65" s="15">
        <f>SUM(M64,K65)</f>
        <v>0.37013888888888874</v>
      </c>
      <c r="N65" s="15">
        <f t="shared" si="32"/>
        <v>0.47708333333333336</v>
      </c>
      <c r="O65" s="15">
        <v>0.53402777777777777</v>
      </c>
      <c r="P65" s="15">
        <v>0.58611111111111114</v>
      </c>
      <c r="Q65" s="15">
        <v>0.63263888888888886</v>
      </c>
      <c r="R65" s="15">
        <f t="shared" si="33"/>
        <v>0.72361111111111109</v>
      </c>
      <c r="S65" s="15">
        <f t="shared" si="34"/>
        <v>0.77916666666666656</v>
      </c>
      <c r="T65" s="15" t="s">
        <v>2746</v>
      </c>
      <c r="U65" s="15">
        <v>0.84930555555555554</v>
      </c>
      <c r="V65" s="309"/>
      <c r="W65" s="78">
        <v>6.9444444444444447E-4</v>
      </c>
      <c r="X65" s="15">
        <f t="shared" si="37"/>
        <v>0.34930555555555554</v>
      </c>
      <c r="Y65" s="15">
        <v>0.55763888888888891</v>
      </c>
      <c r="Z65" s="15"/>
      <c r="AA65" s="309"/>
      <c r="AB65" s="31">
        <v>6.9444444444444447E-4</v>
      </c>
      <c r="AC65" s="15">
        <f t="shared" si="35"/>
        <v>0.31597222222222221</v>
      </c>
      <c r="AD65" s="15">
        <f t="shared" si="36"/>
        <v>0.60902777777777772</v>
      </c>
      <c r="AE65" s="15"/>
    </row>
    <row r="66" spans="1:31" x14ac:dyDescent="0.25">
      <c r="A66" s="23" t="str">
        <f>VLOOKUP(D:D,'PARAGENS CONCELHO'!$1:$1048576,2,FALSE)</f>
        <v xml:space="preserve"> 40.698249,  -7.906183</v>
      </c>
      <c r="B66" s="12">
        <v>5</v>
      </c>
      <c r="C66" s="23" t="str">
        <f>VLOOKUP(D:D,'PARAGENS CONCELHO'!$1:$1048576,3,FALSE)</f>
        <v>Moure Madalena-R Capela</v>
      </c>
      <c r="D66" s="24" t="s">
        <v>2589</v>
      </c>
      <c r="E66" s="26" t="s">
        <v>2713</v>
      </c>
      <c r="F66" s="195">
        <v>6.9444444444444447E-4</v>
      </c>
      <c r="G66" s="15"/>
      <c r="H66" s="15">
        <v>6.9444444444444447E-4</v>
      </c>
      <c r="I66" s="309"/>
      <c r="J66" s="178">
        <v>0.27013888888888887</v>
      </c>
      <c r="K66" s="178"/>
      <c r="L66" s="178" t="s">
        <v>18</v>
      </c>
      <c r="M66" s="178" t="s">
        <v>18</v>
      </c>
      <c r="N66" s="178">
        <f t="shared" si="32"/>
        <v>0.4777777777777778</v>
      </c>
      <c r="O66" s="178" t="s">
        <v>18</v>
      </c>
      <c r="P66" s="178" t="s">
        <v>18</v>
      </c>
      <c r="Q66" s="178" t="s">
        <v>18</v>
      </c>
      <c r="R66" s="178">
        <f t="shared" si="33"/>
        <v>0.72430555555555554</v>
      </c>
      <c r="S66" s="178">
        <f t="shared" si="34"/>
        <v>0.77986111111111101</v>
      </c>
      <c r="T66" s="178" t="s">
        <v>18</v>
      </c>
      <c r="U66" s="178">
        <v>0.84930555555555554</v>
      </c>
      <c r="V66" s="309"/>
      <c r="W66" s="181">
        <v>6.9444444444444447E-4</v>
      </c>
      <c r="X66" s="178">
        <f t="shared" si="37"/>
        <v>0.35</v>
      </c>
      <c r="Y66" s="178">
        <f>SUM(Y65,W67)</f>
        <v>0.55833333333333335</v>
      </c>
      <c r="Z66" s="178"/>
      <c r="AA66" s="309"/>
      <c r="AB66" s="145">
        <v>6.9444444444444447E-4</v>
      </c>
      <c r="AC66" s="178">
        <f t="shared" si="35"/>
        <v>0.31666666666666665</v>
      </c>
      <c r="AD66" s="178">
        <f t="shared" si="36"/>
        <v>0.60972222222222217</v>
      </c>
      <c r="AE66" s="178"/>
    </row>
    <row r="67" spans="1:31" x14ac:dyDescent="0.25">
      <c r="A67" s="12" t="str">
        <f>VLOOKUP(D:D,'PARAGENS CONCELHO'!$1:$1048576,2,FALSE)</f>
        <v>40.69681, -7.9066</v>
      </c>
      <c r="B67" s="12">
        <v>5</v>
      </c>
      <c r="C67" s="12" t="str">
        <f>VLOOKUP(D:D,'PARAGENS CONCELHO'!$1:$1048576,3,FALSE)</f>
        <v>Moure Madalena-Igreja 2</v>
      </c>
      <c r="D67" s="20" t="s">
        <v>2590</v>
      </c>
      <c r="E67" s="22"/>
      <c r="F67" s="195">
        <v>6.9444444444444447E-4</v>
      </c>
      <c r="G67" s="185"/>
      <c r="H67" s="185">
        <v>6.9444444444444447E-4</v>
      </c>
      <c r="I67" s="309"/>
      <c r="J67" s="15">
        <v>0.27083333333333331</v>
      </c>
      <c r="K67" s="15"/>
      <c r="L67" s="15" t="s">
        <v>18</v>
      </c>
      <c r="M67" s="15" t="s">
        <v>18</v>
      </c>
      <c r="N67" s="15">
        <f t="shared" si="32"/>
        <v>0.47847222222222224</v>
      </c>
      <c r="O67" s="15" t="s">
        <v>18</v>
      </c>
      <c r="P67" s="15" t="s">
        <v>18</v>
      </c>
      <c r="Q67" s="15" t="s">
        <v>18</v>
      </c>
      <c r="R67" s="15">
        <f t="shared" si="33"/>
        <v>0.72499999999999998</v>
      </c>
      <c r="S67" s="15">
        <f t="shared" si="34"/>
        <v>0.78055555555555545</v>
      </c>
      <c r="T67" s="15" t="s">
        <v>18</v>
      </c>
      <c r="U67" s="15">
        <v>0.84999999999999987</v>
      </c>
      <c r="V67" s="309"/>
      <c r="W67" s="78">
        <v>6.9444444444444447E-4</v>
      </c>
      <c r="X67" s="15">
        <f t="shared" si="37"/>
        <v>0.35069444444444442</v>
      </c>
      <c r="Y67" s="15">
        <f>SUM(Y66,W68)</f>
        <v>0.55972222222222223</v>
      </c>
      <c r="Z67" s="15"/>
      <c r="AA67" s="309"/>
      <c r="AB67" s="31">
        <v>6.9444444444444447E-4</v>
      </c>
      <c r="AC67" s="15">
        <f t="shared" si="35"/>
        <v>0.31736111111111109</v>
      </c>
      <c r="AD67" s="15">
        <f t="shared" si="36"/>
        <v>0.61041666666666661</v>
      </c>
      <c r="AE67" s="15"/>
    </row>
    <row r="68" spans="1:31" x14ac:dyDescent="0.25">
      <c r="A68" s="12" t="str">
        <f>VLOOKUP(D:D,'PARAGENS CONCELHO'!$1:$1048576,2,FALSE)</f>
        <v>40.69444, -7.90866</v>
      </c>
      <c r="B68" s="12">
        <v>5</v>
      </c>
      <c r="C68" s="12" t="str">
        <f>VLOOKUP(D:D,'PARAGENS CONCELHO'!$1:$1048576,3,FALSE)</f>
        <v>M Madalena-R Principal 2</v>
      </c>
      <c r="D68" s="20" t="s">
        <v>2591</v>
      </c>
      <c r="E68" s="22"/>
      <c r="F68" s="195">
        <v>6.9444444444444447E-4</v>
      </c>
      <c r="G68" s="15">
        <v>6.9444444444444447E-4</v>
      </c>
      <c r="H68" s="15">
        <v>6.9444444444444447E-4</v>
      </c>
      <c r="I68" s="309"/>
      <c r="J68" s="185">
        <v>0.27152777777777776</v>
      </c>
      <c r="K68" s="185"/>
      <c r="L68" s="185" t="s">
        <v>18</v>
      </c>
      <c r="M68" s="185" t="s">
        <v>18</v>
      </c>
      <c r="N68" s="185">
        <f t="shared" si="32"/>
        <v>0.47916666666666669</v>
      </c>
      <c r="O68" s="185" t="s">
        <v>18</v>
      </c>
      <c r="P68" s="185" t="s">
        <v>18</v>
      </c>
      <c r="Q68" s="185" t="s">
        <v>18</v>
      </c>
      <c r="R68" s="185">
        <f t="shared" si="33"/>
        <v>0.72569444444444442</v>
      </c>
      <c r="S68" s="185">
        <f t="shared" si="34"/>
        <v>0.78124999999999989</v>
      </c>
      <c r="T68" s="185" t="s">
        <v>18</v>
      </c>
      <c r="U68" s="185">
        <v>0.84999999999999987</v>
      </c>
      <c r="V68" s="309"/>
      <c r="W68" s="184">
        <v>1.3888888888888889E-3</v>
      </c>
      <c r="X68" s="185">
        <f t="shared" si="37"/>
        <v>0.3520833333333333</v>
      </c>
      <c r="Y68" s="185">
        <v>0.56111111111111112</v>
      </c>
      <c r="Z68" s="185"/>
      <c r="AA68" s="309"/>
      <c r="AB68" s="31">
        <v>6.9444444444444447E-4</v>
      </c>
      <c r="AC68" s="185">
        <f t="shared" si="35"/>
        <v>0.31805555555555554</v>
      </c>
      <c r="AD68" s="185">
        <f t="shared" si="36"/>
        <v>0.61111111111111105</v>
      </c>
      <c r="AE68" s="185"/>
    </row>
    <row r="69" spans="1:31" x14ac:dyDescent="0.25">
      <c r="A69" s="12" t="str">
        <f>VLOOKUP(D:D,'PARAGENS CONCELHO'!$1:$1048576,2,FALSE)</f>
        <v xml:space="preserve"> 40.694259,  -7.911845</v>
      </c>
      <c r="B69" s="12">
        <v>5</v>
      </c>
      <c r="C69" s="12" t="str">
        <f>VLOOKUP(D:D,'PARAGENS CONCELHO'!$1:$1048576,3,FALSE)</f>
        <v>EN2-IP5</v>
      </c>
      <c r="D69" s="28" t="s">
        <v>2592</v>
      </c>
      <c r="E69" s="22"/>
      <c r="F69" s="195">
        <v>6.9444444444444447E-4</v>
      </c>
      <c r="G69" s="185">
        <v>6.9444444444444447E-4</v>
      </c>
      <c r="H69" s="185">
        <v>6.9444444444444447E-4</v>
      </c>
      <c r="I69" s="309"/>
      <c r="J69" s="15">
        <v>0.2722222222222222</v>
      </c>
      <c r="K69" s="15">
        <v>6.9444444444444447E-4</v>
      </c>
      <c r="L69" s="15">
        <f>SUM(L65,K69)</f>
        <v>0.32222222222222213</v>
      </c>
      <c r="M69" s="15">
        <f>SUM(M65,K69)</f>
        <v>0.37083333333333318</v>
      </c>
      <c r="N69" s="15">
        <f t="shared" si="32"/>
        <v>0.47986111111111113</v>
      </c>
      <c r="O69" s="15">
        <v>0.53472222222222221</v>
      </c>
      <c r="P69" s="15">
        <v>0.58680555555555558</v>
      </c>
      <c r="Q69" s="15">
        <v>0.6333333333333333</v>
      </c>
      <c r="R69" s="15">
        <f t="shared" si="33"/>
        <v>0.72638888888888886</v>
      </c>
      <c r="S69" s="15">
        <f t="shared" si="34"/>
        <v>0.78194444444444433</v>
      </c>
      <c r="T69" s="15">
        <v>0.80555555555555547</v>
      </c>
      <c r="U69" s="15">
        <v>0.85069444444444442</v>
      </c>
      <c r="V69" s="309"/>
      <c r="W69" s="78">
        <v>6.9444444444444447E-4</v>
      </c>
      <c r="X69" s="15">
        <f t="shared" si="37"/>
        <v>0.35277777777777775</v>
      </c>
      <c r="Y69" s="15">
        <f>SUM(Y68,W70)</f>
        <v>0.56180555555555556</v>
      </c>
      <c r="Z69" s="15"/>
      <c r="AA69" s="309"/>
      <c r="AB69" s="31">
        <v>6.9444444444444447E-4</v>
      </c>
      <c r="AC69" s="15">
        <f t="shared" si="35"/>
        <v>0.31874999999999998</v>
      </c>
      <c r="AD69" s="15">
        <f t="shared" si="36"/>
        <v>0.61180555555555549</v>
      </c>
      <c r="AE69" s="15"/>
    </row>
    <row r="70" spans="1:31" x14ac:dyDescent="0.25">
      <c r="A70" s="12" t="str">
        <f>VLOOKUP(D:D,'PARAGENS CONCELHO'!$1:$1048576,2,FALSE)</f>
        <v xml:space="preserve"> 40.690807,  -7.913847</v>
      </c>
      <c r="B70" s="12">
        <v>5</v>
      </c>
      <c r="C70" s="12" t="str">
        <f>VLOOKUP(D:D,'PARAGENS CONCELHO'!$1:$1048576,3,FALSE)</f>
        <v>Tcor S Simões-Cimalha 2</v>
      </c>
      <c r="D70" s="20" t="s">
        <v>2593</v>
      </c>
      <c r="E70" s="22"/>
      <c r="F70" s="195">
        <v>6.9444444444444447E-4</v>
      </c>
      <c r="G70" s="15">
        <v>1.3888888888888889E-3</v>
      </c>
      <c r="H70" s="15">
        <v>6.9444444444444447E-4</v>
      </c>
      <c r="I70" s="309"/>
      <c r="J70" s="185">
        <v>0.27291666666666664</v>
      </c>
      <c r="K70" s="185">
        <v>6.9444444444444447E-4</v>
      </c>
      <c r="L70" s="185">
        <f t="shared" si="13"/>
        <v>0.32291666666666657</v>
      </c>
      <c r="M70" s="185">
        <f>SUM(M69,K70)</f>
        <v>0.37152777777777762</v>
      </c>
      <c r="N70" s="185">
        <f t="shared" si="32"/>
        <v>0.48055555555555557</v>
      </c>
      <c r="O70" s="185">
        <f>SUM(O69,K70)</f>
        <v>0.53541666666666665</v>
      </c>
      <c r="P70" s="185">
        <f>SUM(P69,K70)</f>
        <v>0.58750000000000002</v>
      </c>
      <c r="Q70" s="185">
        <f>SUM(Q69,G69)</f>
        <v>0.63402777777777775</v>
      </c>
      <c r="R70" s="185">
        <f t="shared" si="33"/>
        <v>0.7270833333333333</v>
      </c>
      <c r="S70" s="185">
        <f t="shared" si="34"/>
        <v>0.78263888888888877</v>
      </c>
      <c r="T70" s="185">
        <f>SUM(T69,K70)</f>
        <v>0.80624999999999991</v>
      </c>
      <c r="U70" s="185">
        <v>0.85138888888888886</v>
      </c>
      <c r="V70" s="309"/>
      <c r="W70" s="184">
        <v>6.9444444444444447E-4</v>
      </c>
      <c r="X70" s="185">
        <f t="shared" si="37"/>
        <v>0.35347222222222219</v>
      </c>
      <c r="Y70" s="185">
        <v>0.56319444444444444</v>
      </c>
      <c r="Z70" s="185"/>
      <c r="AA70" s="309"/>
      <c r="AB70" s="31">
        <v>6.9444444444444447E-4</v>
      </c>
      <c r="AC70" s="185">
        <f t="shared" si="35"/>
        <v>0.31944444444444442</v>
      </c>
      <c r="AD70" s="185">
        <f t="shared" si="36"/>
        <v>0.61249999999999993</v>
      </c>
      <c r="AE70" s="185"/>
    </row>
    <row r="71" spans="1:31" x14ac:dyDescent="0.25">
      <c r="A71" s="12" t="str">
        <f>VLOOKUP(D:D,'PARAGENS CONCELHO'!$1:$1048576,2,FALSE)</f>
        <v xml:space="preserve"> 40.688334,  -7.915316</v>
      </c>
      <c r="B71" s="12">
        <v>5</v>
      </c>
      <c r="C71" s="12" t="str">
        <f>VLOOKUP(D:D,'PARAGENS CONCELHO'!$1:$1048576,3,FALSE)</f>
        <v>Tcor S Simões-Cumieira 1</v>
      </c>
      <c r="D71" s="20" t="s">
        <v>2594</v>
      </c>
      <c r="E71" s="22"/>
      <c r="F71" s="195">
        <v>6.9444444444444447E-4</v>
      </c>
      <c r="G71" s="185">
        <v>6.9444444444444447E-4</v>
      </c>
      <c r="H71" s="185">
        <v>6.9444444444444447E-4</v>
      </c>
      <c r="I71" s="309"/>
      <c r="J71" s="15">
        <v>0.27361111111111108</v>
      </c>
      <c r="K71" s="15">
        <v>0</v>
      </c>
      <c r="L71" s="15">
        <f t="shared" si="13"/>
        <v>0.32291666666666657</v>
      </c>
      <c r="M71" s="15">
        <f t="shared" ref="M71:M86" si="38">SUM(M70,K71)</f>
        <v>0.37152777777777762</v>
      </c>
      <c r="N71" s="15">
        <f t="shared" si="32"/>
        <v>0.48125000000000001</v>
      </c>
      <c r="O71" s="15">
        <v>0.53611111111111109</v>
      </c>
      <c r="P71" s="15">
        <v>0.58819444444444446</v>
      </c>
      <c r="Q71" s="15">
        <v>0.63472222222222219</v>
      </c>
      <c r="R71" s="15">
        <f t="shared" si="33"/>
        <v>0.72777777777777775</v>
      </c>
      <c r="S71" s="15">
        <f t="shared" si="34"/>
        <v>0.78333333333333321</v>
      </c>
      <c r="T71" s="15">
        <v>0.80694444444444446</v>
      </c>
      <c r="U71" s="15">
        <v>0.8520833333333333</v>
      </c>
      <c r="V71" s="309"/>
      <c r="W71" s="78">
        <v>6.9444444444444447E-4</v>
      </c>
      <c r="X71" s="15">
        <f t="shared" si="37"/>
        <v>0.35416666666666663</v>
      </c>
      <c r="Y71" s="15">
        <f>SUM(Y70,W72)</f>
        <v>0.56388888888888888</v>
      </c>
      <c r="Z71" s="15"/>
      <c r="AA71" s="309"/>
      <c r="AB71" s="31">
        <v>6.9444444444444447E-4</v>
      </c>
      <c r="AC71" s="15">
        <f t="shared" si="35"/>
        <v>0.32013888888888886</v>
      </c>
      <c r="AD71" s="15">
        <f t="shared" si="36"/>
        <v>0.61319444444444438</v>
      </c>
      <c r="AE71" s="15"/>
    </row>
    <row r="72" spans="1:31" x14ac:dyDescent="0.25">
      <c r="A72" s="12" t="str">
        <f>VLOOKUP(D:D,'PARAGENS CONCELHO'!$1:$1048576,2,FALSE)</f>
        <v xml:space="preserve"> 40.686577,  -7.916363</v>
      </c>
      <c r="B72" s="12">
        <v>5</v>
      </c>
      <c r="C72" s="12" t="str">
        <f>VLOOKUP(D:D,'PARAGENS CONCELHO'!$1:$1048576,3,FALSE)</f>
        <v>Tcor S Simões-Barrosa</v>
      </c>
      <c r="D72" s="20" t="s">
        <v>2595</v>
      </c>
      <c r="E72" s="22"/>
      <c r="F72" s="195">
        <v>6.9444444444444447E-4</v>
      </c>
      <c r="G72" s="15">
        <v>1.3888888888888889E-3</v>
      </c>
      <c r="H72" s="15">
        <v>6.9444444444444447E-4</v>
      </c>
      <c r="I72" s="309"/>
      <c r="J72" s="185">
        <v>0.27430555555555552</v>
      </c>
      <c r="K72" s="185">
        <v>6.9444444444444447E-4</v>
      </c>
      <c r="L72" s="185">
        <f t="shared" si="13"/>
        <v>0.32361111111111102</v>
      </c>
      <c r="M72" s="185">
        <f t="shared" si="38"/>
        <v>0.37222222222222207</v>
      </c>
      <c r="N72" s="185">
        <f t="shared" si="32"/>
        <v>0.48194444444444445</v>
      </c>
      <c r="O72" s="185">
        <f>SUM(O71,K72)</f>
        <v>0.53680555555555554</v>
      </c>
      <c r="P72" s="185">
        <f>SUM(P71,K72)</f>
        <v>0.58888888888888891</v>
      </c>
      <c r="Q72" s="185">
        <f>SUM(Q71,G71)</f>
        <v>0.63541666666666663</v>
      </c>
      <c r="R72" s="185">
        <f t="shared" si="33"/>
        <v>0.72847222222222219</v>
      </c>
      <c r="S72" s="185">
        <f t="shared" si="34"/>
        <v>0.78402777777777766</v>
      </c>
      <c r="T72" s="185">
        <f>SUM(T71,K72)</f>
        <v>0.80763888888888891</v>
      </c>
      <c r="U72" s="185">
        <v>0.85277777777777775</v>
      </c>
      <c r="V72" s="309"/>
      <c r="W72" s="184">
        <v>6.9444444444444447E-4</v>
      </c>
      <c r="X72" s="185">
        <f t="shared" si="37"/>
        <v>0.35486111111111107</v>
      </c>
      <c r="Y72" s="185">
        <v>0.56597222222222221</v>
      </c>
      <c r="Z72" s="185"/>
      <c r="AA72" s="309"/>
      <c r="AB72" s="31">
        <v>6.9444444444444447E-4</v>
      </c>
      <c r="AC72" s="185">
        <f t="shared" si="35"/>
        <v>0.3208333333333333</v>
      </c>
      <c r="AD72" s="185">
        <f t="shared" si="36"/>
        <v>0.61388888888888882</v>
      </c>
      <c r="AE72" s="185"/>
    </row>
    <row r="73" spans="1:31" x14ac:dyDescent="0.25">
      <c r="A73" s="12" t="str">
        <f>VLOOKUP(D:D,'PARAGENS CONCELHO'!$1:$1048576,2,FALSE)</f>
        <v xml:space="preserve"> 40.684861,  -7.917432</v>
      </c>
      <c r="B73" s="12">
        <v>5</v>
      </c>
      <c r="C73" s="12" t="str">
        <f>VLOOKUP(D:D,'PARAGENS CONCELHO'!$1:$1048576,3,FALSE)</f>
        <v>TCor Silva Simões 1</v>
      </c>
      <c r="D73" s="20" t="s">
        <v>2596</v>
      </c>
      <c r="E73" s="22"/>
      <c r="F73" s="195">
        <v>1.3888888888888889E-3</v>
      </c>
      <c r="G73" s="185">
        <v>6.9444444444444447E-4</v>
      </c>
      <c r="H73" s="185">
        <v>1.3888888888888889E-3</v>
      </c>
      <c r="I73" s="309"/>
      <c r="J73" s="15">
        <v>0.27499999999999997</v>
      </c>
      <c r="K73" s="15">
        <v>6.9444444444444447E-4</v>
      </c>
      <c r="L73" s="15">
        <f t="shared" si="13"/>
        <v>0.32430555555555546</v>
      </c>
      <c r="M73" s="15">
        <f t="shared" si="38"/>
        <v>0.37291666666666651</v>
      </c>
      <c r="N73" s="15">
        <f t="shared" si="32"/>
        <v>0.4826388888888889</v>
      </c>
      <c r="O73" s="15">
        <f>SUM(O72,K73)</f>
        <v>0.53749999999999998</v>
      </c>
      <c r="P73" s="15">
        <f>SUM(P72,K73)</f>
        <v>0.58958333333333335</v>
      </c>
      <c r="Q73" s="15">
        <v>0.63611111111111118</v>
      </c>
      <c r="R73" s="15">
        <f t="shared" si="33"/>
        <v>0.72916666666666663</v>
      </c>
      <c r="S73" s="15">
        <f t="shared" si="34"/>
        <v>0.7847222222222221</v>
      </c>
      <c r="T73" s="15">
        <f>SUM(T72,K73)</f>
        <v>0.80833333333333335</v>
      </c>
      <c r="U73" s="15">
        <v>0.85416666666666663</v>
      </c>
      <c r="V73" s="309"/>
      <c r="W73" s="78">
        <v>6.9444444444444447E-4</v>
      </c>
      <c r="X73" s="15">
        <f t="shared" si="37"/>
        <v>0.35555555555555551</v>
      </c>
      <c r="Y73" s="15">
        <f>SUM(Y72,W74)</f>
        <v>0.56666666666666665</v>
      </c>
      <c r="Z73" s="15"/>
      <c r="AA73" s="309"/>
      <c r="AB73" s="31">
        <v>6.9444444444444447E-4</v>
      </c>
      <c r="AC73" s="15">
        <f t="shared" si="35"/>
        <v>0.32152777777777775</v>
      </c>
      <c r="AD73" s="15">
        <f t="shared" si="36"/>
        <v>0.61458333333333326</v>
      </c>
      <c r="AE73" s="15"/>
    </row>
    <row r="74" spans="1:31" x14ac:dyDescent="0.25">
      <c r="A74" s="12" t="str">
        <f>VLOOKUP(D:D,'PARAGENS CONCELHO'!$1:$1048576,2,FALSE)</f>
        <v xml:space="preserve"> 40.682436,  -7.918777</v>
      </c>
      <c r="B74" s="12" t="s">
        <v>3773</v>
      </c>
      <c r="C74" s="12" t="str">
        <f>VLOOKUP(D:D,'PARAGENS CONCELHO'!$1:$1048576,3,FALSE)</f>
        <v>Abraveses-Hospital 2</v>
      </c>
      <c r="D74" s="20" t="s">
        <v>2597</v>
      </c>
      <c r="E74" s="22"/>
      <c r="F74" s="195">
        <v>6.9444444444444447E-4</v>
      </c>
      <c r="G74" s="15">
        <v>1.3888888888888889E-3</v>
      </c>
      <c r="H74" s="15">
        <v>6.9444444444444447E-4</v>
      </c>
      <c r="I74" s="309"/>
      <c r="J74" s="185">
        <v>0.27569444444444446</v>
      </c>
      <c r="K74" s="185">
        <v>6.9444444444444447E-4</v>
      </c>
      <c r="L74" s="185">
        <f t="shared" si="13"/>
        <v>0.3249999999999999</v>
      </c>
      <c r="M74" s="185">
        <f t="shared" si="38"/>
        <v>0.37361111111111095</v>
      </c>
      <c r="N74" s="185">
        <f t="shared" si="32"/>
        <v>0.48402777777777778</v>
      </c>
      <c r="O74" s="185">
        <f>SUM(O73,K74)</f>
        <v>0.53819444444444442</v>
      </c>
      <c r="P74" s="185">
        <f>SUM(P73,K74)</f>
        <v>0.59027777777777779</v>
      </c>
      <c r="Q74" s="185">
        <f>SUM(Q73,G73)</f>
        <v>0.63680555555555562</v>
      </c>
      <c r="R74" s="185">
        <f t="shared" si="33"/>
        <v>0.73055555555555551</v>
      </c>
      <c r="S74" s="185">
        <f t="shared" si="34"/>
        <v>0.78611111111111098</v>
      </c>
      <c r="T74" s="185">
        <f>SUM(T73,K74)</f>
        <v>0.80902777777777779</v>
      </c>
      <c r="U74" s="185">
        <v>0.85486111111111107</v>
      </c>
      <c r="V74" s="309"/>
      <c r="W74" s="184">
        <v>6.9444444444444447E-4</v>
      </c>
      <c r="X74" s="185">
        <f t="shared" si="37"/>
        <v>0.35624999999999996</v>
      </c>
      <c r="Y74" s="185">
        <v>0.56805555555555554</v>
      </c>
      <c r="Z74" s="185"/>
      <c r="AA74" s="309"/>
      <c r="AB74" s="31">
        <v>6.9444444444444447E-4</v>
      </c>
      <c r="AC74" s="185">
        <f t="shared" si="35"/>
        <v>0.32222222222222219</v>
      </c>
      <c r="AD74" s="185">
        <f t="shared" si="36"/>
        <v>0.6152777777777777</v>
      </c>
      <c r="AE74" s="185"/>
    </row>
    <row r="75" spans="1:31" x14ac:dyDescent="0.25">
      <c r="A75" s="12" t="str">
        <f>VLOOKUP(D:D,'PARAGENS CONCELHO'!$1:$1048576,2,FALSE)</f>
        <v xml:space="preserve"> 40.679807,  -7.920631</v>
      </c>
      <c r="B75" s="12" t="s">
        <v>3773</v>
      </c>
      <c r="C75" s="12" t="str">
        <f>VLOOKUP(D:D,'PARAGENS CONCELHO'!$1:$1048576,3,FALSE)</f>
        <v>Abraveses-Correios 2</v>
      </c>
      <c r="D75" s="28" t="s">
        <v>2598</v>
      </c>
      <c r="E75" s="22"/>
      <c r="F75" s="195">
        <v>6.9444444444444447E-4</v>
      </c>
      <c r="G75" s="185">
        <v>6.9444444444444447E-4</v>
      </c>
      <c r="H75" s="185">
        <v>6.9444444444444447E-4</v>
      </c>
      <c r="I75" s="309"/>
      <c r="J75" s="15">
        <v>0.27638888888888885</v>
      </c>
      <c r="K75" s="15">
        <v>6.9444444444444447E-4</v>
      </c>
      <c r="L75" s="15">
        <f t="shared" si="13"/>
        <v>0.32569444444444434</v>
      </c>
      <c r="M75" s="15">
        <f t="shared" si="38"/>
        <v>0.37430555555555539</v>
      </c>
      <c r="N75" s="15">
        <f t="shared" si="32"/>
        <v>0.48472222222222222</v>
      </c>
      <c r="O75" s="15">
        <f>SUM(O74,K75)</f>
        <v>0.53888888888888886</v>
      </c>
      <c r="P75" s="15">
        <f>SUM(P74,K75)</f>
        <v>0.59097222222222223</v>
      </c>
      <c r="Q75" s="15">
        <v>0.63750000000000007</v>
      </c>
      <c r="R75" s="15">
        <f t="shared" si="33"/>
        <v>0.73124999999999996</v>
      </c>
      <c r="S75" s="15">
        <f t="shared" si="34"/>
        <v>0.78680555555555542</v>
      </c>
      <c r="T75" s="15">
        <f>SUM(T74,K75)</f>
        <v>0.80972222222222223</v>
      </c>
      <c r="U75" s="15">
        <v>0.85555555555555551</v>
      </c>
      <c r="V75" s="309"/>
      <c r="W75" s="78">
        <v>6.9444444444444447E-4</v>
      </c>
      <c r="X75" s="15">
        <f t="shared" si="37"/>
        <v>0.3569444444444444</v>
      </c>
      <c r="Y75" s="15">
        <f>SUM(Y74,W76)</f>
        <v>0.56874999999999998</v>
      </c>
      <c r="Z75" s="15"/>
      <c r="AA75" s="309"/>
      <c r="AB75" s="31">
        <v>6.9444444444444447E-4</v>
      </c>
      <c r="AC75" s="15">
        <v>0.32361111111111113</v>
      </c>
      <c r="AD75" s="15">
        <f t="shared" si="36"/>
        <v>0.61597222222222214</v>
      </c>
      <c r="AE75" s="15"/>
    </row>
    <row r="76" spans="1:31" x14ac:dyDescent="0.25">
      <c r="A76" s="12" t="str">
        <f>VLOOKUP(D:D,'PARAGENS CONCELHO'!$1:$1048576,2,FALSE)</f>
        <v xml:space="preserve"> 40.678140,  -7.923127</v>
      </c>
      <c r="B76" s="12" t="s">
        <v>3773</v>
      </c>
      <c r="C76" s="12" t="str">
        <f>VLOOKUP(D:D,'PARAGENS CONCELHO'!$1:$1048576,3,FALSE)</f>
        <v>Ten Cor Silva Simões 3</v>
      </c>
      <c r="D76" s="28" t="s">
        <v>2599</v>
      </c>
      <c r="E76" s="22"/>
      <c r="F76" s="195">
        <v>1.3888888888888889E-3</v>
      </c>
      <c r="G76" s="80">
        <v>1.3888888888888889E-3</v>
      </c>
      <c r="H76" s="80">
        <v>6.9444444444444447E-4</v>
      </c>
      <c r="I76" s="309"/>
      <c r="J76" s="185">
        <v>0.27708333333333335</v>
      </c>
      <c r="K76" s="185">
        <v>6.9444444444444447E-4</v>
      </c>
      <c r="L76" s="185">
        <f t="shared" si="13"/>
        <v>0.32638888888888878</v>
      </c>
      <c r="M76" s="185">
        <f t="shared" si="38"/>
        <v>0.37499999999999983</v>
      </c>
      <c r="N76" s="185">
        <f t="shared" si="32"/>
        <v>0.48541666666666666</v>
      </c>
      <c r="O76" s="185">
        <f>SUM(O75,K76)</f>
        <v>0.5395833333333333</v>
      </c>
      <c r="P76" s="185">
        <f>SUM(P75,K76)</f>
        <v>0.59166666666666667</v>
      </c>
      <c r="Q76" s="185">
        <f>SUM(Q75,G75)</f>
        <v>0.63819444444444451</v>
      </c>
      <c r="R76" s="185">
        <f t="shared" si="33"/>
        <v>0.7319444444444444</v>
      </c>
      <c r="S76" s="185">
        <f t="shared" si="34"/>
        <v>0.78749999999999987</v>
      </c>
      <c r="T76" s="185">
        <f>SUM(T75,K76)</f>
        <v>0.81041666666666667</v>
      </c>
      <c r="U76" s="185">
        <v>0.8569444444444444</v>
      </c>
      <c r="V76" s="309"/>
      <c r="W76" s="184">
        <v>6.9444444444444447E-4</v>
      </c>
      <c r="X76" s="185">
        <f t="shared" si="37"/>
        <v>0.35763888888888884</v>
      </c>
      <c r="Y76" s="185">
        <v>0.57013888888888886</v>
      </c>
      <c r="Z76" s="185"/>
      <c r="AA76" s="309"/>
      <c r="AB76" s="31">
        <v>6.9444444444444447E-4</v>
      </c>
      <c r="AC76" s="185">
        <f t="shared" si="35"/>
        <v>0.32430555555555557</v>
      </c>
      <c r="AD76" s="185">
        <f t="shared" si="36"/>
        <v>0.61666666666666659</v>
      </c>
      <c r="AE76" s="185"/>
    </row>
    <row r="77" spans="1:31" x14ac:dyDescent="0.25">
      <c r="A77" s="23" t="str">
        <f>VLOOKUP(D:D,'PARAGENS CONCELHO'!$1:$1048576,2,FALSE)</f>
        <v xml:space="preserve"> 40.674470,  -7.922646</v>
      </c>
      <c r="B77" s="12" t="s">
        <v>3772</v>
      </c>
      <c r="C77" s="23" t="str">
        <f>VLOOKUP(D:D,'PARAGENS CONCELHO'!$1:$1048576,3,FALSE)</f>
        <v>Av Bélgica-Sta Amélia 1</v>
      </c>
      <c r="D77" s="24" t="s">
        <v>2600</v>
      </c>
      <c r="E77" s="26" t="s">
        <v>85</v>
      </c>
      <c r="F77" s="195">
        <v>6.9444444444444447E-4</v>
      </c>
      <c r="G77" s="185">
        <v>6.9444444444444447E-4</v>
      </c>
      <c r="H77" s="185">
        <v>6.9444444444444447E-4</v>
      </c>
      <c r="I77" s="309"/>
      <c r="J77" s="80">
        <v>0.27777777777777779</v>
      </c>
      <c r="K77" s="80">
        <v>6.9444444444444447E-4</v>
      </c>
      <c r="L77" s="80">
        <f t="shared" si="13"/>
        <v>0.32708333333333323</v>
      </c>
      <c r="M77" s="80">
        <f t="shared" si="38"/>
        <v>0.37569444444444428</v>
      </c>
      <c r="N77" s="80">
        <f t="shared" si="32"/>
        <v>0.4861111111111111</v>
      </c>
      <c r="O77" s="80">
        <v>0.54097222222222219</v>
      </c>
      <c r="P77" s="80">
        <v>0.59305555555555556</v>
      </c>
      <c r="Q77" s="80">
        <v>0.63888888888888895</v>
      </c>
      <c r="R77" s="80">
        <f t="shared" si="33"/>
        <v>0.73263888888888884</v>
      </c>
      <c r="S77" s="80">
        <f t="shared" si="34"/>
        <v>0.78819444444444431</v>
      </c>
      <c r="T77" s="80">
        <v>0.81180555555555556</v>
      </c>
      <c r="U77" s="80">
        <v>0.85763888888888884</v>
      </c>
      <c r="V77" s="309"/>
      <c r="W77" s="182">
        <v>6.9444444444444447E-4</v>
      </c>
      <c r="X77" s="80">
        <f t="shared" si="37"/>
        <v>0.35833333333333328</v>
      </c>
      <c r="Y77" s="80">
        <f>SUM(Y76,W78)</f>
        <v>0.5708333333333333</v>
      </c>
      <c r="Z77" s="80"/>
      <c r="AA77" s="309"/>
      <c r="AB77" s="145">
        <v>6.9444444444444447E-4</v>
      </c>
      <c r="AC77" s="80">
        <v>0.32569444444444445</v>
      </c>
      <c r="AD77" s="80">
        <f t="shared" si="36"/>
        <v>0.61736111111111103</v>
      </c>
      <c r="AE77" s="80"/>
    </row>
    <row r="78" spans="1:31" x14ac:dyDescent="0.25">
      <c r="A78" s="12" t="str">
        <f>VLOOKUP(D:D,'PARAGENS CONCELHO'!$1:$1048576,2,FALSE)</f>
        <v xml:space="preserve"> 40.672628,  -7.920566</v>
      </c>
      <c r="B78" s="12" t="s">
        <v>3772</v>
      </c>
      <c r="C78" s="12" t="str">
        <f>VLOOKUP(D:D,'PARAGENS CONCELHO'!$1:$1048576,3,FALSE)</f>
        <v>Avenida Bélgica 4</v>
      </c>
      <c r="D78" s="20" t="s">
        <v>2601</v>
      </c>
      <c r="E78" s="22"/>
      <c r="F78" s="195">
        <v>6.9444444444444447E-4</v>
      </c>
      <c r="G78" s="15">
        <v>1.3888888888888889E-3</v>
      </c>
      <c r="H78" s="15">
        <v>6.9444444444444447E-4</v>
      </c>
      <c r="I78" s="309"/>
      <c r="J78" s="185">
        <v>0.27847222222222223</v>
      </c>
      <c r="K78" s="185">
        <v>6.9444444444444447E-4</v>
      </c>
      <c r="L78" s="185">
        <f t="shared" si="13"/>
        <v>0.32777777777777767</v>
      </c>
      <c r="M78" s="185">
        <f t="shared" si="38"/>
        <v>0.37638888888888872</v>
      </c>
      <c r="N78" s="185">
        <f t="shared" si="32"/>
        <v>0.48680555555555555</v>
      </c>
      <c r="O78" s="185">
        <f>SUM(O77,K78)</f>
        <v>0.54166666666666663</v>
      </c>
      <c r="P78" s="185">
        <f>SUM(P77,K78)</f>
        <v>0.59375</v>
      </c>
      <c r="Q78" s="185">
        <f>SUM(Q77,G77)</f>
        <v>0.63958333333333339</v>
      </c>
      <c r="R78" s="185">
        <f t="shared" si="33"/>
        <v>0.73333333333333328</v>
      </c>
      <c r="S78" s="185">
        <f t="shared" si="34"/>
        <v>0.78888888888888875</v>
      </c>
      <c r="T78" s="185">
        <f>SUM(T77,K78)</f>
        <v>0.8125</v>
      </c>
      <c r="U78" s="185">
        <v>0.85833333333333328</v>
      </c>
      <c r="V78" s="309"/>
      <c r="W78" s="184">
        <v>6.9444444444444447E-4</v>
      </c>
      <c r="X78" s="185">
        <f t="shared" si="37"/>
        <v>0.35902777777777772</v>
      </c>
      <c r="Y78" s="185">
        <f>SUM(Y77,W79)</f>
        <v>0.57152777777777775</v>
      </c>
      <c r="Z78" s="185"/>
      <c r="AA78" s="309"/>
      <c r="AB78" s="31">
        <v>6.9444444444444447E-4</v>
      </c>
      <c r="AC78" s="185">
        <f t="shared" si="35"/>
        <v>0.3263888888888889</v>
      </c>
      <c r="AD78" s="185">
        <f t="shared" si="36"/>
        <v>0.61805555555555547</v>
      </c>
      <c r="AE78" s="185"/>
    </row>
    <row r="79" spans="1:31" x14ac:dyDescent="0.25">
      <c r="A79" s="12" t="str">
        <f>VLOOKUP(D:D,'PARAGENS CONCELHO'!$1:$1048576,2,FALSE)</f>
        <v xml:space="preserve"> 40.670291,  -7.918028</v>
      </c>
      <c r="B79" s="12" t="s">
        <v>3772</v>
      </c>
      <c r="C79" s="12" t="str">
        <f>VLOOKUP(D:D,'PARAGENS CONCELHO'!$1:$1048576,3,FALSE)</f>
        <v>Avenida Bélgica 1</v>
      </c>
      <c r="D79" s="20" t="s">
        <v>2602</v>
      </c>
      <c r="E79" s="22"/>
      <c r="F79" s="195">
        <v>6.9444444444444447E-4</v>
      </c>
      <c r="G79" s="185">
        <v>6.9444444444444447E-4</v>
      </c>
      <c r="H79" s="185">
        <v>6.9444444444444447E-4</v>
      </c>
      <c r="I79" s="309"/>
      <c r="J79" s="15">
        <v>0.27916666666666667</v>
      </c>
      <c r="K79" s="15">
        <v>0</v>
      </c>
      <c r="L79" s="15">
        <f t="shared" si="13"/>
        <v>0.32777777777777767</v>
      </c>
      <c r="M79" s="15">
        <f t="shared" si="38"/>
        <v>0.37638888888888872</v>
      </c>
      <c r="N79" s="15">
        <f t="shared" si="32"/>
        <v>0.48749999999999999</v>
      </c>
      <c r="O79" s="15">
        <v>0.54236111111111118</v>
      </c>
      <c r="P79" s="15">
        <v>0.59444444444444444</v>
      </c>
      <c r="Q79" s="15">
        <v>0.64027777777777783</v>
      </c>
      <c r="R79" s="15">
        <f t="shared" si="33"/>
        <v>0.73402777777777772</v>
      </c>
      <c r="S79" s="15">
        <f t="shared" si="34"/>
        <v>0.78958333333333319</v>
      </c>
      <c r="T79" s="15">
        <v>0.81319444444444444</v>
      </c>
      <c r="U79" s="15">
        <v>0.85902777777777772</v>
      </c>
      <c r="V79" s="309"/>
      <c r="W79" s="78">
        <v>6.9444444444444447E-4</v>
      </c>
      <c r="X79" s="15">
        <v>0.35972222222222222</v>
      </c>
      <c r="Y79" s="15">
        <v>0.57291666666666663</v>
      </c>
      <c r="Z79" s="15"/>
      <c r="AA79" s="309"/>
      <c r="AB79" s="31">
        <v>6.9444444444444447E-4</v>
      </c>
      <c r="AC79" s="15">
        <f t="shared" si="35"/>
        <v>0.32708333333333334</v>
      </c>
      <c r="AD79" s="15">
        <f t="shared" si="36"/>
        <v>0.61874999999999991</v>
      </c>
      <c r="AE79" s="15"/>
    </row>
    <row r="80" spans="1:31" x14ac:dyDescent="0.25">
      <c r="A80" s="12" t="str">
        <f>VLOOKUP(D:D,'PARAGENS CONCELHO'!$1:$1048576,2,FALSE)</f>
        <v xml:space="preserve"> 40.668452,  -7.916073</v>
      </c>
      <c r="B80" s="12" t="s">
        <v>3772</v>
      </c>
      <c r="C80" s="12" t="str">
        <f>VLOOKUP(D:D,'PARAGENS CONCELHO'!$1:$1048576,3,FALSE)</f>
        <v>Av Bélgica-Alf Miguel 2</v>
      </c>
      <c r="D80" s="20" t="s">
        <v>2603</v>
      </c>
      <c r="E80" s="22"/>
      <c r="F80" s="195">
        <v>6.9444444444444447E-4</v>
      </c>
      <c r="G80" s="15">
        <v>6.9444444444444447E-4</v>
      </c>
      <c r="H80" s="15">
        <v>6.9444444444444447E-4</v>
      </c>
      <c r="I80" s="309"/>
      <c r="J80" s="185">
        <v>0.27986111111111112</v>
      </c>
      <c r="K80" s="185">
        <v>6.9444444444444447E-4</v>
      </c>
      <c r="L80" s="185">
        <f t="shared" si="13"/>
        <v>0.32847222222222211</v>
      </c>
      <c r="M80" s="185">
        <f t="shared" si="38"/>
        <v>0.37708333333333316</v>
      </c>
      <c r="N80" s="185">
        <f t="shared" si="32"/>
        <v>0.48819444444444443</v>
      </c>
      <c r="O80" s="185">
        <f>SUM(O79,K80)</f>
        <v>0.54305555555555562</v>
      </c>
      <c r="P80" s="185">
        <f>SUM(P79,K80)</f>
        <v>0.59513888888888888</v>
      </c>
      <c r="Q80" s="185">
        <f>SUM(Q79,G79)</f>
        <v>0.64097222222222228</v>
      </c>
      <c r="R80" s="185">
        <f t="shared" si="33"/>
        <v>0.73472222222222217</v>
      </c>
      <c r="S80" s="185">
        <f t="shared" si="34"/>
        <v>0.79027777777777763</v>
      </c>
      <c r="T80" s="185">
        <f>SUM(T79,K80)</f>
        <v>0.81388888888888888</v>
      </c>
      <c r="U80" s="185">
        <v>0.85972222222222217</v>
      </c>
      <c r="V80" s="309"/>
      <c r="W80" s="184">
        <v>6.9444444444444447E-4</v>
      </c>
      <c r="X80" s="185">
        <f>SUM(X79,W80)</f>
        <v>0.36041666666666666</v>
      </c>
      <c r="Y80" s="185">
        <f>SUM(Y79,W81)</f>
        <v>0.57361111111111107</v>
      </c>
      <c r="Z80" s="185"/>
      <c r="AA80" s="309"/>
      <c r="AB80" s="31">
        <v>6.9444444444444447E-4</v>
      </c>
      <c r="AC80" s="185">
        <f t="shared" si="35"/>
        <v>0.32777777777777778</v>
      </c>
      <c r="AD80" s="185">
        <f t="shared" si="36"/>
        <v>0.61944444444444435</v>
      </c>
      <c r="AE80" s="185"/>
    </row>
    <row r="81" spans="1:31" x14ac:dyDescent="0.25">
      <c r="A81" s="12" t="str">
        <f>VLOOKUP(D:D,'PARAGENS CONCELHO'!$1:$1048576,2,FALSE)</f>
        <v xml:space="preserve"> 40.665889,  -7.913368</v>
      </c>
      <c r="B81" s="12" t="s">
        <v>3774</v>
      </c>
      <c r="C81" s="12" t="str">
        <f>VLOOKUP(D:D,'PARAGENS CONCELHO'!$1:$1048576,3,FALSE)</f>
        <v>Cava de Viriato 2</v>
      </c>
      <c r="D81" s="28" t="s">
        <v>2604</v>
      </c>
      <c r="E81" s="22"/>
      <c r="F81" s="195">
        <v>6.9444444444444447E-4</v>
      </c>
      <c r="G81" s="178">
        <v>1.3888888888888889E-3</v>
      </c>
      <c r="H81" s="178">
        <v>6.9444444444444447E-4</v>
      </c>
      <c r="I81" s="309"/>
      <c r="J81" s="15">
        <v>0.28055555555555556</v>
      </c>
      <c r="K81" s="15">
        <v>6.9444444444444447E-4</v>
      </c>
      <c r="L81" s="15">
        <f t="shared" si="13"/>
        <v>0.32916666666666655</v>
      </c>
      <c r="M81" s="15">
        <f t="shared" si="38"/>
        <v>0.3777777777777776</v>
      </c>
      <c r="N81" s="15">
        <f t="shared" si="32"/>
        <v>0.48888888888888887</v>
      </c>
      <c r="O81" s="15">
        <f>SUM(O80,K81)</f>
        <v>0.54375000000000007</v>
      </c>
      <c r="P81" s="15">
        <f>SUM(P80,K81)</f>
        <v>0.59583333333333333</v>
      </c>
      <c r="Q81" s="15">
        <f>SUM(Q80,G80)</f>
        <v>0.64166666666666672</v>
      </c>
      <c r="R81" s="15">
        <f t="shared" si="33"/>
        <v>0.73541666666666661</v>
      </c>
      <c r="S81" s="15">
        <f t="shared" si="34"/>
        <v>0.79097222222222208</v>
      </c>
      <c r="T81" s="15">
        <f>SUM(T80,K81)</f>
        <v>0.81458333333333333</v>
      </c>
      <c r="U81" s="15">
        <v>0.86041666666666661</v>
      </c>
      <c r="V81" s="309"/>
      <c r="W81" s="78">
        <v>6.9444444444444447E-4</v>
      </c>
      <c r="X81" s="15">
        <f>SUM(X80,W81)</f>
        <v>0.3611111111111111</v>
      </c>
      <c r="Y81" s="15">
        <v>0.57500000000000007</v>
      </c>
      <c r="Z81" s="15"/>
      <c r="AA81" s="309"/>
      <c r="AB81" s="31">
        <v>6.9444444444444447E-4</v>
      </c>
      <c r="AC81" s="15">
        <v>0.32916666666666666</v>
      </c>
      <c r="AD81" s="15">
        <f t="shared" si="36"/>
        <v>0.6201388888888888</v>
      </c>
      <c r="AE81" s="15"/>
    </row>
    <row r="82" spans="1:31" x14ac:dyDescent="0.25">
      <c r="A82" s="23" t="str">
        <f>VLOOKUP(D:D,'PARAGENS CONCELHO'!$1:$1048576,2,FALSE)</f>
        <v xml:space="preserve"> 40.663212,  -7.910552</v>
      </c>
      <c r="B82" s="12" t="s">
        <v>3775</v>
      </c>
      <c r="C82" s="23" t="str">
        <f>VLOOKUP(D:D,'PARAGENS CONCELHO'!$1:$1048576,3,FALSE)</f>
        <v>Feira de S. Mateus 2</v>
      </c>
      <c r="D82" s="24" t="s">
        <v>2567</v>
      </c>
      <c r="E82" s="26" t="s">
        <v>2709</v>
      </c>
      <c r="F82" s="195">
        <v>1.3888888888888889E-3</v>
      </c>
      <c r="G82" s="15">
        <v>6.9444444444444447E-4</v>
      </c>
      <c r="H82" s="15">
        <v>6.9444444444444447E-4</v>
      </c>
      <c r="I82" s="309"/>
      <c r="J82" s="178">
        <v>0.28125</v>
      </c>
      <c r="K82" s="178">
        <v>6.9444444444444447E-4</v>
      </c>
      <c r="L82" s="178">
        <f t="shared" si="13"/>
        <v>0.32986111111111099</v>
      </c>
      <c r="M82" s="178">
        <f t="shared" si="38"/>
        <v>0.37847222222222204</v>
      </c>
      <c r="N82" s="178">
        <f t="shared" si="32"/>
        <v>0.48958333333333331</v>
      </c>
      <c r="O82" s="178">
        <f>SUM(O81,K82)</f>
        <v>0.54444444444444451</v>
      </c>
      <c r="P82" s="178">
        <f>SUM(P81,K82)</f>
        <v>0.59652777777777777</v>
      </c>
      <c r="Q82" s="178">
        <v>0.64236111111111105</v>
      </c>
      <c r="R82" s="178">
        <f t="shared" si="33"/>
        <v>0.73611111111111105</v>
      </c>
      <c r="S82" s="178">
        <f t="shared" si="34"/>
        <v>0.79166666666666652</v>
      </c>
      <c r="T82" s="178">
        <f>SUM(T81,K82)</f>
        <v>0.81527777777777777</v>
      </c>
      <c r="U82" s="178">
        <v>0.86180555555555549</v>
      </c>
      <c r="V82" s="309"/>
      <c r="W82" s="181">
        <v>6.9444444444444447E-4</v>
      </c>
      <c r="X82" s="178">
        <f>SUM(X81,W82)</f>
        <v>0.36180555555555555</v>
      </c>
      <c r="Y82" s="178">
        <f>SUM(Y81,W83)</f>
        <v>0.57569444444444451</v>
      </c>
      <c r="Z82" s="178"/>
      <c r="AA82" s="309"/>
      <c r="AB82" s="145">
        <v>6.9444444444444447E-4</v>
      </c>
      <c r="AC82" s="178">
        <f t="shared" si="35"/>
        <v>0.3298611111111111</v>
      </c>
      <c r="AD82" s="178">
        <f t="shared" si="36"/>
        <v>0.62083333333333324</v>
      </c>
      <c r="AE82" s="178"/>
    </row>
    <row r="83" spans="1:31" x14ac:dyDescent="0.25">
      <c r="A83" s="12" t="str">
        <f>VLOOKUP(D:D,'PARAGENS CONCELHO'!$1:$1048576,2,FALSE)</f>
        <v xml:space="preserve"> 40.660303,  -7.908154</v>
      </c>
      <c r="B83" s="12" t="s">
        <v>3775</v>
      </c>
      <c r="C83" s="12" t="str">
        <f>VLOOKUP(D:D,'PARAGENS CONCELHO'!$1:$1048576,3,FALSE)</f>
        <v>Mouzinho de Albuquerque</v>
      </c>
      <c r="D83" s="20" t="s">
        <v>2568</v>
      </c>
      <c r="E83" s="22"/>
      <c r="F83" s="195">
        <v>6.9444444444444447E-4</v>
      </c>
      <c r="G83" s="185">
        <v>1.3888888888888889E-3</v>
      </c>
      <c r="H83" s="185">
        <v>6.9444444444444447E-4</v>
      </c>
      <c r="I83" s="309"/>
      <c r="J83" s="15">
        <v>0.28194444444444444</v>
      </c>
      <c r="K83" s="15">
        <v>6.9444444444444447E-4</v>
      </c>
      <c r="L83" s="15">
        <f t="shared" si="13"/>
        <v>0.33055555555555544</v>
      </c>
      <c r="M83" s="15">
        <f t="shared" si="38"/>
        <v>0.37916666666666649</v>
      </c>
      <c r="N83" s="15">
        <f t="shared" si="32"/>
        <v>0.49027777777777776</v>
      </c>
      <c r="O83" s="15">
        <f>SUM(O82,K83)</f>
        <v>0.54513888888888895</v>
      </c>
      <c r="P83" s="15">
        <f>SUM(P82,K83)</f>
        <v>0.59722222222222221</v>
      </c>
      <c r="Q83" s="15">
        <f>SUM(Q82,G82)</f>
        <v>0.64305555555555549</v>
      </c>
      <c r="R83" s="15">
        <f t="shared" si="33"/>
        <v>0.73680555555555549</v>
      </c>
      <c r="S83" s="15">
        <f t="shared" si="34"/>
        <v>0.79236111111111096</v>
      </c>
      <c r="T83" s="15">
        <f>SUM(T82,K83)</f>
        <v>0.81597222222222221</v>
      </c>
      <c r="U83" s="15">
        <v>0.86249999999999993</v>
      </c>
      <c r="V83" s="309"/>
      <c r="W83" s="78">
        <v>6.9444444444444447E-4</v>
      </c>
      <c r="X83" s="15">
        <v>0.36180555555555555</v>
      </c>
      <c r="Y83" s="15">
        <f>SUM(Y82,W84)</f>
        <v>0.57638888888888895</v>
      </c>
      <c r="Z83" s="15"/>
      <c r="AA83" s="309"/>
      <c r="AB83" s="31">
        <v>6.9444444444444447E-4</v>
      </c>
      <c r="AC83" s="15">
        <f t="shared" si="35"/>
        <v>0.33055555555555555</v>
      </c>
      <c r="AD83" s="15">
        <f t="shared" si="36"/>
        <v>0.62152777777777768</v>
      </c>
      <c r="AE83" s="15"/>
    </row>
    <row r="84" spans="1:31" x14ac:dyDescent="0.25">
      <c r="A84" s="12" t="str">
        <f>VLOOKUP(D:D,'PARAGENS CONCELHO'!$1:$1048576,2,FALSE)</f>
        <v xml:space="preserve"> 40.659035,  -7.908139</v>
      </c>
      <c r="B84" s="12" t="s">
        <v>3776</v>
      </c>
      <c r="C84" s="12" t="str">
        <f>VLOOKUP(D:D,'PARAGENS CONCELHO'!$1:$1048576,3,FALSE)</f>
        <v>Capitão Silva Pereira</v>
      </c>
      <c r="D84" s="12" t="s">
        <v>55</v>
      </c>
      <c r="E84" s="18"/>
      <c r="F84" s="195">
        <v>6.9444444444444447E-4</v>
      </c>
      <c r="G84" s="15">
        <v>1.3888888888888889E-3</v>
      </c>
      <c r="H84" s="15">
        <v>6.9444444444444447E-4</v>
      </c>
      <c r="I84" s="309"/>
      <c r="J84" s="185">
        <v>0.28263888888888888</v>
      </c>
      <c r="K84" s="185">
        <v>6.9444444444444447E-4</v>
      </c>
      <c r="L84" s="185">
        <f t="shared" si="13"/>
        <v>0.33124999999999988</v>
      </c>
      <c r="M84" s="185">
        <f t="shared" si="38"/>
        <v>0.37986111111111093</v>
      </c>
      <c r="N84" s="185">
        <f t="shared" si="32"/>
        <v>0.4909722222222222</v>
      </c>
      <c r="O84" s="185">
        <v>0.54652777777777783</v>
      </c>
      <c r="P84" s="185">
        <v>0.59861111111111109</v>
      </c>
      <c r="Q84" s="185">
        <v>0.64374999999999993</v>
      </c>
      <c r="R84" s="185">
        <f t="shared" si="33"/>
        <v>0.73749999999999993</v>
      </c>
      <c r="S84" s="185">
        <f t="shared" si="34"/>
        <v>0.7930555555555554</v>
      </c>
      <c r="T84" s="185">
        <v>0.81736111111111109</v>
      </c>
      <c r="U84" s="185">
        <v>0.86319444444444438</v>
      </c>
      <c r="V84" s="309"/>
      <c r="W84" s="184">
        <v>6.9444444444444447E-4</v>
      </c>
      <c r="X84" s="185">
        <f>SUM(X83,W84)</f>
        <v>0.36249999999999999</v>
      </c>
      <c r="Y84" s="185">
        <v>0.57777777777777783</v>
      </c>
      <c r="Z84" s="185"/>
      <c r="AA84" s="309"/>
      <c r="AB84" s="31">
        <v>6.9444444444444447E-4</v>
      </c>
      <c r="AC84" s="185">
        <f t="shared" si="35"/>
        <v>0.33124999999999999</v>
      </c>
      <c r="AD84" s="185">
        <f t="shared" si="36"/>
        <v>0.62222222222222212</v>
      </c>
      <c r="AE84" s="185"/>
    </row>
    <row r="85" spans="1:31" x14ac:dyDescent="0.25">
      <c r="A85" s="12" t="str">
        <f>VLOOKUP(D:D,'PARAGENS CONCELHO'!$1:$1048576,2,FALSE)</f>
        <v xml:space="preserve"> 40.657736,  -7.910015</v>
      </c>
      <c r="B85" s="12" t="s">
        <v>3776</v>
      </c>
      <c r="C85" s="12" t="str">
        <f>VLOOKUP(D:D,'PARAGENS CONCELHO'!$1:$1048576,3,FALSE)</f>
        <v>Cap S Pereira-S Cristina</v>
      </c>
      <c r="D85" s="20" t="s">
        <v>56</v>
      </c>
      <c r="E85" s="22"/>
      <c r="F85" s="195">
        <v>1.3888888888888889E-3</v>
      </c>
      <c r="G85" s="185">
        <v>6.9444444444444447E-4</v>
      </c>
      <c r="H85" s="185">
        <v>6.9444444444444447E-4</v>
      </c>
      <c r="I85" s="309"/>
      <c r="J85" s="15">
        <v>0.28333333333333333</v>
      </c>
      <c r="K85" s="15">
        <v>6.9444444444444447E-4</v>
      </c>
      <c r="L85" s="15">
        <f t="shared" si="13"/>
        <v>0.33194444444444432</v>
      </c>
      <c r="M85" s="15">
        <f t="shared" si="38"/>
        <v>0.38055555555555537</v>
      </c>
      <c r="N85" s="15">
        <f t="shared" si="32"/>
        <v>0.49166666666666664</v>
      </c>
      <c r="O85" s="15">
        <f>SUM(O84,K85)</f>
        <v>0.54722222222222228</v>
      </c>
      <c r="P85" s="15">
        <f>SUM(P84,K85)</f>
        <v>0.59930555555555554</v>
      </c>
      <c r="Q85" s="15">
        <v>0.64444444444444449</v>
      </c>
      <c r="R85" s="15">
        <f t="shared" si="33"/>
        <v>0.73819444444444438</v>
      </c>
      <c r="S85" s="15">
        <f t="shared" si="34"/>
        <v>0.79374999999999984</v>
      </c>
      <c r="T85" s="15">
        <f>SUM(T84,K85)</f>
        <v>0.81805555555555554</v>
      </c>
      <c r="U85" s="15">
        <v>0.86319444444444438</v>
      </c>
      <c r="V85" s="309"/>
      <c r="W85" s="78">
        <v>6.9444444444444447E-4</v>
      </c>
      <c r="X85" s="15">
        <f>SUM(X84,W85)</f>
        <v>0.36319444444444443</v>
      </c>
      <c r="Y85" s="15">
        <f>SUM(Y84,W86)</f>
        <v>0.57847222222222228</v>
      </c>
      <c r="Z85" s="15"/>
      <c r="AA85" s="309"/>
      <c r="AB85" s="31">
        <v>6.9444444444444447E-4</v>
      </c>
      <c r="AC85" s="15">
        <f t="shared" si="35"/>
        <v>0.33194444444444443</v>
      </c>
      <c r="AD85" s="15">
        <f t="shared" si="36"/>
        <v>0.62291666666666656</v>
      </c>
      <c r="AE85" s="15"/>
    </row>
    <row r="86" spans="1:31" x14ac:dyDescent="0.25">
      <c r="A86" s="12" t="str">
        <f>VLOOKUP(D:D,'PARAGENS CONCELHO'!$1:$1048576,2,FALSE)</f>
        <v xml:space="preserve"> 40.656632,  -7.912392</v>
      </c>
      <c r="B86" s="12" t="s">
        <v>3777</v>
      </c>
      <c r="C86" s="12" t="str">
        <f>VLOOKUP(D:D,'PARAGENS CONCELHO'!$1:$1048576,3,FALSE)</f>
        <v>General Humberto Delgado</v>
      </c>
      <c r="D86" s="12" t="s">
        <v>57</v>
      </c>
      <c r="E86" s="18"/>
      <c r="F86" s="195">
        <v>6.9444444444444447E-4</v>
      </c>
      <c r="G86" s="15"/>
      <c r="H86" s="15">
        <v>6.9444444444444447E-4</v>
      </c>
      <c r="I86" s="309"/>
      <c r="J86" s="185">
        <v>0.28402777777777777</v>
      </c>
      <c r="K86" s="185">
        <v>6.9444444444444447E-4</v>
      </c>
      <c r="L86" s="185">
        <f t="shared" si="13"/>
        <v>0.33263888888888876</v>
      </c>
      <c r="M86" s="185">
        <f t="shared" si="38"/>
        <v>0.38124999999999981</v>
      </c>
      <c r="N86" s="185">
        <f t="shared" si="32"/>
        <v>0.49236111111111108</v>
      </c>
      <c r="O86" s="185">
        <f>SUM(O85,K86)</f>
        <v>0.54791666666666672</v>
      </c>
      <c r="P86" s="185">
        <f>SUM(P85,K86)</f>
        <v>0.6</v>
      </c>
      <c r="Q86" s="185">
        <f>SUM(Q85,G85)</f>
        <v>0.64513888888888893</v>
      </c>
      <c r="R86" s="185">
        <f t="shared" si="33"/>
        <v>0.73888888888888882</v>
      </c>
      <c r="S86" s="185">
        <f t="shared" si="34"/>
        <v>0.79444444444444429</v>
      </c>
      <c r="T86" s="185">
        <f>SUM(T85,K86)</f>
        <v>0.81874999999999998</v>
      </c>
      <c r="U86" s="185">
        <v>0.86388888888888882</v>
      </c>
      <c r="V86" s="309"/>
      <c r="W86" s="184">
        <v>6.9444444444444447E-4</v>
      </c>
      <c r="X86" s="185">
        <f>SUM(X85,W86)</f>
        <v>0.36388888888888887</v>
      </c>
      <c r="Y86" s="185">
        <v>0.57916666666666672</v>
      </c>
      <c r="Z86" s="185"/>
      <c r="AA86" s="309"/>
      <c r="AB86" s="31">
        <v>6.9444444444444447E-4</v>
      </c>
      <c r="AC86" s="185">
        <f t="shared" si="35"/>
        <v>0.33263888888888887</v>
      </c>
      <c r="AD86" s="185">
        <f t="shared" si="36"/>
        <v>0.62361111111111101</v>
      </c>
      <c r="AE86" s="185"/>
    </row>
    <row r="87" spans="1:31" x14ac:dyDescent="0.25">
      <c r="A87" s="12" t="str">
        <f>VLOOKUP(D:D,'PARAGENS CONCELHO'!$1:$1048576,2,FALSE)</f>
        <v xml:space="preserve"> 40.656145,  -7.914081</v>
      </c>
      <c r="B87" s="12" t="s">
        <v>3766</v>
      </c>
      <c r="C87" s="12" t="str">
        <f>VLOOKUP(D:D,'PARAGENS CONCELHO'!$1:$1048576,3,FALSE)</f>
        <v>Rossio 2</v>
      </c>
      <c r="D87" s="20" t="s">
        <v>21</v>
      </c>
      <c r="E87" s="22"/>
      <c r="F87" s="195"/>
      <c r="G87" s="185"/>
      <c r="H87" s="185">
        <v>1.3888888888888889E-3</v>
      </c>
      <c r="I87" s="309"/>
      <c r="J87" s="15">
        <v>0.28472222222222221</v>
      </c>
      <c r="K87" s="15"/>
      <c r="L87" s="15" t="s">
        <v>3140</v>
      </c>
      <c r="M87" s="15">
        <v>0.38194444444444442</v>
      </c>
      <c r="N87" s="15">
        <v>0.49305555555555558</v>
      </c>
      <c r="O87" s="15">
        <v>0.54861111111111105</v>
      </c>
      <c r="P87" s="15">
        <v>0.60069444444444442</v>
      </c>
      <c r="Q87" s="15">
        <v>0.64583333333333337</v>
      </c>
      <c r="R87" s="15">
        <v>0.73958333333333337</v>
      </c>
      <c r="S87" s="15">
        <v>0.79513888888888884</v>
      </c>
      <c r="T87" s="15">
        <v>0.81944444444444453</v>
      </c>
      <c r="U87" s="15">
        <v>0.86458333333333326</v>
      </c>
      <c r="V87" s="309"/>
      <c r="W87" s="78"/>
      <c r="X87" s="15">
        <v>0.36458333333333331</v>
      </c>
      <c r="Y87" s="15">
        <v>0.57986111111111105</v>
      </c>
      <c r="Z87" s="15"/>
      <c r="AA87" s="309"/>
      <c r="AB87" s="31"/>
      <c r="AC87" s="15">
        <v>0.33333333333333331</v>
      </c>
      <c r="AD87" s="15">
        <v>0.625</v>
      </c>
      <c r="AE87" s="15"/>
    </row>
    <row r="88" spans="1:31" x14ac:dyDescent="0.25">
      <c r="A88" s="12" t="str">
        <f>VLOOKUP(D:D,'PARAGENS CONCELHO'!$1:$1048576,2,FALSE)</f>
        <v xml:space="preserve"> 40.659281,  -7.914792</v>
      </c>
      <c r="B88" s="12" t="s">
        <v>3765</v>
      </c>
      <c r="C88" s="12" t="str">
        <f>VLOOKUP(D:D,'PARAGENS CONCELHO'!$1:$1048576,3,FALSE)</f>
        <v>Segurança Social 2</v>
      </c>
      <c r="D88" s="12" t="s">
        <v>59</v>
      </c>
      <c r="E88" s="18"/>
      <c r="F88" s="195"/>
      <c r="G88" s="15"/>
      <c r="H88" s="15">
        <v>2.0833333333333333E-3</v>
      </c>
      <c r="I88" s="309"/>
      <c r="J88" s="185">
        <v>0.28611111111111115</v>
      </c>
      <c r="K88" s="185"/>
      <c r="L88" s="185">
        <v>0.3347222222222222</v>
      </c>
      <c r="M88" s="185">
        <v>0.3833333333333333</v>
      </c>
      <c r="N88" s="185">
        <v>0.49444444444444446</v>
      </c>
      <c r="O88" s="185">
        <v>0.54999999999999993</v>
      </c>
      <c r="P88" s="185">
        <v>0.6020833333333333</v>
      </c>
      <c r="Q88" s="185">
        <v>0.64722222222222225</v>
      </c>
      <c r="R88" s="185">
        <v>0.74097222222222225</v>
      </c>
      <c r="S88" s="185">
        <v>0.79652777777777783</v>
      </c>
      <c r="T88" s="185">
        <v>0.8208333333333333</v>
      </c>
      <c r="U88" s="185">
        <v>0.86597222222222225</v>
      </c>
      <c r="V88" s="309"/>
      <c r="W88" s="184"/>
      <c r="X88" s="185">
        <v>0.3659722222222222</v>
      </c>
      <c r="Y88" s="185">
        <v>0.58124999999999993</v>
      </c>
      <c r="Z88" s="185"/>
      <c r="AA88" s="309"/>
      <c r="AB88" s="31"/>
      <c r="AC88" s="185">
        <v>0.3347222222222222</v>
      </c>
      <c r="AD88" s="185">
        <v>0.62638888888888888</v>
      </c>
      <c r="AE88" s="185"/>
    </row>
    <row r="89" spans="1:31" x14ac:dyDescent="0.25">
      <c r="A89" s="12">
        <f>VLOOKUP(D:D,'PARAGENS CONCELHO'!$1:$1048576,2,FALSE)</f>
        <v>0</v>
      </c>
      <c r="B89" s="12" t="s">
        <v>3764</v>
      </c>
      <c r="C89" s="12" t="str">
        <f>VLOOKUP(D:D,'PARAGENS CONCELHO'!$1:$1048576,3,FALSE)</f>
        <v>COMV</v>
      </c>
      <c r="D89" s="28" t="s">
        <v>14</v>
      </c>
      <c r="E89" s="119"/>
      <c r="F89" s="195"/>
      <c r="G89" s="195"/>
      <c r="H89" s="195"/>
      <c r="I89" s="309"/>
      <c r="J89" s="15">
        <v>0.28819444444444448</v>
      </c>
      <c r="K89" s="15"/>
      <c r="L89" s="15">
        <v>0.33680555555555558</v>
      </c>
      <c r="M89" s="15">
        <v>0.38541666666666669</v>
      </c>
      <c r="N89" s="15">
        <v>0.49652777777777773</v>
      </c>
      <c r="O89" s="15">
        <v>0.55208333333333337</v>
      </c>
      <c r="P89" s="15">
        <v>0.60416666666666663</v>
      </c>
      <c r="Q89" s="15">
        <v>0.64930555555555558</v>
      </c>
      <c r="R89" s="15">
        <v>0.74305555555555547</v>
      </c>
      <c r="S89" s="15">
        <v>0.79861111111111116</v>
      </c>
      <c r="T89" s="15">
        <v>0.82291666666666663</v>
      </c>
      <c r="U89" s="15">
        <v>0.86805555555555547</v>
      </c>
      <c r="V89" s="309"/>
      <c r="W89" s="78"/>
      <c r="X89" s="15">
        <v>0.36805555555555558</v>
      </c>
      <c r="Y89" s="15">
        <v>0.58333333333333337</v>
      </c>
      <c r="Z89" s="15"/>
      <c r="AA89" s="309"/>
      <c r="AB89" s="31"/>
      <c r="AC89" s="15">
        <v>0.33680555555555558</v>
      </c>
      <c r="AD89" s="15">
        <v>0.62847222222222221</v>
      </c>
      <c r="AE89" s="15"/>
    </row>
    <row r="90" spans="1:31" x14ac:dyDescent="0.25">
      <c r="A90" s="171"/>
      <c r="B90" s="171"/>
      <c r="C90" s="207"/>
      <c r="D90" s="220"/>
      <c r="E90" s="5"/>
      <c r="F90" s="5"/>
      <c r="G90" s="5"/>
      <c r="H90" s="5"/>
      <c r="K90" s="47"/>
      <c r="L90" s="44"/>
      <c r="M90"/>
      <c r="O90" s="44"/>
      <c r="P90"/>
      <c r="Q90"/>
      <c r="S90" s="44"/>
      <c r="T90"/>
      <c r="U90"/>
      <c r="Y90"/>
      <c r="AC90"/>
      <c r="AD90" s="44"/>
    </row>
    <row r="91" spans="1:31" hidden="1" x14ac:dyDescent="0.25">
      <c r="A91" s="11"/>
      <c r="B91" s="11"/>
      <c r="C91" s="17"/>
      <c r="D91" s="5"/>
      <c r="E91" s="5"/>
      <c r="F91" s="5"/>
      <c r="G91" s="5"/>
      <c r="H91" s="5"/>
      <c r="I91" s="7" t="s">
        <v>60</v>
      </c>
      <c r="J91" s="183"/>
      <c r="K91" s="183"/>
      <c r="L91" s="191"/>
      <c r="M91" s="208"/>
      <c r="N91" s="191"/>
      <c r="O91" s="191"/>
      <c r="P91" s="208"/>
      <c r="Q91" s="208"/>
      <c r="R91" s="191"/>
      <c r="S91" s="191"/>
      <c r="T91" s="208"/>
      <c r="U91" s="208"/>
      <c r="Y91"/>
      <c r="AC91"/>
      <c r="AD91" s="44"/>
    </row>
    <row r="92" spans="1:31" hidden="1" x14ac:dyDescent="0.25">
      <c r="A92" s="11"/>
      <c r="B92" s="11"/>
      <c r="C92" s="17"/>
      <c r="D92" s="5"/>
      <c r="E92" s="5"/>
      <c r="F92" s="5"/>
      <c r="G92" s="5"/>
      <c r="H92" s="5"/>
      <c r="I92" t="s">
        <v>61</v>
      </c>
      <c r="K92" s="47"/>
      <c r="L92" s="44"/>
      <c r="M92"/>
      <c r="O92" s="44"/>
      <c r="P92"/>
      <c r="Q92"/>
      <c r="S92" s="44"/>
      <c r="T92"/>
      <c r="U92"/>
      <c r="Y92"/>
      <c r="AC92"/>
      <c r="AD92" s="44"/>
    </row>
    <row r="93" spans="1:31" hidden="1" x14ac:dyDescent="0.25">
      <c r="A93" s="11"/>
      <c r="B93" s="11"/>
      <c r="C93" s="17"/>
      <c r="D93" s="5"/>
      <c r="E93" s="5"/>
      <c r="F93" s="5"/>
      <c r="G93" s="5"/>
      <c r="H93" s="5"/>
      <c r="I93" t="s">
        <v>117</v>
      </c>
      <c r="K93" s="47"/>
      <c r="L93" s="44"/>
      <c r="M93"/>
      <c r="O93" s="44"/>
      <c r="P93"/>
      <c r="Q93"/>
      <c r="S93" s="44"/>
      <c r="T93"/>
      <c r="U93"/>
      <c r="Y93"/>
      <c r="AC93"/>
      <c r="AD93" s="44"/>
    </row>
    <row r="94" spans="1:31" hidden="1" x14ac:dyDescent="0.25">
      <c r="A94" s="11"/>
      <c r="B94" s="11"/>
      <c r="C94" s="17"/>
      <c r="D94" s="5"/>
      <c r="E94" s="5"/>
      <c r="F94" s="5"/>
      <c r="G94" s="5"/>
      <c r="H94" s="5"/>
      <c r="K94" s="47"/>
      <c r="L94" s="44"/>
      <c r="M94"/>
      <c r="O94" s="44"/>
      <c r="P94"/>
      <c r="Q94"/>
      <c r="S94" s="44"/>
      <c r="T94"/>
      <c r="U94"/>
      <c r="Y94"/>
      <c r="AC94"/>
      <c r="AD94" s="44"/>
    </row>
    <row r="95" spans="1:31" x14ac:dyDescent="0.25">
      <c r="J95" s="317" t="s">
        <v>4211</v>
      </c>
      <c r="K95" s="317"/>
      <c r="L95" s="317"/>
      <c r="M95" s="317"/>
      <c r="N95" s="317"/>
      <c r="O95" s="317"/>
      <c r="P95" s="317"/>
      <c r="Q95" s="317"/>
      <c r="R95" s="317"/>
      <c r="S95" s="317"/>
      <c r="T95" s="317"/>
      <c r="U95" s="317"/>
      <c r="Y95"/>
      <c r="AC95"/>
      <c r="AD95" s="44"/>
    </row>
    <row r="96" spans="1:31" x14ac:dyDescent="0.25">
      <c r="J96"/>
      <c r="K96" s="47"/>
      <c r="L96" s="44"/>
      <c r="M96"/>
      <c r="O96" s="44"/>
      <c r="P96"/>
      <c r="Q96" s="44"/>
      <c r="R96"/>
      <c r="S96" s="44"/>
      <c r="T96"/>
      <c r="U96"/>
      <c r="Y96"/>
      <c r="AC96"/>
      <c r="AD96" s="44"/>
    </row>
    <row r="97" spans="10:31" x14ac:dyDescent="0.25">
      <c r="J97" t="s">
        <v>4207</v>
      </c>
      <c r="K97" s="47"/>
      <c r="L97" s="44"/>
      <c r="M97"/>
      <c r="O97" s="44"/>
      <c r="P97"/>
      <c r="Q97" s="44"/>
      <c r="R97"/>
      <c r="S97" s="44"/>
      <c r="T97"/>
      <c r="U97"/>
      <c r="X97" s="317" t="s">
        <v>3131</v>
      </c>
      <c r="Y97" s="317"/>
      <c r="Z97" s="317"/>
      <c r="AC97" t="s">
        <v>4212</v>
      </c>
      <c r="AD97" s="44"/>
    </row>
    <row r="98" spans="10:31" x14ac:dyDescent="0.25">
      <c r="J98"/>
      <c r="K98" s="47"/>
      <c r="L98" s="44"/>
      <c r="M98"/>
      <c r="O98" s="44"/>
      <c r="P98"/>
      <c r="Q98" s="44"/>
      <c r="R98"/>
      <c r="S98" s="44"/>
      <c r="T98"/>
      <c r="U98"/>
      <c r="Y98" s="44"/>
      <c r="AC98"/>
      <c r="AD98" s="44"/>
    </row>
    <row r="99" spans="10:31" x14ac:dyDescent="0.25">
      <c r="J99" t="s">
        <v>4209</v>
      </c>
      <c r="K99" s="47"/>
      <c r="L99" s="44">
        <v>10</v>
      </c>
      <c r="M99"/>
      <c r="O99" s="44"/>
      <c r="P99"/>
      <c r="Q99" s="44"/>
      <c r="R99"/>
      <c r="S99" s="44"/>
      <c r="T99"/>
      <c r="U99"/>
      <c r="X99" t="s">
        <v>4207</v>
      </c>
      <c r="Y99" s="44"/>
      <c r="AC99" t="s">
        <v>4207</v>
      </c>
      <c r="AD99" s="44"/>
    </row>
    <row r="100" spans="10:31" x14ac:dyDescent="0.25">
      <c r="J100" t="s">
        <v>4210</v>
      </c>
      <c r="K100" s="47"/>
      <c r="L100" s="44">
        <v>11</v>
      </c>
      <c r="M100"/>
      <c r="O100" s="44"/>
      <c r="P100"/>
      <c r="Q100" s="44"/>
      <c r="R100"/>
      <c r="S100" s="44"/>
      <c r="T100"/>
      <c r="U100"/>
      <c r="Y100" s="44"/>
      <c r="AC100"/>
      <c r="AD100" s="44"/>
    </row>
    <row r="101" spans="10:31" x14ac:dyDescent="0.25">
      <c r="J101"/>
      <c r="K101" s="47"/>
      <c r="L101" s="44"/>
      <c r="M101"/>
      <c r="O101" s="44"/>
      <c r="P101"/>
      <c r="Q101" s="44"/>
      <c r="R101"/>
      <c r="S101" s="44"/>
      <c r="T101"/>
      <c r="U101"/>
      <c r="X101" t="s">
        <v>4209</v>
      </c>
      <c r="Y101" s="44">
        <v>2</v>
      </c>
      <c r="AC101" t="s">
        <v>4209</v>
      </c>
      <c r="AD101" s="44"/>
      <c r="AE101">
        <v>2</v>
      </c>
    </row>
    <row r="102" spans="10:31" x14ac:dyDescent="0.25">
      <c r="J102" t="s">
        <v>4208</v>
      </c>
      <c r="K102" s="47"/>
      <c r="L102" s="44"/>
      <c r="M102"/>
      <c r="O102" s="44">
        <v>14.35</v>
      </c>
      <c r="P102"/>
      <c r="Q102"/>
      <c r="S102" s="44"/>
      <c r="T102"/>
      <c r="U102"/>
      <c r="X102" t="s">
        <v>4210</v>
      </c>
      <c r="Y102" s="44">
        <v>2</v>
      </c>
      <c r="AC102" t="s">
        <v>4210</v>
      </c>
      <c r="AD102" s="44"/>
      <c r="AE102">
        <v>2</v>
      </c>
    </row>
    <row r="103" spans="10:31" x14ac:dyDescent="0.25">
      <c r="K103" s="47"/>
      <c r="L103" s="44"/>
      <c r="M103"/>
      <c r="O103" s="44"/>
      <c r="P103"/>
      <c r="Q103"/>
      <c r="S103" s="44"/>
      <c r="T103"/>
      <c r="U103"/>
      <c r="Y103"/>
      <c r="AC103"/>
      <c r="AD103" s="44"/>
    </row>
    <row r="104" spans="10:31" x14ac:dyDescent="0.25">
      <c r="K104" s="47"/>
      <c r="L104" s="47"/>
      <c r="M104" s="47"/>
      <c r="N104" s="47"/>
      <c r="O104" s="47"/>
      <c r="P104" s="47"/>
      <c r="Q104" s="47"/>
      <c r="R104" s="47"/>
      <c r="S104" s="47"/>
      <c r="T104" s="47"/>
      <c r="U104" s="47"/>
      <c r="V104" s="47"/>
      <c r="Y104"/>
      <c r="AC104"/>
      <c r="AD104" s="44"/>
    </row>
    <row r="105" spans="10:31" x14ac:dyDescent="0.25">
      <c r="K105" s="47"/>
      <c r="L105" s="47"/>
      <c r="M105" s="47"/>
      <c r="N105" s="47"/>
      <c r="O105" s="47"/>
      <c r="P105" s="47"/>
      <c r="Q105" s="47"/>
      <c r="R105" s="47"/>
      <c r="S105" s="47"/>
      <c r="T105" s="47"/>
      <c r="U105" s="47"/>
      <c r="V105" s="47"/>
      <c r="Y105"/>
      <c r="AC105"/>
      <c r="AD105" s="44"/>
    </row>
    <row r="106" spans="10:31" x14ac:dyDescent="0.25">
      <c r="K106" s="47"/>
      <c r="L106" s="44"/>
      <c r="M106"/>
      <c r="O106" s="44"/>
      <c r="P106"/>
      <c r="Q106"/>
      <c r="S106" s="44"/>
      <c r="T106"/>
      <c r="U106"/>
      <c r="Y106"/>
      <c r="AC106"/>
      <c r="AD106" s="44"/>
    </row>
    <row r="107" spans="10:31" x14ac:dyDescent="0.25">
      <c r="K107" s="47"/>
      <c r="L107" s="44"/>
      <c r="M107"/>
      <c r="O107" s="44"/>
      <c r="P107"/>
      <c r="Q107"/>
      <c r="S107" s="44"/>
      <c r="T107"/>
      <c r="U107"/>
      <c r="Y107"/>
      <c r="AC107"/>
      <c r="AD107" s="44"/>
    </row>
    <row r="108" spans="10:31" x14ac:dyDescent="0.25">
      <c r="K108" s="47"/>
      <c r="L108" s="44"/>
      <c r="M108"/>
      <c r="O108" s="44"/>
      <c r="P108"/>
      <c r="Q108"/>
      <c r="S108" s="44"/>
      <c r="T108"/>
      <c r="U108"/>
      <c r="Y108"/>
      <c r="AC108"/>
      <c r="AD108" s="44"/>
    </row>
    <row r="109" spans="10:31" x14ac:dyDescent="0.25">
      <c r="K109" s="47"/>
      <c r="L109" s="44"/>
      <c r="M109"/>
      <c r="O109" s="44"/>
      <c r="P109"/>
      <c r="Q109"/>
      <c r="S109" s="44"/>
      <c r="T109"/>
      <c r="U109"/>
      <c r="Y109"/>
      <c r="AC109"/>
      <c r="AD109" s="44"/>
    </row>
    <row r="110" spans="10:31" x14ac:dyDescent="0.25">
      <c r="K110" s="47"/>
      <c r="L110" s="44"/>
      <c r="M110"/>
      <c r="O110" s="44"/>
      <c r="P110"/>
      <c r="Q110"/>
      <c r="S110" s="44"/>
      <c r="T110"/>
      <c r="U110"/>
      <c r="Y110"/>
      <c r="AC110"/>
      <c r="AD110" s="44"/>
    </row>
    <row r="111" spans="10:31" x14ac:dyDescent="0.25">
      <c r="K111" s="47"/>
      <c r="L111" s="44"/>
      <c r="M111"/>
      <c r="O111" s="44"/>
      <c r="P111"/>
      <c r="Q111"/>
      <c r="S111" s="44"/>
      <c r="T111"/>
      <c r="U111"/>
      <c r="Y111"/>
      <c r="AC111"/>
      <c r="AD111" s="44"/>
    </row>
    <row r="112" spans="10:31" x14ac:dyDescent="0.25">
      <c r="K112" s="47"/>
      <c r="L112" s="44"/>
      <c r="M112"/>
      <c r="O112" s="44"/>
      <c r="P112"/>
      <c r="Q112"/>
      <c r="S112" s="44"/>
      <c r="T112"/>
      <c r="U112"/>
      <c r="Y112"/>
      <c r="AC112"/>
      <c r="AD112" s="44"/>
    </row>
    <row r="113" spans="11:30" x14ac:dyDescent="0.25">
      <c r="K113" s="47"/>
      <c r="L113" s="44"/>
      <c r="M113"/>
      <c r="O113" s="44"/>
      <c r="P113"/>
      <c r="Q113"/>
      <c r="S113" s="44"/>
      <c r="T113"/>
      <c r="U113"/>
      <c r="Y113"/>
      <c r="AC113"/>
      <c r="AD113" s="44"/>
    </row>
    <row r="114" spans="11:30" x14ac:dyDescent="0.25">
      <c r="K114" s="47"/>
      <c r="L114" s="44"/>
      <c r="M114"/>
      <c r="O114" s="44"/>
      <c r="P114"/>
      <c r="Q114"/>
      <c r="S114" s="44"/>
      <c r="T114"/>
      <c r="U114"/>
      <c r="Y114"/>
      <c r="AC114"/>
      <c r="AD114" s="44"/>
    </row>
    <row r="115" spans="11:30" x14ac:dyDescent="0.25">
      <c r="K115" s="47"/>
      <c r="L115" s="44"/>
      <c r="M115"/>
      <c r="O115" s="44"/>
      <c r="P115"/>
      <c r="Q115"/>
      <c r="S115" s="44"/>
      <c r="T115"/>
      <c r="U115"/>
      <c r="Y115"/>
      <c r="AC115"/>
      <c r="AD115" s="44"/>
    </row>
    <row r="116" spans="11:30" x14ac:dyDescent="0.25">
      <c r="K116" s="47"/>
      <c r="L116" s="44"/>
      <c r="M116"/>
      <c r="O116" s="44"/>
      <c r="P116"/>
      <c r="Q116"/>
      <c r="S116" s="44"/>
      <c r="T116"/>
      <c r="U116"/>
      <c r="Y116"/>
      <c r="AC116"/>
      <c r="AD116" s="44"/>
    </row>
    <row r="117" spans="11:30" x14ac:dyDescent="0.25">
      <c r="K117" s="47"/>
      <c r="L117" s="44"/>
      <c r="M117"/>
      <c r="O117" s="44"/>
      <c r="P117"/>
      <c r="Q117"/>
      <c r="S117" s="44"/>
      <c r="T117"/>
      <c r="U117"/>
      <c r="Y117"/>
      <c r="AC117"/>
      <c r="AD117" s="44"/>
    </row>
    <row r="118" spans="11:30" x14ac:dyDescent="0.25">
      <c r="K118" s="47"/>
      <c r="L118" s="44"/>
      <c r="M118"/>
      <c r="O118" s="44"/>
      <c r="P118"/>
      <c r="Q118"/>
      <c r="S118" s="44"/>
      <c r="T118"/>
      <c r="U118"/>
      <c r="Y118"/>
      <c r="AC118"/>
      <c r="AD118" s="44"/>
    </row>
    <row r="119" spans="11:30" x14ac:dyDescent="0.25">
      <c r="K119" s="47"/>
      <c r="L119" s="44"/>
      <c r="M119"/>
      <c r="O119" s="44"/>
      <c r="P119"/>
      <c r="Q119"/>
      <c r="S119" s="44"/>
      <c r="T119"/>
      <c r="U119"/>
      <c r="Y119"/>
      <c r="AC119"/>
      <c r="AD119" s="44"/>
    </row>
    <row r="120" spans="11:30" x14ac:dyDescent="0.25">
      <c r="K120" s="47"/>
      <c r="L120" s="44"/>
      <c r="M120"/>
      <c r="O120" s="44"/>
      <c r="P120"/>
      <c r="Q120"/>
      <c r="S120" s="44"/>
      <c r="T120"/>
      <c r="U120"/>
      <c r="Y120"/>
      <c r="AC120"/>
      <c r="AD120" s="44"/>
    </row>
    <row r="121" spans="11:30" x14ac:dyDescent="0.25">
      <c r="K121" s="47"/>
      <c r="L121" s="44"/>
      <c r="M121"/>
      <c r="O121" s="44"/>
      <c r="P121"/>
      <c r="Q121"/>
      <c r="S121" s="44"/>
      <c r="T121"/>
      <c r="U121"/>
      <c r="Y121"/>
      <c r="AC121"/>
      <c r="AD121" s="44"/>
    </row>
    <row r="122" spans="11:30" x14ac:dyDescent="0.25">
      <c r="K122" s="47"/>
      <c r="L122" s="44"/>
      <c r="M122"/>
      <c r="O122" s="44"/>
      <c r="P122"/>
      <c r="Q122"/>
      <c r="S122" s="44"/>
      <c r="T122"/>
      <c r="U122"/>
      <c r="Y122"/>
      <c r="AC122"/>
      <c r="AD122" s="44"/>
    </row>
    <row r="123" spans="11:30" x14ac:dyDescent="0.25">
      <c r="K123" s="47"/>
      <c r="L123" s="44"/>
      <c r="M123"/>
      <c r="O123" s="44"/>
      <c r="P123"/>
      <c r="Q123"/>
      <c r="S123" s="44"/>
      <c r="T123"/>
      <c r="U123"/>
      <c r="Y123"/>
      <c r="AC123"/>
      <c r="AD123" s="44"/>
    </row>
    <row r="124" spans="11:30" x14ac:dyDescent="0.25">
      <c r="K124" s="47"/>
      <c r="L124" s="44"/>
      <c r="M124"/>
      <c r="O124" s="44"/>
      <c r="P124"/>
      <c r="Q124"/>
      <c r="S124" s="44"/>
      <c r="T124"/>
      <c r="U124"/>
      <c r="Y124"/>
      <c r="AC124"/>
      <c r="AD124" s="44"/>
    </row>
    <row r="125" spans="11:30" x14ac:dyDescent="0.25">
      <c r="K125" s="47"/>
      <c r="L125" s="44"/>
      <c r="M125"/>
      <c r="O125" s="44"/>
      <c r="P125"/>
      <c r="Q125"/>
      <c r="S125" s="44"/>
      <c r="T125"/>
      <c r="U125"/>
      <c r="Y125"/>
      <c r="AC125"/>
      <c r="AD125" s="44"/>
    </row>
    <row r="126" spans="11:30" x14ac:dyDescent="0.25">
      <c r="K126" s="47"/>
      <c r="L126" s="44"/>
      <c r="M126"/>
      <c r="O126" s="44"/>
      <c r="P126"/>
      <c r="Q126"/>
      <c r="S126" s="44"/>
      <c r="T126"/>
      <c r="U126"/>
      <c r="Y126"/>
      <c r="AC126"/>
      <c r="AD126" s="44"/>
    </row>
    <row r="127" spans="11:30" x14ac:dyDescent="0.25">
      <c r="K127" s="47"/>
      <c r="L127" s="44"/>
      <c r="M127"/>
      <c r="O127" s="44"/>
      <c r="P127"/>
      <c r="Q127"/>
      <c r="S127" s="44"/>
      <c r="T127"/>
      <c r="U127"/>
      <c r="Y127"/>
      <c r="AC127"/>
      <c r="AD127" s="44"/>
    </row>
    <row r="128" spans="11:30" x14ac:dyDescent="0.25">
      <c r="K128" s="47"/>
      <c r="L128" s="44"/>
      <c r="M128"/>
      <c r="O128" s="44"/>
      <c r="P128"/>
      <c r="Q128"/>
      <c r="S128" s="44"/>
      <c r="T128"/>
      <c r="U128"/>
      <c r="Y128"/>
      <c r="AC128"/>
      <c r="AD128" s="44"/>
    </row>
    <row r="129" spans="11:30" x14ac:dyDescent="0.25">
      <c r="K129" s="47"/>
      <c r="L129" s="44"/>
      <c r="M129"/>
      <c r="O129" s="44"/>
      <c r="P129"/>
      <c r="Q129"/>
      <c r="S129" s="44"/>
      <c r="T129"/>
      <c r="U129"/>
      <c r="Y129"/>
      <c r="AC129"/>
      <c r="AD129" s="44"/>
    </row>
    <row r="130" spans="11:30" x14ac:dyDescent="0.25">
      <c r="K130" s="47"/>
      <c r="L130" s="44"/>
      <c r="M130"/>
      <c r="O130" s="44"/>
      <c r="P130"/>
      <c r="Q130"/>
      <c r="S130" s="44"/>
      <c r="T130"/>
      <c r="U130"/>
      <c r="Y130"/>
      <c r="AC130"/>
      <c r="AD130" s="44"/>
    </row>
    <row r="131" spans="11:30" x14ac:dyDescent="0.25">
      <c r="K131" s="47"/>
      <c r="L131" s="44"/>
      <c r="M131"/>
      <c r="O131" s="44"/>
      <c r="P131"/>
      <c r="Q131"/>
      <c r="S131" s="44"/>
      <c r="T131"/>
      <c r="U131"/>
      <c r="Y131"/>
      <c r="AC131"/>
      <c r="AD131" s="44"/>
    </row>
    <row r="132" spans="11:30" x14ac:dyDescent="0.25">
      <c r="K132" s="47"/>
      <c r="L132" s="44"/>
      <c r="M132"/>
      <c r="O132" s="44"/>
      <c r="P132"/>
      <c r="Q132"/>
      <c r="S132" s="44"/>
      <c r="T132"/>
      <c r="U132"/>
      <c r="Y132"/>
      <c r="AC132"/>
      <c r="AD132" s="44"/>
    </row>
    <row r="133" spans="11:30" x14ac:dyDescent="0.25">
      <c r="K133" s="47"/>
      <c r="L133" s="44"/>
      <c r="M133"/>
      <c r="O133" s="44"/>
      <c r="P133"/>
      <c r="Q133"/>
      <c r="S133" s="44"/>
      <c r="T133"/>
      <c r="U133"/>
      <c r="Y133"/>
      <c r="AC133"/>
      <c r="AD133" s="44"/>
    </row>
    <row r="134" spans="11:30" x14ac:dyDescent="0.25">
      <c r="K134" s="47"/>
      <c r="L134" s="44"/>
      <c r="M134"/>
      <c r="O134" s="44"/>
      <c r="P134"/>
      <c r="Q134"/>
      <c r="S134" s="44"/>
      <c r="T134"/>
      <c r="U134"/>
      <c r="Y134"/>
      <c r="AC134"/>
      <c r="AD134" s="44"/>
    </row>
    <row r="135" spans="11:30" x14ac:dyDescent="0.25">
      <c r="K135" s="47"/>
      <c r="L135" s="44"/>
      <c r="M135"/>
      <c r="O135" s="44"/>
      <c r="P135"/>
      <c r="Q135"/>
      <c r="S135" s="44"/>
      <c r="T135"/>
      <c r="U135"/>
      <c r="Y135"/>
      <c r="AC135"/>
      <c r="AD135" s="44"/>
    </row>
    <row r="136" spans="11:30" x14ac:dyDescent="0.25">
      <c r="K136" s="47"/>
      <c r="L136" s="44"/>
      <c r="M136"/>
      <c r="O136" s="44"/>
      <c r="P136"/>
      <c r="Q136"/>
      <c r="S136" s="44"/>
      <c r="T136"/>
      <c r="U136"/>
      <c r="Y136"/>
      <c r="AC136"/>
      <c r="AD136" s="44"/>
    </row>
    <row r="137" spans="11:30" x14ac:dyDescent="0.25">
      <c r="K137" s="47"/>
      <c r="L137" s="44"/>
      <c r="M137"/>
      <c r="O137" s="44"/>
      <c r="P137"/>
      <c r="Q137"/>
      <c r="S137" s="44"/>
      <c r="T137"/>
      <c r="U137"/>
      <c r="Y137"/>
      <c r="AC137"/>
      <c r="AD137" s="44"/>
    </row>
    <row r="138" spans="11:30" x14ac:dyDescent="0.25">
      <c r="K138" s="47"/>
      <c r="L138" s="44"/>
      <c r="M138"/>
      <c r="O138" s="44"/>
      <c r="P138"/>
      <c r="Q138"/>
      <c r="S138" s="44"/>
      <c r="T138"/>
      <c r="U138"/>
      <c r="Y138"/>
      <c r="AC138"/>
      <c r="AD138" s="44"/>
    </row>
    <row r="139" spans="11:30" x14ac:dyDescent="0.25">
      <c r="K139" s="47"/>
      <c r="L139" s="44"/>
      <c r="M139"/>
      <c r="O139" s="44"/>
      <c r="P139"/>
      <c r="Q139"/>
      <c r="S139" s="44"/>
      <c r="T139"/>
      <c r="U139"/>
      <c r="Y139"/>
      <c r="AC139"/>
      <c r="AD139" s="44"/>
    </row>
    <row r="140" spans="11:30" x14ac:dyDescent="0.25">
      <c r="K140" s="47"/>
      <c r="L140" s="44"/>
      <c r="M140"/>
      <c r="O140" s="44"/>
      <c r="P140"/>
      <c r="Q140"/>
      <c r="S140" s="44"/>
      <c r="T140"/>
      <c r="U140"/>
      <c r="Y140"/>
      <c r="AC140"/>
      <c r="AD140" s="44"/>
    </row>
    <row r="141" spans="11:30" x14ac:dyDescent="0.25">
      <c r="K141" s="47"/>
      <c r="L141" s="44"/>
      <c r="M141"/>
      <c r="O141" s="44"/>
      <c r="P141"/>
      <c r="Q141"/>
      <c r="S141" s="44"/>
      <c r="T141"/>
      <c r="U141"/>
      <c r="Y141"/>
      <c r="AC141"/>
      <c r="AD141" s="44"/>
    </row>
    <row r="142" spans="11:30" x14ac:dyDescent="0.25">
      <c r="K142" s="47"/>
      <c r="L142" s="44"/>
      <c r="M142"/>
      <c r="O142" s="44"/>
      <c r="P142"/>
      <c r="Q142"/>
      <c r="S142" s="44"/>
      <c r="T142"/>
      <c r="U142"/>
      <c r="Y142"/>
      <c r="AC142"/>
      <c r="AD142" s="44"/>
    </row>
    <row r="143" spans="11:30" x14ac:dyDescent="0.25">
      <c r="K143" s="47"/>
      <c r="L143" s="44"/>
      <c r="M143"/>
      <c r="O143" s="44"/>
      <c r="P143"/>
      <c r="Q143"/>
      <c r="S143" s="44"/>
      <c r="T143"/>
      <c r="U143"/>
      <c r="Y143"/>
      <c r="AC143"/>
      <c r="AD143" s="44"/>
    </row>
    <row r="144" spans="11:30" x14ac:dyDescent="0.25">
      <c r="K144" s="47"/>
      <c r="L144" s="44"/>
      <c r="M144"/>
      <c r="O144" s="44"/>
      <c r="P144"/>
      <c r="Q144"/>
      <c r="S144" s="44"/>
      <c r="T144"/>
      <c r="U144"/>
      <c r="Y144"/>
      <c r="AC144"/>
      <c r="AD144" s="44"/>
    </row>
    <row r="145" spans="11:30" x14ac:dyDescent="0.25">
      <c r="K145" s="47"/>
      <c r="L145" s="44"/>
      <c r="M145"/>
      <c r="O145" s="44"/>
      <c r="P145"/>
      <c r="Q145"/>
      <c r="S145" s="44"/>
      <c r="T145"/>
      <c r="U145"/>
      <c r="Y145"/>
      <c r="AC145"/>
      <c r="AD145" s="44"/>
    </row>
    <row r="146" spans="11:30" x14ac:dyDescent="0.25">
      <c r="K146" s="47"/>
      <c r="L146" s="44"/>
      <c r="M146"/>
      <c r="O146" s="44"/>
      <c r="P146"/>
      <c r="Q146"/>
      <c r="S146" s="44"/>
      <c r="T146"/>
      <c r="U146"/>
      <c r="Y146"/>
      <c r="AC146"/>
      <c r="AD146" s="44"/>
    </row>
    <row r="147" spans="11:30" x14ac:dyDescent="0.25">
      <c r="K147" s="47"/>
      <c r="L147" s="44"/>
      <c r="M147"/>
      <c r="O147" s="44"/>
      <c r="P147"/>
      <c r="Q147"/>
      <c r="S147" s="44"/>
      <c r="T147"/>
      <c r="U147"/>
      <c r="Y147"/>
      <c r="AC147"/>
      <c r="AD147" s="44"/>
    </row>
    <row r="148" spans="11:30" x14ac:dyDescent="0.25">
      <c r="K148" s="47"/>
      <c r="L148" s="44"/>
      <c r="M148"/>
      <c r="O148" s="44"/>
      <c r="P148"/>
      <c r="Q148"/>
      <c r="S148" s="44"/>
      <c r="T148"/>
      <c r="U148"/>
      <c r="Y148"/>
      <c r="AC148"/>
      <c r="AD148" s="44"/>
    </row>
    <row r="149" spans="11:30" x14ac:dyDescent="0.25">
      <c r="K149" s="47"/>
      <c r="L149" s="44"/>
      <c r="M149"/>
      <c r="O149" s="44"/>
      <c r="P149"/>
      <c r="Q149"/>
      <c r="S149" s="44"/>
      <c r="T149"/>
      <c r="U149"/>
      <c r="Y149"/>
      <c r="AC149"/>
      <c r="AD149" s="44"/>
    </row>
    <row r="150" spans="11:30" x14ac:dyDescent="0.25">
      <c r="K150" s="47"/>
      <c r="L150" s="44"/>
      <c r="M150"/>
      <c r="O150" s="44"/>
      <c r="P150"/>
      <c r="Q150"/>
      <c r="S150" s="44"/>
      <c r="T150"/>
      <c r="U150"/>
      <c r="Y150"/>
      <c r="AC150"/>
      <c r="AD150" s="44"/>
    </row>
    <row r="151" spans="11:30" x14ac:dyDescent="0.25">
      <c r="K151" s="47"/>
      <c r="L151" s="44"/>
      <c r="M151"/>
      <c r="O151" s="44"/>
      <c r="P151"/>
      <c r="Q151"/>
      <c r="S151" s="44"/>
      <c r="T151"/>
      <c r="U151"/>
      <c r="Y151"/>
      <c r="AC151"/>
      <c r="AD151" s="44"/>
    </row>
    <row r="152" spans="11:30" x14ac:dyDescent="0.25">
      <c r="K152" s="47"/>
      <c r="L152" s="44"/>
      <c r="M152"/>
      <c r="O152" s="44"/>
      <c r="P152"/>
      <c r="Q152"/>
      <c r="S152" s="44"/>
      <c r="T152"/>
      <c r="U152"/>
      <c r="Y152"/>
      <c r="AC152"/>
      <c r="AD152" s="44"/>
    </row>
    <row r="153" spans="11:30" x14ac:dyDescent="0.25">
      <c r="K153" s="47"/>
      <c r="L153" s="44"/>
      <c r="M153"/>
      <c r="O153" s="44"/>
      <c r="P153"/>
      <c r="Q153"/>
      <c r="S153" s="44"/>
      <c r="T153"/>
      <c r="U153"/>
      <c r="Y153"/>
      <c r="AC153"/>
      <c r="AD153" s="44"/>
    </row>
    <row r="154" spans="11:30" x14ac:dyDescent="0.25">
      <c r="K154" s="47"/>
      <c r="L154" s="44"/>
      <c r="M154"/>
      <c r="O154" s="44"/>
      <c r="P154"/>
      <c r="Q154"/>
      <c r="S154" s="44"/>
      <c r="T154"/>
      <c r="U154"/>
      <c r="Y154"/>
      <c r="AC154"/>
      <c r="AD154" s="44"/>
    </row>
    <row r="155" spans="11:30" x14ac:dyDescent="0.25">
      <c r="K155" s="47"/>
      <c r="L155" s="44"/>
      <c r="M155"/>
      <c r="O155" s="44"/>
      <c r="P155"/>
      <c r="Q155"/>
      <c r="S155" s="44"/>
      <c r="T155"/>
      <c r="U155"/>
      <c r="Y155"/>
      <c r="AC155"/>
      <c r="AD155" s="44"/>
    </row>
    <row r="156" spans="11:30" x14ac:dyDescent="0.25">
      <c r="K156" s="47"/>
      <c r="L156" s="44"/>
      <c r="M156"/>
      <c r="O156" s="44"/>
      <c r="P156"/>
      <c r="Q156"/>
      <c r="S156" s="44"/>
      <c r="T156"/>
      <c r="U156"/>
      <c r="Y156"/>
      <c r="AC156"/>
      <c r="AD156" s="44"/>
    </row>
    <row r="157" spans="11:30" x14ac:dyDescent="0.25">
      <c r="K157" s="47"/>
      <c r="L157" s="44"/>
      <c r="M157"/>
      <c r="O157" s="44"/>
      <c r="P157"/>
      <c r="Q157"/>
      <c r="S157" s="44"/>
      <c r="T157"/>
      <c r="U157"/>
      <c r="Y157"/>
      <c r="AC157"/>
      <c r="AD157" s="44"/>
    </row>
    <row r="158" spans="11:30" x14ac:dyDescent="0.25">
      <c r="K158" s="47"/>
      <c r="L158" s="44"/>
      <c r="M158"/>
      <c r="O158" s="44"/>
      <c r="P158"/>
      <c r="Q158"/>
      <c r="S158" s="44"/>
      <c r="T158"/>
      <c r="U158"/>
      <c r="Y158"/>
      <c r="AC158"/>
      <c r="AD158" s="44"/>
    </row>
    <row r="159" spans="11:30" x14ac:dyDescent="0.25">
      <c r="K159" s="47"/>
      <c r="L159" s="44"/>
      <c r="M159"/>
      <c r="O159" s="44"/>
      <c r="P159"/>
      <c r="Q159"/>
      <c r="S159" s="44"/>
      <c r="T159"/>
      <c r="U159"/>
      <c r="Y159"/>
      <c r="AC159"/>
      <c r="AD159" s="44"/>
    </row>
    <row r="160" spans="11:30" x14ac:dyDescent="0.25">
      <c r="K160" s="47"/>
      <c r="L160" s="44"/>
      <c r="M160"/>
      <c r="O160" s="44"/>
      <c r="P160"/>
      <c r="Q160"/>
      <c r="S160" s="44"/>
      <c r="T160"/>
      <c r="U160"/>
      <c r="Y160"/>
      <c r="AC160"/>
      <c r="AD160" s="44"/>
    </row>
    <row r="161" spans="11:30" x14ac:dyDescent="0.25">
      <c r="K161" s="47"/>
      <c r="L161" s="44"/>
      <c r="M161"/>
      <c r="O161" s="44"/>
      <c r="P161"/>
      <c r="Q161"/>
      <c r="S161" s="44"/>
      <c r="T161"/>
      <c r="U161"/>
      <c r="Y161"/>
      <c r="AC161"/>
      <c r="AD161" s="44"/>
    </row>
    <row r="162" spans="11:30" x14ac:dyDescent="0.25">
      <c r="K162" s="47"/>
      <c r="L162" s="44"/>
      <c r="M162"/>
      <c r="O162" s="44"/>
      <c r="P162"/>
      <c r="Q162"/>
      <c r="S162" s="44"/>
      <c r="T162"/>
      <c r="U162"/>
      <c r="Y162"/>
      <c r="AC162"/>
      <c r="AD162" s="44"/>
    </row>
    <row r="163" spans="11:30" x14ac:dyDescent="0.25">
      <c r="K163" s="47"/>
      <c r="L163" s="44"/>
      <c r="M163"/>
      <c r="O163" s="44"/>
      <c r="P163"/>
      <c r="Q163"/>
      <c r="S163" s="44"/>
      <c r="T163"/>
      <c r="U163"/>
      <c r="Y163"/>
      <c r="AC163"/>
      <c r="AD163" s="44"/>
    </row>
    <row r="164" spans="11:30" x14ac:dyDescent="0.25">
      <c r="K164" s="47"/>
      <c r="L164" s="44"/>
      <c r="M164"/>
      <c r="O164" s="44"/>
      <c r="P164"/>
      <c r="Q164"/>
      <c r="S164" s="44"/>
      <c r="T164"/>
      <c r="U164"/>
      <c r="Y164"/>
      <c r="AC164"/>
      <c r="AD164" s="44"/>
    </row>
    <row r="165" spans="11:30" x14ac:dyDescent="0.25">
      <c r="K165" s="47"/>
      <c r="L165" s="44"/>
      <c r="M165"/>
      <c r="O165" s="44"/>
      <c r="P165"/>
      <c r="Q165"/>
      <c r="S165" s="44"/>
      <c r="T165"/>
      <c r="U165"/>
      <c r="Y165"/>
      <c r="AC165"/>
      <c r="AD165" s="44"/>
    </row>
    <row r="166" spans="11:30" x14ac:dyDescent="0.25">
      <c r="K166" s="47"/>
      <c r="L166" s="44"/>
      <c r="M166"/>
      <c r="O166" s="44"/>
      <c r="P166"/>
      <c r="Q166"/>
      <c r="S166" s="44"/>
      <c r="T166"/>
      <c r="U166"/>
      <c r="Y166"/>
      <c r="AC166"/>
      <c r="AD166" s="44"/>
    </row>
    <row r="167" spans="11:30" x14ac:dyDescent="0.25">
      <c r="K167" s="47"/>
      <c r="L167" s="44"/>
      <c r="M167"/>
      <c r="O167" s="44"/>
      <c r="P167"/>
      <c r="Q167"/>
      <c r="S167" s="44"/>
      <c r="T167"/>
      <c r="U167"/>
      <c r="Y167"/>
      <c r="AC167"/>
      <c r="AD167" s="44"/>
    </row>
    <row r="168" spans="11:30" x14ac:dyDescent="0.25">
      <c r="K168" s="47"/>
      <c r="L168" s="44"/>
      <c r="M168"/>
      <c r="O168" s="44"/>
      <c r="P168"/>
      <c r="Q168"/>
      <c r="S168" s="44"/>
      <c r="T168"/>
      <c r="U168"/>
      <c r="Y168"/>
      <c r="AC168"/>
      <c r="AD168" s="44"/>
    </row>
    <row r="169" spans="11:30" x14ac:dyDescent="0.25">
      <c r="K169" s="47"/>
      <c r="L169" s="44"/>
      <c r="M169"/>
      <c r="O169" s="44"/>
      <c r="P169"/>
      <c r="Q169"/>
      <c r="S169" s="44"/>
      <c r="T169"/>
      <c r="U169"/>
      <c r="Y169"/>
      <c r="AC169"/>
      <c r="AD169" s="44"/>
    </row>
    <row r="170" spans="11:30" x14ac:dyDescent="0.25">
      <c r="K170" s="47"/>
      <c r="L170" s="44"/>
      <c r="M170"/>
      <c r="O170" s="44"/>
      <c r="P170"/>
      <c r="Q170"/>
      <c r="S170" s="44"/>
      <c r="T170"/>
      <c r="U170"/>
      <c r="Y170"/>
      <c r="AC170"/>
      <c r="AD170" s="44"/>
    </row>
    <row r="171" spans="11:30" x14ac:dyDescent="0.25">
      <c r="K171" s="47"/>
      <c r="L171" s="44"/>
      <c r="M171"/>
      <c r="O171" s="44"/>
      <c r="P171"/>
      <c r="Q171"/>
      <c r="S171" s="44"/>
      <c r="T171"/>
      <c r="U171"/>
      <c r="Y171"/>
      <c r="AC171"/>
      <c r="AD171" s="44"/>
    </row>
    <row r="172" spans="11:30" x14ac:dyDescent="0.25">
      <c r="K172" s="47"/>
      <c r="L172" s="44"/>
      <c r="M172"/>
      <c r="O172" s="44"/>
      <c r="P172"/>
      <c r="Q172"/>
      <c r="S172" s="44"/>
      <c r="T172"/>
      <c r="U172"/>
      <c r="Y172"/>
      <c r="AC172"/>
      <c r="AD172" s="44"/>
    </row>
    <row r="173" spans="11:30" x14ac:dyDescent="0.25">
      <c r="K173" s="47"/>
      <c r="L173" s="44"/>
      <c r="M173"/>
      <c r="O173" s="44"/>
      <c r="P173"/>
      <c r="Q173"/>
      <c r="S173" s="44"/>
      <c r="T173"/>
      <c r="U173"/>
      <c r="Y173"/>
      <c r="AC173"/>
      <c r="AD173" s="44"/>
    </row>
    <row r="174" spans="11:30" x14ac:dyDescent="0.25">
      <c r="K174" s="47"/>
      <c r="L174" s="44"/>
      <c r="M174"/>
      <c r="O174" s="44"/>
      <c r="P174"/>
      <c r="Q174"/>
      <c r="S174" s="44"/>
      <c r="T174"/>
      <c r="U174"/>
      <c r="Y174"/>
      <c r="AC174"/>
      <c r="AD174" s="44"/>
    </row>
    <row r="175" spans="11:30" x14ac:dyDescent="0.25">
      <c r="K175" s="47"/>
      <c r="L175" s="44"/>
      <c r="M175"/>
      <c r="O175" s="44"/>
      <c r="P175"/>
      <c r="Q175"/>
      <c r="S175" s="44"/>
      <c r="T175"/>
      <c r="U175"/>
      <c r="Y175"/>
      <c r="AC175"/>
      <c r="AD175" s="44"/>
    </row>
    <row r="176" spans="11:30" x14ac:dyDescent="0.25">
      <c r="K176" s="47"/>
      <c r="L176" s="44"/>
      <c r="M176"/>
      <c r="O176" s="44"/>
      <c r="P176"/>
      <c r="Q176"/>
      <c r="S176" s="44"/>
      <c r="T176"/>
      <c r="U176"/>
      <c r="Y176"/>
      <c r="AC176"/>
      <c r="AD176" s="44"/>
    </row>
    <row r="177" spans="11:30" x14ac:dyDescent="0.25">
      <c r="K177" s="47"/>
      <c r="L177" s="44"/>
      <c r="M177"/>
      <c r="O177" s="44"/>
      <c r="P177"/>
      <c r="Q177"/>
      <c r="S177" s="44"/>
      <c r="T177"/>
      <c r="U177"/>
      <c r="Y177"/>
      <c r="AC177"/>
      <c r="AD177" s="44"/>
    </row>
    <row r="178" spans="11:30" x14ac:dyDescent="0.25">
      <c r="K178" s="47"/>
      <c r="L178" s="44"/>
      <c r="M178"/>
      <c r="O178" s="44"/>
      <c r="P178"/>
      <c r="Q178"/>
      <c r="S178" s="44"/>
      <c r="T178"/>
      <c r="U178"/>
      <c r="Y178"/>
      <c r="AC178"/>
      <c r="AD178" s="44"/>
    </row>
    <row r="179" spans="11:30" x14ac:dyDescent="0.25">
      <c r="K179" s="47"/>
      <c r="L179" s="44"/>
      <c r="M179"/>
      <c r="O179" s="44"/>
      <c r="P179"/>
      <c r="Q179"/>
      <c r="S179" s="44"/>
      <c r="T179"/>
      <c r="U179"/>
      <c r="Y179"/>
      <c r="AC179"/>
      <c r="AD179" s="44"/>
    </row>
    <row r="180" spans="11:30" x14ac:dyDescent="0.25">
      <c r="K180" s="47"/>
      <c r="L180" s="44"/>
      <c r="M180"/>
      <c r="O180" s="44"/>
      <c r="P180"/>
      <c r="Q180"/>
      <c r="S180" s="44"/>
      <c r="T180"/>
      <c r="U180"/>
      <c r="Y180"/>
      <c r="AC180"/>
      <c r="AD180" s="44"/>
    </row>
    <row r="181" spans="11:30" x14ac:dyDescent="0.25">
      <c r="K181" s="47"/>
      <c r="L181" s="44"/>
      <c r="M181"/>
      <c r="O181" s="44"/>
      <c r="P181"/>
      <c r="Q181"/>
      <c r="S181" s="44"/>
      <c r="T181"/>
      <c r="U181"/>
      <c r="Y181"/>
      <c r="AC181"/>
      <c r="AD181" s="44"/>
    </row>
    <row r="182" spans="11:30" x14ac:dyDescent="0.25">
      <c r="K182" s="47"/>
      <c r="L182" s="44"/>
      <c r="M182"/>
      <c r="O182" s="44"/>
      <c r="P182"/>
      <c r="Q182"/>
      <c r="S182" s="44"/>
      <c r="T182"/>
      <c r="U182"/>
      <c r="Y182"/>
      <c r="AC182"/>
      <c r="AD182" s="44"/>
    </row>
    <row r="183" spans="11:30" x14ac:dyDescent="0.25">
      <c r="K183" s="47"/>
      <c r="L183" s="44"/>
      <c r="M183"/>
      <c r="O183" s="44"/>
      <c r="P183"/>
      <c r="Q183"/>
      <c r="S183" s="44"/>
      <c r="T183"/>
      <c r="U183"/>
      <c r="Y183"/>
      <c r="AC183"/>
      <c r="AD183" s="44"/>
    </row>
    <row r="184" spans="11:30" x14ac:dyDescent="0.25">
      <c r="K184" s="47"/>
      <c r="L184" s="44"/>
      <c r="M184"/>
      <c r="O184" s="44"/>
      <c r="P184"/>
      <c r="Q184"/>
      <c r="S184" s="44"/>
      <c r="T184"/>
      <c r="U184"/>
      <c r="Y184"/>
      <c r="AC184"/>
      <c r="AD184" s="44"/>
    </row>
    <row r="185" spans="11:30" x14ac:dyDescent="0.25">
      <c r="K185" s="47"/>
      <c r="L185" s="44"/>
      <c r="M185"/>
      <c r="O185" s="44"/>
      <c r="P185"/>
      <c r="Q185"/>
      <c r="S185" s="44"/>
      <c r="T185"/>
      <c r="U185"/>
      <c r="Y185"/>
      <c r="AC185"/>
      <c r="AD185" s="44"/>
    </row>
    <row r="186" spans="11:30" x14ac:dyDescent="0.25">
      <c r="K186" s="47"/>
      <c r="L186" s="44"/>
      <c r="M186"/>
      <c r="O186" s="44"/>
      <c r="P186"/>
      <c r="Q186"/>
      <c r="S186" s="44"/>
      <c r="T186"/>
      <c r="U186"/>
      <c r="Y186"/>
      <c r="AC186"/>
      <c r="AD186" s="44"/>
    </row>
    <row r="187" spans="11:30" x14ac:dyDescent="0.25">
      <c r="K187" s="47"/>
      <c r="L187" s="44"/>
      <c r="M187"/>
      <c r="O187" s="44"/>
      <c r="P187"/>
      <c r="Q187"/>
      <c r="S187" s="44"/>
      <c r="T187"/>
      <c r="U187"/>
      <c r="Y187"/>
      <c r="AC187"/>
      <c r="AD187" s="44"/>
    </row>
    <row r="188" spans="11:30" x14ac:dyDescent="0.25">
      <c r="K188" s="47"/>
      <c r="L188" s="44"/>
      <c r="M188"/>
      <c r="O188" s="44"/>
      <c r="P188"/>
      <c r="Q188"/>
      <c r="S188" s="44"/>
      <c r="T188"/>
      <c r="U188"/>
      <c r="Y188"/>
      <c r="AC188"/>
      <c r="AD188" s="44"/>
    </row>
    <row r="189" spans="11:30" x14ac:dyDescent="0.25">
      <c r="K189" s="47"/>
      <c r="L189" s="44"/>
      <c r="M189"/>
      <c r="O189" s="44"/>
      <c r="P189"/>
      <c r="Q189"/>
      <c r="S189" s="44"/>
      <c r="T189"/>
      <c r="U189"/>
      <c r="Y189"/>
      <c r="AC189"/>
      <c r="AD189" s="44"/>
    </row>
    <row r="190" spans="11:30" x14ac:dyDescent="0.25">
      <c r="K190" s="47"/>
      <c r="L190" s="44"/>
      <c r="M190"/>
      <c r="O190" s="44"/>
      <c r="P190"/>
      <c r="Q190"/>
      <c r="S190" s="44"/>
      <c r="T190"/>
      <c r="U190"/>
      <c r="Y190"/>
      <c r="AC190"/>
      <c r="AD190" s="44"/>
    </row>
    <row r="191" spans="11:30" x14ac:dyDescent="0.25">
      <c r="K191" s="47"/>
      <c r="L191" s="44"/>
      <c r="M191"/>
      <c r="O191" s="44"/>
      <c r="P191"/>
      <c r="Q191"/>
      <c r="S191" s="44"/>
      <c r="T191"/>
      <c r="U191"/>
      <c r="Y191"/>
      <c r="AC191"/>
      <c r="AD191" s="44"/>
    </row>
    <row r="192" spans="11:30" x14ac:dyDescent="0.25">
      <c r="K192" s="47"/>
      <c r="L192" s="44"/>
      <c r="M192"/>
      <c r="O192" s="44"/>
      <c r="P192"/>
      <c r="Q192"/>
      <c r="S192" s="44"/>
      <c r="T192"/>
      <c r="U192"/>
      <c r="Y192"/>
      <c r="AC192"/>
      <c r="AD192" s="44"/>
    </row>
    <row r="193" spans="11:30" x14ac:dyDescent="0.25">
      <c r="K193" s="47"/>
      <c r="L193" s="44"/>
      <c r="M193"/>
      <c r="O193" s="44"/>
      <c r="P193"/>
      <c r="Q193"/>
      <c r="S193" s="44"/>
      <c r="T193"/>
      <c r="U193"/>
      <c r="Y193"/>
      <c r="AC193"/>
      <c r="AD193" s="44"/>
    </row>
    <row r="194" spans="11:30" x14ac:dyDescent="0.25">
      <c r="K194" s="47"/>
      <c r="L194" s="44"/>
      <c r="M194"/>
      <c r="O194" s="44"/>
      <c r="P194"/>
      <c r="Q194"/>
      <c r="S194" s="44"/>
      <c r="T194"/>
      <c r="U194"/>
      <c r="Y194"/>
      <c r="AC194"/>
      <c r="AD194" s="44"/>
    </row>
    <row r="195" spans="11:30" x14ac:dyDescent="0.25">
      <c r="K195" s="47"/>
      <c r="L195" s="44"/>
      <c r="M195"/>
      <c r="O195" s="44"/>
      <c r="P195"/>
      <c r="Q195"/>
      <c r="S195" s="44"/>
      <c r="T195"/>
      <c r="U195"/>
      <c r="Y195"/>
      <c r="AC195"/>
      <c r="AD195" s="44"/>
    </row>
    <row r="196" spans="11:30" x14ac:dyDescent="0.25">
      <c r="K196" s="47"/>
      <c r="L196" s="44"/>
      <c r="M196"/>
      <c r="O196" s="44"/>
      <c r="P196"/>
      <c r="Q196"/>
      <c r="S196" s="44"/>
      <c r="T196"/>
      <c r="U196"/>
      <c r="Y196"/>
      <c r="AC196"/>
      <c r="AD196" s="44"/>
    </row>
    <row r="197" spans="11:30" x14ac:dyDescent="0.25">
      <c r="K197" s="47"/>
      <c r="L197" s="44"/>
      <c r="M197"/>
      <c r="O197" s="44"/>
      <c r="P197"/>
      <c r="Q197"/>
      <c r="S197" s="44"/>
      <c r="T197"/>
      <c r="U197"/>
      <c r="Y197"/>
      <c r="AC197"/>
      <c r="AD197" s="44"/>
    </row>
    <row r="198" spans="11:30" x14ac:dyDescent="0.25">
      <c r="K198" s="47"/>
      <c r="L198" s="44"/>
      <c r="M198"/>
      <c r="O198" s="44"/>
      <c r="P198"/>
      <c r="Q198"/>
      <c r="S198" s="44"/>
      <c r="T198"/>
      <c r="U198"/>
      <c r="Y198"/>
      <c r="AC198"/>
      <c r="AD198" s="44"/>
    </row>
    <row r="199" spans="11:30" x14ac:dyDescent="0.25">
      <c r="K199" s="47"/>
      <c r="L199" s="44"/>
      <c r="M199"/>
      <c r="O199" s="44"/>
      <c r="P199"/>
      <c r="Q199"/>
      <c r="S199" s="44"/>
      <c r="T199"/>
      <c r="U199"/>
      <c r="Y199"/>
      <c r="AC199"/>
      <c r="AD199" s="44"/>
    </row>
    <row r="200" spans="11:30" x14ac:dyDescent="0.25">
      <c r="K200" s="47"/>
      <c r="L200" s="44"/>
      <c r="M200"/>
      <c r="O200" s="44"/>
      <c r="P200"/>
      <c r="Q200"/>
      <c r="S200" s="44"/>
      <c r="T200"/>
      <c r="U200"/>
      <c r="Y200"/>
      <c r="AC200"/>
      <c r="AD200" s="44"/>
    </row>
    <row r="201" spans="11:30" x14ac:dyDescent="0.25">
      <c r="K201" s="47"/>
      <c r="L201" s="44"/>
      <c r="M201"/>
      <c r="O201" s="44"/>
      <c r="P201"/>
      <c r="Q201"/>
      <c r="S201" s="44"/>
      <c r="T201"/>
      <c r="U201"/>
      <c r="Y201"/>
      <c r="AC201"/>
      <c r="AD201" s="44"/>
    </row>
    <row r="202" spans="11:30" x14ac:dyDescent="0.25">
      <c r="K202" s="47"/>
      <c r="L202" s="44"/>
      <c r="M202"/>
      <c r="O202" s="44"/>
      <c r="P202"/>
      <c r="Q202"/>
      <c r="S202" s="44"/>
      <c r="T202"/>
      <c r="U202"/>
      <c r="Y202"/>
      <c r="AC202"/>
      <c r="AD202" s="44"/>
    </row>
    <row r="203" spans="11:30" x14ac:dyDescent="0.25">
      <c r="K203" s="47"/>
      <c r="L203" s="44"/>
      <c r="M203"/>
      <c r="O203" s="44"/>
      <c r="P203"/>
      <c r="Q203"/>
      <c r="S203" s="44"/>
      <c r="T203"/>
      <c r="U203"/>
      <c r="Y203"/>
      <c r="AC203"/>
      <c r="AD203" s="44"/>
    </row>
    <row r="204" spans="11:30" x14ac:dyDescent="0.25">
      <c r="K204" s="47"/>
      <c r="L204" s="44"/>
      <c r="M204"/>
      <c r="O204" s="44"/>
      <c r="P204"/>
      <c r="Q204"/>
      <c r="S204" s="44"/>
      <c r="T204"/>
      <c r="U204"/>
      <c r="Y204"/>
      <c r="AC204"/>
      <c r="AD204" s="44"/>
    </row>
    <row r="205" spans="11:30" x14ac:dyDescent="0.25">
      <c r="K205" s="47"/>
      <c r="L205" s="44"/>
      <c r="M205"/>
      <c r="O205" s="44"/>
      <c r="P205"/>
      <c r="Q205"/>
      <c r="S205" s="44"/>
      <c r="T205"/>
      <c r="U205"/>
      <c r="Y205"/>
      <c r="AC205"/>
      <c r="AD205" s="44"/>
    </row>
    <row r="206" spans="11:30" x14ac:dyDescent="0.25">
      <c r="K206" s="47"/>
      <c r="L206" s="44"/>
      <c r="M206"/>
      <c r="O206" s="44"/>
      <c r="P206"/>
      <c r="Q206"/>
      <c r="S206" s="44"/>
      <c r="T206"/>
      <c r="U206"/>
      <c r="Y206"/>
      <c r="AC206"/>
      <c r="AD206" s="44"/>
    </row>
    <row r="207" spans="11:30" x14ac:dyDescent="0.25">
      <c r="K207" s="47"/>
      <c r="L207" s="44"/>
      <c r="M207"/>
      <c r="O207" s="44"/>
      <c r="P207"/>
      <c r="Q207"/>
      <c r="S207" s="44"/>
      <c r="T207"/>
      <c r="U207"/>
      <c r="Y207"/>
      <c r="AC207"/>
      <c r="AD207" s="44"/>
    </row>
    <row r="208" spans="11:30" x14ac:dyDescent="0.25">
      <c r="K208" s="47"/>
      <c r="L208" s="44"/>
      <c r="M208"/>
      <c r="O208" s="44"/>
      <c r="P208"/>
      <c r="Q208"/>
      <c r="S208" s="44"/>
      <c r="T208"/>
      <c r="U208"/>
      <c r="Y208"/>
      <c r="AC208"/>
      <c r="AD208" s="44"/>
    </row>
    <row r="209" spans="11:30" x14ac:dyDescent="0.25">
      <c r="K209" s="47"/>
      <c r="L209" s="44"/>
      <c r="M209"/>
      <c r="O209" s="44"/>
      <c r="P209"/>
      <c r="Q209"/>
      <c r="S209" s="44"/>
      <c r="T209"/>
      <c r="U209"/>
      <c r="Y209"/>
      <c r="AC209"/>
      <c r="AD209" s="44"/>
    </row>
    <row r="210" spans="11:30" x14ac:dyDescent="0.25">
      <c r="K210" s="47"/>
      <c r="L210" s="44"/>
      <c r="M210"/>
      <c r="O210" s="44"/>
      <c r="P210"/>
      <c r="Q210"/>
      <c r="S210" s="44"/>
      <c r="T210"/>
      <c r="U210"/>
      <c r="Y210"/>
      <c r="AC210"/>
      <c r="AD210" s="44"/>
    </row>
    <row r="211" spans="11:30" x14ac:dyDescent="0.25">
      <c r="K211" s="47"/>
      <c r="L211" s="44"/>
      <c r="M211"/>
      <c r="O211" s="44"/>
      <c r="P211"/>
      <c r="Q211"/>
      <c r="S211" s="44"/>
      <c r="T211"/>
      <c r="U211"/>
      <c r="Y211"/>
      <c r="AC211"/>
      <c r="AD211" s="44"/>
    </row>
    <row r="212" spans="11:30" x14ac:dyDescent="0.25">
      <c r="K212" s="47"/>
      <c r="L212" s="44"/>
      <c r="M212"/>
      <c r="O212" s="44"/>
      <c r="P212"/>
      <c r="Q212"/>
      <c r="S212" s="44"/>
      <c r="T212"/>
      <c r="U212"/>
      <c r="Y212"/>
      <c r="AC212"/>
      <c r="AD212" s="44"/>
    </row>
    <row r="213" spans="11:30" x14ac:dyDescent="0.25">
      <c r="K213" s="47"/>
      <c r="L213" s="44"/>
      <c r="M213"/>
      <c r="O213" s="44"/>
      <c r="P213"/>
      <c r="Q213"/>
      <c r="S213" s="44"/>
      <c r="T213"/>
      <c r="U213"/>
      <c r="Y213"/>
      <c r="AC213"/>
      <c r="AD213" s="44"/>
    </row>
    <row r="214" spans="11:30" x14ac:dyDescent="0.25">
      <c r="K214" s="47"/>
      <c r="L214" s="44"/>
      <c r="M214"/>
      <c r="O214" s="44"/>
      <c r="P214"/>
      <c r="Q214"/>
      <c r="S214" s="44"/>
      <c r="T214"/>
      <c r="U214"/>
      <c r="Y214"/>
      <c r="AC214"/>
      <c r="AD214" s="44"/>
    </row>
    <row r="215" spans="11:30" x14ac:dyDescent="0.25">
      <c r="K215" s="47"/>
      <c r="L215" s="44"/>
      <c r="M215"/>
      <c r="O215" s="44"/>
      <c r="P215"/>
      <c r="Q215"/>
      <c r="S215" s="44"/>
      <c r="T215"/>
      <c r="U215"/>
      <c r="Y215"/>
      <c r="AC215"/>
      <c r="AD215" s="44"/>
    </row>
    <row r="216" spans="11:30" x14ac:dyDescent="0.25">
      <c r="K216" s="47"/>
      <c r="L216" s="44"/>
      <c r="M216"/>
      <c r="O216" s="44"/>
      <c r="P216"/>
      <c r="Q216"/>
      <c r="S216" s="44"/>
      <c r="T216"/>
      <c r="U216"/>
      <c r="Y216"/>
      <c r="AC216"/>
      <c r="AD216" s="44"/>
    </row>
    <row r="217" spans="11:30" x14ac:dyDescent="0.25">
      <c r="K217" s="47"/>
      <c r="L217" s="44"/>
      <c r="M217"/>
      <c r="O217" s="44"/>
      <c r="P217"/>
      <c r="Q217"/>
      <c r="S217" s="44"/>
      <c r="T217"/>
      <c r="U217"/>
      <c r="Y217"/>
      <c r="AC217"/>
      <c r="AD217" s="44"/>
    </row>
    <row r="218" spans="11:30" x14ac:dyDescent="0.25">
      <c r="K218" s="47"/>
      <c r="L218" s="44"/>
      <c r="M218"/>
      <c r="O218" s="44"/>
      <c r="P218"/>
      <c r="Q218"/>
      <c r="S218" s="44"/>
      <c r="T218"/>
      <c r="U218"/>
      <c r="Y218"/>
      <c r="AC218"/>
      <c r="AD218" s="44"/>
    </row>
    <row r="219" spans="11:30" x14ac:dyDescent="0.25">
      <c r="K219" s="47"/>
      <c r="L219" s="44"/>
      <c r="M219"/>
      <c r="O219" s="44"/>
      <c r="P219"/>
      <c r="Q219"/>
      <c r="S219" s="44"/>
      <c r="T219"/>
      <c r="U219"/>
      <c r="Y219"/>
      <c r="AC219"/>
      <c r="AD219" s="44"/>
    </row>
    <row r="220" spans="11:30" x14ac:dyDescent="0.25">
      <c r="K220" s="47"/>
      <c r="L220" s="44"/>
      <c r="M220"/>
      <c r="O220" s="44"/>
      <c r="P220"/>
      <c r="Q220"/>
      <c r="S220" s="44"/>
      <c r="T220"/>
      <c r="U220"/>
      <c r="Y220"/>
      <c r="AC220"/>
      <c r="AD220" s="44"/>
    </row>
    <row r="221" spans="11:30" x14ac:dyDescent="0.25">
      <c r="K221" s="47"/>
      <c r="L221" s="44"/>
      <c r="M221"/>
      <c r="O221" s="44"/>
      <c r="P221"/>
      <c r="Q221"/>
      <c r="S221" s="44"/>
      <c r="T221"/>
      <c r="U221"/>
      <c r="Y221"/>
      <c r="AC221"/>
      <c r="AD221" s="44"/>
    </row>
    <row r="222" spans="11:30" x14ac:dyDescent="0.25">
      <c r="K222" s="47"/>
      <c r="L222" s="44"/>
      <c r="M222"/>
      <c r="O222" s="44"/>
      <c r="P222"/>
      <c r="Q222"/>
      <c r="S222" s="44"/>
      <c r="T222"/>
      <c r="U222"/>
      <c r="Y222"/>
      <c r="AC222"/>
      <c r="AD222" s="44"/>
    </row>
    <row r="223" spans="11:30" x14ac:dyDescent="0.25">
      <c r="K223" s="47"/>
      <c r="L223" s="44"/>
      <c r="M223"/>
      <c r="O223" s="44"/>
      <c r="P223"/>
      <c r="Q223"/>
      <c r="S223" s="44"/>
      <c r="T223"/>
      <c r="U223"/>
      <c r="Y223"/>
      <c r="AC223"/>
      <c r="AD223" s="44"/>
    </row>
    <row r="224" spans="11:30" x14ac:dyDescent="0.25">
      <c r="K224" s="47"/>
      <c r="L224" s="44"/>
      <c r="M224"/>
      <c r="O224" s="44"/>
      <c r="P224"/>
      <c r="Q224"/>
      <c r="S224" s="44"/>
      <c r="T224"/>
      <c r="U224"/>
      <c r="Y224"/>
      <c r="AC224"/>
      <c r="AD224" s="44"/>
    </row>
    <row r="225" spans="11:30" x14ac:dyDescent="0.25">
      <c r="K225" s="47"/>
      <c r="L225" s="44"/>
      <c r="M225"/>
      <c r="O225" s="44"/>
      <c r="P225"/>
      <c r="Q225"/>
      <c r="S225" s="44"/>
      <c r="T225"/>
      <c r="U225"/>
      <c r="Y225"/>
      <c r="AC225"/>
      <c r="AD225" s="44"/>
    </row>
    <row r="226" spans="11:30" x14ac:dyDescent="0.25">
      <c r="K226" s="47"/>
      <c r="L226" s="44"/>
      <c r="M226"/>
      <c r="O226" s="44"/>
      <c r="P226"/>
      <c r="Q226"/>
      <c r="S226" s="44"/>
      <c r="T226"/>
      <c r="U226"/>
      <c r="Y226"/>
      <c r="AC226"/>
      <c r="AD226" s="44"/>
    </row>
    <row r="227" spans="11:30" x14ac:dyDescent="0.25">
      <c r="K227" s="47"/>
      <c r="L227" s="44"/>
      <c r="M227"/>
      <c r="O227" s="44"/>
      <c r="P227"/>
      <c r="Q227"/>
      <c r="S227" s="44"/>
      <c r="T227"/>
      <c r="U227"/>
      <c r="Y227"/>
      <c r="AC227"/>
      <c r="AD227" s="44"/>
    </row>
    <row r="228" spans="11:30" x14ac:dyDescent="0.25">
      <c r="K228" s="47"/>
      <c r="L228" s="44"/>
      <c r="M228"/>
      <c r="O228" s="44"/>
      <c r="P228"/>
      <c r="Q228"/>
      <c r="S228" s="44"/>
      <c r="T228"/>
      <c r="U228"/>
      <c r="Y228"/>
      <c r="AC228"/>
      <c r="AD228" s="44"/>
    </row>
    <row r="229" spans="11:30" x14ac:dyDescent="0.25">
      <c r="K229" s="47"/>
      <c r="L229" s="44"/>
      <c r="M229"/>
      <c r="O229" s="44"/>
      <c r="P229"/>
      <c r="Q229"/>
      <c r="S229" s="44"/>
      <c r="T229"/>
      <c r="U229"/>
      <c r="Y229"/>
      <c r="AC229"/>
      <c r="AD229" s="44"/>
    </row>
    <row r="230" spans="11:30" x14ac:dyDescent="0.25">
      <c r="K230" s="47"/>
      <c r="L230" s="44"/>
      <c r="M230"/>
      <c r="O230" s="44"/>
      <c r="P230"/>
      <c r="Q230"/>
      <c r="S230" s="44"/>
      <c r="T230"/>
      <c r="U230"/>
      <c r="Y230"/>
      <c r="AC230"/>
      <c r="AD230" s="44"/>
    </row>
    <row r="231" spans="11:30" x14ac:dyDescent="0.25">
      <c r="K231" s="47"/>
      <c r="L231" s="44"/>
      <c r="M231"/>
      <c r="O231" s="44"/>
      <c r="P231"/>
      <c r="Q231"/>
      <c r="S231" s="44"/>
      <c r="T231"/>
      <c r="U231"/>
      <c r="Y231"/>
      <c r="AC231"/>
      <c r="AD231" s="44"/>
    </row>
    <row r="232" spans="11:30" x14ac:dyDescent="0.25">
      <c r="K232" s="47"/>
      <c r="L232" s="44"/>
      <c r="M232"/>
      <c r="O232" s="44"/>
      <c r="P232"/>
      <c r="Q232"/>
      <c r="S232" s="44"/>
      <c r="T232"/>
      <c r="U232"/>
      <c r="Y232"/>
      <c r="AC232"/>
      <c r="AD232" s="44"/>
    </row>
    <row r="233" spans="11:30" x14ac:dyDescent="0.25">
      <c r="K233" s="47"/>
      <c r="L233" s="44"/>
      <c r="M233"/>
      <c r="O233" s="44"/>
      <c r="P233"/>
      <c r="Q233"/>
      <c r="S233" s="44"/>
      <c r="T233"/>
      <c r="U233"/>
      <c r="Y233"/>
      <c r="AC233"/>
      <c r="AD233" s="44"/>
    </row>
    <row r="234" spans="11:30" x14ac:dyDescent="0.25">
      <c r="K234" s="47"/>
      <c r="L234" s="44"/>
      <c r="M234"/>
      <c r="O234" s="44"/>
      <c r="P234"/>
      <c r="Q234"/>
      <c r="S234" s="44"/>
      <c r="T234"/>
      <c r="U234"/>
      <c r="Y234"/>
      <c r="AC234"/>
      <c r="AD234" s="44"/>
    </row>
    <row r="235" spans="11:30" x14ac:dyDescent="0.25">
      <c r="K235" s="47"/>
      <c r="L235" s="44"/>
      <c r="M235"/>
      <c r="O235" s="44"/>
      <c r="P235"/>
      <c r="Q235"/>
      <c r="S235" s="44"/>
      <c r="T235"/>
      <c r="U235"/>
      <c r="Y235"/>
      <c r="AC235"/>
      <c r="AD235" s="44"/>
    </row>
    <row r="236" spans="11:30" x14ac:dyDescent="0.25">
      <c r="K236" s="47"/>
      <c r="L236" s="44"/>
      <c r="M236"/>
      <c r="O236" s="44"/>
      <c r="P236"/>
      <c r="Q236"/>
      <c r="S236" s="44"/>
      <c r="T236"/>
      <c r="U236"/>
      <c r="Y236"/>
      <c r="AC236"/>
      <c r="AD236" s="44"/>
    </row>
    <row r="237" spans="11:30" x14ac:dyDescent="0.25">
      <c r="K237" s="47"/>
      <c r="L237" s="44"/>
      <c r="M237"/>
      <c r="O237" s="44"/>
      <c r="P237"/>
      <c r="Q237"/>
      <c r="S237" s="44"/>
      <c r="T237"/>
      <c r="U237"/>
      <c r="Y237"/>
      <c r="AC237"/>
      <c r="AD237" s="44"/>
    </row>
    <row r="238" spans="11:30" x14ac:dyDescent="0.25">
      <c r="K238" s="47"/>
      <c r="L238" s="44"/>
      <c r="M238"/>
      <c r="O238" s="44"/>
      <c r="P238"/>
      <c r="Q238"/>
      <c r="S238" s="44"/>
      <c r="T238"/>
      <c r="U238"/>
      <c r="Y238"/>
      <c r="AC238"/>
      <c r="AD238" s="44"/>
    </row>
    <row r="239" spans="11:30" x14ac:dyDescent="0.25">
      <c r="K239" s="47"/>
      <c r="L239" s="44"/>
      <c r="M239"/>
      <c r="O239" s="44"/>
      <c r="P239"/>
      <c r="Q239"/>
      <c r="S239" s="44"/>
      <c r="T239"/>
      <c r="U239"/>
      <c r="Y239"/>
      <c r="AC239"/>
      <c r="AD239" s="44"/>
    </row>
    <row r="240" spans="11:30" x14ac:dyDescent="0.25">
      <c r="K240" s="47"/>
      <c r="L240" s="44"/>
      <c r="M240"/>
      <c r="O240" s="44"/>
      <c r="P240"/>
      <c r="Q240"/>
      <c r="S240" s="44"/>
      <c r="T240"/>
      <c r="U240"/>
      <c r="Y240"/>
      <c r="AC240"/>
      <c r="AD240" s="44"/>
    </row>
    <row r="241" spans="11:30" x14ac:dyDescent="0.25">
      <c r="K241" s="47"/>
      <c r="L241" s="44"/>
      <c r="M241"/>
      <c r="O241" s="44"/>
      <c r="P241"/>
      <c r="Q241"/>
      <c r="S241" s="44"/>
      <c r="T241"/>
      <c r="U241"/>
      <c r="Y241"/>
      <c r="AC241"/>
      <c r="AD241" s="44"/>
    </row>
    <row r="242" spans="11:30" x14ac:dyDescent="0.25">
      <c r="K242" s="47"/>
      <c r="L242" s="44"/>
      <c r="M242"/>
      <c r="O242" s="44"/>
      <c r="P242"/>
      <c r="Q242"/>
      <c r="S242" s="44"/>
      <c r="T242"/>
      <c r="U242"/>
      <c r="Y242"/>
      <c r="AC242"/>
      <c r="AD242" s="44"/>
    </row>
    <row r="243" spans="11:30" x14ac:dyDescent="0.25">
      <c r="K243" s="47"/>
      <c r="L243" s="44"/>
      <c r="M243"/>
      <c r="O243" s="44"/>
      <c r="P243"/>
      <c r="Q243"/>
      <c r="S243" s="44"/>
      <c r="T243"/>
      <c r="U243"/>
      <c r="Y243"/>
      <c r="AC243"/>
      <c r="AD243" s="44"/>
    </row>
    <row r="244" spans="11:30" x14ac:dyDescent="0.25">
      <c r="K244" s="47"/>
      <c r="L244" s="44"/>
      <c r="M244"/>
      <c r="O244" s="44"/>
      <c r="P244"/>
      <c r="Q244"/>
      <c r="S244" s="44"/>
      <c r="T244"/>
      <c r="U244"/>
      <c r="Y244"/>
      <c r="AC244"/>
      <c r="AD244" s="44"/>
    </row>
    <row r="245" spans="11:30" x14ac:dyDescent="0.25">
      <c r="K245" s="47"/>
      <c r="L245" s="44"/>
      <c r="M245"/>
      <c r="O245" s="44"/>
      <c r="P245"/>
      <c r="Q245"/>
      <c r="S245" s="44"/>
      <c r="T245"/>
      <c r="U245"/>
      <c r="Y245"/>
      <c r="AC245"/>
      <c r="AD245" s="44"/>
    </row>
    <row r="246" spans="11:30" x14ac:dyDescent="0.25">
      <c r="K246" s="47"/>
      <c r="L246" s="44"/>
      <c r="M246"/>
      <c r="O246" s="44"/>
      <c r="P246"/>
      <c r="Q246"/>
      <c r="S246" s="44"/>
      <c r="T246"/>
      <c r="U246"/>
      <c r="Y246"/>
      <c r="AC246"/>
      <c r="AD246" s="44"/>
    </row>
    <row r="247" spans="11:30" x14ac:dyDescent="0.25">
      <c r="K247" s="47"/>
      <c r="L247" s="44"/>
      <c r="M247"/>
      <c r="O247" s="44"/>
      <c r="P247"/>
      <c r="Q247"/>
      <c r="S247" s="44"/>
      <c r="T247"/>
      <c r="U247"/>
      <c r="Y247"/>
      <c r="AC247"/>
      <c r="AD247" s="44"/>
    </row>
    <row r="248" spans="11:30" x14ac:dyDescent="0.25">
      <c r="K248" s="47"/>
      <c r="L248" s="44"/>
      <c r="M248"/>
      <c r="O248" s="44"/>
      <c r="P248"/>
      <c r="Q248"/>
      <c r="S248" s="44"/>
      <c r="T248"/>
      <c r="U248"/>
      <c r="Y248"/>
      <c r="AC248"/>
      <c r="AD248" s="44"/>
    </row>
    <row r="249" spans="11:30" x14ac:dyDescent="0.25">
      <c r="K249" s="47"/>
      <c r="L249" s="44"/>
      <c r="M249"/>
      <c r="O249" s="44"/>
      <c r="P249"/>
      <c r="Q249"/>
      <c r="S249" s="44"/>
      <c r="T249"/>
      <c r="U249"/>
      <c r="Y249"/>
      <c r="AC249"/>
      <c r="AD249" s="44"/>
    </row>
    <row r="250" spans="11:30" x14ac:dyDescent="0.25">
      <c r="K250" s="47"/>
      <c r="L250" s="44"/>
      <c r="M250"/>
      <c r="O250" s="44"/>
      <c r="P250"/>
      <c r="Q250"/>
      <c r="S250" s="44"/>
      <c r="T250"/>
      <c r="U250"/>
      <c r="Y250"/>
      <c r="AC250"/>
      <c r="AD250" s="44"/>
    </row>
    <row r="251" spans="11:30" x14ac:dyDescent="0.25">
      <c r="K251" s="47"/>
      <c r="L251" s="44"/>
      <c r="M251"/>
      <c r="O251" s="44"/>
      <c r="P251"/>
      <c r="Q251"/>
      <c r="S251" s="44"/>
      <c r="T251"/>
      <c r="U251"/>
      <c r="Y251"/>
      <c r="AC251"/>
      <c r="AD251" s="44"/>
    </row>
    <row r="252" spans="11:30" x14ac:dyDescent="0.25">
      <c r="K252" s="47"/>
      <c r="L252" s="44"/>
      <c r="M252"/>
      <c r="O252" s="44"/>
      <c r="P252"/>
      <c r="Q252"/>
      <c r="S252" s="44"/>
      <c r="T252"/>
      <c r="U252"/>
      <c r="Y252"/>
      <c r="AC252"/>
      <c r="AD252" s="44"/>
    </row>
    <row r="253" spans="11:30" x14ac:dyDescent="0.25">
      <c r="K253" s="47"/>
      <c r="L253" s="44"/>
      <c r="M253"/>
      <c r="O253" s="44"/>
      <c r="P253"/>
      <c r="Q253"/>
      <c r="S253" s="44"/>
      <c r="T253"/>
      <c r="U253"/>
      <c r="Y253"/>
      <c r="AC253"/>
      <c r="AD253" s="44"/>
    </row>
    <row r="254" spans="11:30" x14ac:dyDescent="0.25">
      <c r="K254" s="47"/>
      <c r="L254" s="44"/>
      <c r="M254"/>
      <c r="O254" s="44"/>
      <c r="P254"/>
      <c r="Q254"/>
      <c r="S254" s="44"/>
      <c r="T254"/>
      <c r="U254"/>
      <c r="Y254"/>
      <c r="AC254"/>
      <c r="AD254" s="44"/>
    </row>
    <row r="255" spans="11:30" x14ac:dyDescent="0.25">
      <c r="K255" s="47"/>
      <c r="L255" s="44"/>
      <c r="M255"/>
      <c r="O255" s="44"/>
      <c r="P255"/>
      <c r="Q255"/>
      <c r="S255" s="44"/>
      <c r="T255"/>
      <c r="U255"/>
      <c r="Y255"/>
      <c r="AC255"/>
      <c r="AD255" s="44"/>
    </row>
    <row r="256" spans="11:30" x14ac:dyDescent="0.25">
      <c r="K256" s="47"/>
      <c r="L256" s="44"/>
      <c r="M256"/>
      <c r="O256" s="44"/>
      <c r="P256"/>
      <c r="Q256"/>
      <c r="S256" s="44"/>
      <c r="T256"/>
      <c r="U256"/>
      <c r="Y256"/>
      <c r="AC256"/>
      <c r="AD256" s="44"/>
    </row>
    <row r="257" spans="11:30" x14ac:dyDescent="0.25">
      <c r="K257" s="47"/>
      <c r="L257" s="44"/>
      <c r="M257"/>
      <c r="O257" s="44"/>
      <c r="P257"/>
      <c r="Q257"/>
      <c r="S257" s="44"/>
      <c r="T257"/>
      <c r="U257"/>
      <c r="Y257"/>
      <c r="AC257"/>
      <c r="AD257" s="44"/>
    </row>
    <row r="258" spans="11:30" x14ac:dyDescent="0.25">
      <c r="K258" s="47"/>
      <c r="L258" s="44"/>
      <c r="M258"/>
      <c r="O258" s="44"/>
      <c r="P258"/>
      <c r="Q258"/>
      <c r="S258" s="44"/>
      <c r="T258"/>
      <c r="U258"/>
      <c r="Y258"/>
      <c r="AC258"/>
      <c r="AD258" s="44"/>
    </row>
    <row r="259" spans="11:30" x14ac:dyDescent="0.25">
      <c r="K259" s="47"/>
      <c r="L259" s="44"/>
      <c r="M259"/>
      <c r="O259" s="44"/>
      <c r="P259"/>
      <c r="Q259"/>
      <c r="S259" s="44"/>
      <c r="T259"/>
      <c r="U259"/>
      <c r="Y259"/>
      <c r="AC259"/>
      <c r="AD259" s="44"/>
    </row>
    <row r="260" spans="11:30" x14ac:dyDescent="0.25">
      <c r="K260" s="47"/>
      <c r="L260" s="44"/>
      <c r="M260"/>
      <c r="O260" s="44"/>
      <c r="P260"/>
      <c r="Q260"/>
      <c r="S260" s="44"/>
      <c r="T260"/>
      <c r="U260"/>
      <c r="Y260"/>
      <c r="AC260"/>
      <c r="AD260" s="44"/>
    </row>
    <row r="261" spans="11:30" x14ac:dyDescent="0.25">
      <c r="K261" s="47"/>
      <c r="L261" s="44"/>
      <c r="M261"/>
      <c r="O261" s="44"/>
      <c r="P261"/>
      <c r="Q261"/>
      <c r="S261" s="44"/>
      <c r="T261"/>
      <c r="U261"/>
      <c r="Y261"/>
      <c r="AC261"/>
      <c r="AD261" s="44"/>
    </row>
    <row r="262" spans="11:30" x14ac:dyDescent="0.25">
      <c r="K262" s="47"/>
      <c r="L262" s="44"/>
      <c r="M262"/>
      <c r="O262" s="44"/>
      <c r="P262"/>
      <c r="Q262"/>
      <c r="S262" s="44"/>
      <c r="T262"/>
      <c r="U262"/>
      <c r="Y262"/>
      <c r="AC262"/>
      <c r="AD262" s="44"/>
    </row>
    <row r="263" spans="11:30" x14ac:dyDescent="0.25">
      <c r="K263" s="47"/>
      <c r="L263" s="44"/>
      <c r="M263"/>
      <c r="O263" s="44"/>
      <c r="P263"/>
      <c r="Q263"/>
      <c r="S263" s="44"/>
      <c r="T263"/>
      <c r="U263"/>
      <c r="Y263"/>
      <c r="AC263"/>
      <c r="AD263" s="44"/>
    </row>
    <row r="264" spans="11:30" x14ac:dyDescent="0.25">
      <c r="K264" s="47"/>
      <c r="L264" s="44"/>
      <c r="M264"/>
      <c r="O264" s="44"/>
      <c r="P264"/>
      <c r="Q264"/>
      <c r="S264" s="44"/>
      <c r="T264"/>
      <c r="U264"/>
      <c r="Y264"/>
      <c r="AC264"/>
      <c r="AD264" s="44"/>
    </row>
    <row r="265" spans="11:30" x14ac:dyDescent="0.25">
      <c r="K265" s="47"/>
      <c r="L265" s="44"/>
      <c r="M265"/>
      <c r="O265" s="44"/>
      <c r="P265"/>
      <c r="Q265"/>
      <c r="S265" s="44"/>
      <c r="T265"/>
      <c r="U265"/>
      <c r="Y265"/>
      <c r="AC265"/>
      <c r="AD265" s="44"/>
    </row>
    <row r="266" spans="11:30" x14ac:dyDescent="0.25">
      <c r="K266" s="47"/>
      <c r="L266" s="44"/>
      <c r="M266"/>
      <c r="O266" s="44"/>
      <c r="P266"/>
      <c r="Q266"/>
      <c r="S266" s="44"/>
      <c r="T266"/>
      <c r="U266"/>
      <c r="Y266"/>
      <c r="AC266"/>
      <c r="AD266" s="44"/>
    </row>
    <row r="267" spans="11:30" x14ac:dyDescent="0.25">
      <c r="K267" s="47"/>
      <c r="L267" s="44"/>
      <c r="M267"/>
      <c r="O267" s="44"/>
      <c r="P267"/>
      <c r="Q267"/>
      <c r="S267" s="44"/>
      <c r="T267"/>
      <c r="U267"/>
      <c r="Y267"/>
      <c r="AC267"/>
      <c r="AD267" s="44"/>
    </row>
    <row r="268" spans="11:30" x14ac:dyDescent="0.25">
      <c r="K268" s="47"/>
      <c r="L268" s="44"/>
      <c r="M268"/>
      <c r="O268" s="44"/>
      <c r="P268"/>
      <c r="Q268"/>
      <c r="S268" s="44"/>
      <c r="T268"/>
      <c r="U268"/>
      <c r="Y268"/>
      <c r="AC268"/>
      <c r="AD268" s="44"/>
    </row>
    <row r="269" spans="11:30" x14ac:dyDescent="0.25">
      <c r="K269" s="47"/>
      <c r="L269" s="44"/>
      <c r="M269"/>
      <c r="O269" s="44"/>
      <c r="P269"/>
      <c r="Q269"/>
      <c r="S269" s="44"/>
      <c r="T269"/>
      <c r="U269"/>
      <c r="Y269"/>
      <c r="AC269"/>
      <c r="AD269" s="44"/>
    </row>
    <row r="270" spans="11:30" x14ac:dyDescent="0.25">
      <c r="K270" s="47"/>
      <c r="L270" s="44"/>
      <c r="M270"/>
      <c r="O270" s="44"/>
      <c r="P270"/>
      <c r="Q270"/>
      <c r="S270" s="44"/>
      <c r="T270"/>
      <c r="U270"/>
      <c r="Y270"/>
      <c r="AC270"/>
      <c r="AD270" s="44"/>
    </row>
    <row r="271" spans="11:30" x14ac:dyDescent="0.25">
      <c r="K271" s="47"/>
      <c r="L271" s="44"/>
      <c r="M271"/>
      <c r="O271" s="44"/>
      <c r="P271"/>
      <c r="Q271"/>
      <c r="S271" s="44"/>
      <c r="T271"/>
      <c r="U271"/>
      <c r="Y271"/>
      <c r="AC271"/>
      <c r="AD271" s="44"/>
    </row>
    <row r="272" spans="11:30" x14ac:dyDescent="0.25">
      <c r="K272" s="47"/>
      <c r="L272" s="44"/>
      <c r="M272"/>
      <c r="O272" s="44"/>
      <c r="P272"/>
      <c r="Q272"/>
      <c r="S272" s="44"/>
      <c r="T272"/>
      <c r="U272"/>
      <c r="Y272"/>
      <c r="AC272"/>
      <c r="AD272" s="44"/>
    </row>
    <row r="273" spans="11:30" x14ac:dyDescent="0.25">
      <c r="K273" s="47"/>
      <c r="L273" s="44"/>
      <c r="M273"/>
      <c r="O273" s="44"/>
      <c r="P273"/>
      <c r="Q273"/>
      <c r="S273" s="44"/>
      <c r="T273"/>
      <c r="U273"/>
      <c r="Y273"/>
      <c r="AC273"/>
      <c r="AD273" s="44"/>
    </row>
    <row r="274" spans="11:30" x14ac:dyDescent="0.25">
      <c r="K274" s="47"/>
      <c r="L274" s="44"/>
      <c r="M274"/>
      <c r="O274" s="44"/>
      <c r="P274"/>
      <c r="Q274"/>
      <c r="S274" s="44"/>
      <c r="T274"/>
      <c r="U274"/>
      <c r="Y274"/>
      <c r="AC274"/>
      <c r="AD274" s="44"/>
    </row>
    <row r="275" spans="11:30" x14ac:dyDescent="0.25">
      <c r="K275" s="47"/>
      <c r="L275" s="44"/>
      <c r="M275"/>
      <c r="O275" s="44"/>
      <c r="P275"/>
      <c r="Q275"/>
      <c r="S275" s="44"/>
      <c r="T275"/>
      <c r="U275"/>
      <c r="Y275"/>
      <c r="AC275"/>
      <c r="AD275" s="44"/>
    </row>
    <row r="276" spans="11:30" x14ac:dyDescent="0.25">
      <c r="K276" s="47"/>
      <c r="L276" s="44"/>
      <c r="M276"/>
      <c r="O276" s="44"/>
      <c r="P276"/>
      <c r="Q276"/>
      <c r="S276" s="44"/>
      <c r="T276"/>
      <c r="U276"/>
      <c r="Y276"/>
      <c r="AC276"/>
      <c r="AD276" s="44"/>
    </row>
    <row r="277" spans="11:30" x14ac:dyDescent="0.25">
      <c r="K277" s="47"/>
      <c r="L277" s="44"/>
      <c r="M277"/>
      <c r="O277" s="44"/>
      <c r="P277"/>
      <c r="Q277"/>
      <c r="S277" s="44"/>
      <c r="T277"/>
      <c r="U277"/>
      <c r="Y277"/>
      <c r="AC277"/>
      <c r="AD277" s="44"/>
    </row>
    <row r="278" spans="11:30" x14ac:dyDescent="0.25">
      <c r="K278" s="47"/>
      <c r="L278" s="44"/>
      <c r="M278"/>
      <c r="O278" s="44"/>
      <c r="P278"/>
      <c r="Q278"/>
      <c r="S278" s="44"/>
      <c r="T278"/>
      <c r="U278"/>
      <c r="Y278"/>
      <c r="AC278"/>
      <c r="AD278" s="44"/>
    </row>
    <row r="279" spans="11:30" x14ac:dyDescent="0.25">
      <c r="K279" s="47"/>
      <c r="L279" s="44"/>
      <c r="M279"/>
      <c r="O279" s="44"/>
      <c r="P279"/>
      <c r="Q279"/>
      <c r="S279" s="44"/>
      <c r="T279"/>
      <c r="U279"/>
      <c r="Y279"/>
      <c r="AC279"/>
      <c r="AD279" s="44"/>
    </row>
    <row r="280" spans="11:30" x14ac:dyDescent="0.25">
      <c r="K280" s="47"/>
      <c r="L280" s="44"/>
      <c r="M280"/>
      <c r="O280" s="44"/>
      <c r="P280"/>
      <c r="Q280"/>
      <c r="S280" s="44"/>
      <c r="T280"/>
      <c r="U280"/>
      <c r="Y280"/>
      <c r="AC280"/>
      <c r="AD280" s="44"/>
    </row>
    <row r="281" spans="11:30" x14ac:dyDescent="0.25">
      <c r="K281" s="47"/>
      <c r="L281" s="44"/>
      <c r="M281"/>
      <c r="O281" s="44"/>
      <c r="P281"/>
      <c r="Q281"/>
      <c r="S281" s="44"/>
      <c r="T281"/>
      <c r="U281"/>
      <c r="Y281"/>
      <c r="AC281"/>
      <c r="AD281" s="44"/>
    </row>
    <row r="282" spans="11:30" x14ac:dyDescent="0.25">
      <c r="K282" s="47"/>
      <c r="L282" s="44"/>
      <c r="M282"/>
      <c r="O282" s="44"/>
      <c r="P282"/>
      <c r="Q282"/>
      <c r="S282" s="44"/>
      <c r="T282"/>
      <c r="U282"/>
      <c r="Y282"/>
      <c r="AC282"/>
      <c r="AD282" s="44"/>
    </row>
    <row r="283" spans="11:30" x14ac:dyDescent="0.25">
      <c r="K283" s="47"/>
      <c r="L283" s="44"/>
      <c r="M283"/>
      <c r="O283" s="44"/>
      <c r="P283"/>
      <c r="Q283"/>
      <c r="S283" s="44"/>
      <c r="T283"/>
      <c r="U283"/>
      <c r="Y283"/>
      <c r="AC283"/>
      <c r="AD283" s="44"/>
    </row>
    <row r="284" spans="11:30" x14ac:dyDescent="0.25">
      <c r="K284" s="47"/>
      <c r="L284" s="44"/>
      <c r="M284"/>
      <c r="O284" s="44"/>
      <c r="P284"/>
      <c r="Q284"/>
      <c r="S284" s="44"/>
      <c r="T284"/>
      <c r="U284"/>
      <c r="Y284"/>
      <c r="AC284"/>
      <c r="AD284" s="44"/>
    </row>
    <row r="285" spans="11:30" x14ac:dyDescent="0.25">
      <c r="K285" s="47"/>
      <c r="L285" s="44"/>
      <c r="M285"/>
      <c r="O285" s="44"/>
      <c r="P285"/>
      <c r="Q285"/>
      <c r="S285" s="44"/>
      <c r="T285"/>
      <c r="U285"/>
      <c r="Y285"/>
      <c r="AC285"/>
      <c r="AD285" s="44"/>
    </row>
    <row r="286" spans="11:30" x14ac:dyDescent="0.25">
      <c r="K286" s="47"/>
      <c r="L286" s="44"/>
      <c r="M286"/>
      <c r="O286" s="44"/>
      <c r="P286"/>
      <c r="Q286"/>
      <c r="S286" s="44"/>
      <c r="T286"/>
      <c r="U286"/>
      <c r="Y286"/>
      <c r="AC286"/>
      <c r="AD286" s="44"/>
    </row>
    <row r="287" spans="11:30" x14ac:dyDescent="0.25">
      <c r="K287" s="47"/>
      <c r="L287" s="44"/>
      <c r="M287"/>
      <c r="O287" s="44"/>
      <c r="P287"/>
      <c r="Q287"/>
      <c r="S287" s="44"/>
      <c r="T287"/>
      <c r="U287"/>
      <c r="Y287"/>
      <c r="AC287"/>
      <c r="AD287" s="44"/>
    </row>
    <row r="288" spans="11:30" x14ac:dyDescent="0.25">
      <c r="K288" s="47"/>
      <c r="L288" s="44"/>
      <c r="M288"/>
      <c r="O288" s="44"/>
      <c r="P288"/>
      <c r="Q288"/>
      <c r="S288" s="44"/>
      <c r="T288"/>
      <c r="U288"/>
      <c r="Y288"/>
      <c r="AC288"/>
      <c r="AD288" s="44"/>
    </row>
    <row r="289" spans="11:30" x14ac:dyDescent="0.25">
      <c r="K289" s="47"/>
      <c r="L289" s="44"/>
      <c r="M289"/>
      <c r="O289" s="44"/>
      <c r="P289"/>
      <c r="Q289"/>
      <c r="S289" s="44"/>
      <c r="T289"/>
      <c r="U289"/>
      <c r="Y289"/>
      <c r="AC289"/>
      <c r="AD289" s="44"/>
    </row>
    <row r="290" spans="11:30" x14ac:dyDescent="0.25">
      <c r="K290" s="47"/>
      <c r="L290" s="44"/>
      <c r="M290"/>
      <c r="O290" s="44"/>
      <c r="P290"/>
      <c r="Q290"/>
      <c r="S290" s="44"/>
      <c r="T290"/>
      <c r="U290"/>
      <c r="Y290"/>
      <c r="AC290"/>
      <c r="AD290" s="44"/>
    </row>
    <row r="291" spans="11:30" x14ac:dyDescent="0.25">
      <c r="K291" s="47"/>
      <c r="L291" s="44"/>
      <c r="M291"/>
      <c r="O291" s="44"/>
      <c r="P291"/>
      <c r="Q291"/>
      <c r="S291" s="44"/>
      <c r="T291"/>
      <c r="U291"/>
      <c r="Y291"/>
      <c r="AC291"/>
      <c r="AD291" s="44"/>
    </row>
    <row r="292" spans="11:30" x14ac:dyDescent="0.25">
      <c r="K292" s="47"/>
      <c r="L292" s="44"/>
      <c r="M292"/>
      <c r="O292" s="44"/>
      <c r="P292"/>
      <c r="Q292"/>
      <c r="S292" s="44"/>
      <c r="T292"/>
      <c r="U292"/>
      <c r="Y292"/>
      <c r="AC292"/>
      <c r="AD292" s="44"/>
    </row>
    <row r="293" spans="11:30" x14ac:dyDescent="0.25">
      <c r="K293" s="47"/>
      <c r="L293" s="44"/>
      <c r="M293"/>
      <c r="O293" s="44"/>
      <c r="P293"/>
      <c r="Q293"/>
      <c r="S293" s="44"/>
      <c r="T293"/>
      <c r="U293"/>
      <c r="Y293"/>
      <c r="AC293"/>
      <c r="AD293" s="44"/>
    </row>
    <row r="294" spans="11:30" x14ac:dyDescent="0.25">
      <c r="K294" s="47"/>
      <c r="L294" s="44"/>
      <c r="M294"/>
      <c r="O294" s="44"/>
      <c r="P294"/>
      <c r="Q294"/>
      <c r="S294" s="44"/>
      <c r="T294"/>
      <c r="U294"/>
      <c r="Y294"/>
      <c r="AC294"/>
      <c r="AD294" s="44"/>
    </row>
    <row r="295" spans="11:30" x14ac:dyDescent="0.25">
      <c r="K295" s="47"/>
      <c r="L295" s="44"/>
      <c r="M295"/>
      <c r="O295" s="44"/>
      <c r="P295"/>
      <c r="Q295"/>
      <c r="S295" s="44"/>
      <c r="T295"/>
      <c r="U295"/>
      <c r="Y295"/>
      <c r="AC295"/>
      <c r="AD295" s="44"/>
    </row>
    <row r="296" spans="11:30" x14ac:dyDescent="0.25">
      <c r="K296" s="47"/>
      <c r="L296" s="44"/>
      <c r="M296"/>
      <c r="O296" s="44"/>
      <c r="P296"/>
      <c r="Q296"/>
      <c r="S296" s="44"/>
      <c r="T296"/>
      <c r="U296"/>
      <c r="Y296"/>
      <c r="AC296"/>
      <c r="AD296" s="44"/>
    </row>
    <row r="297" spans="11:30" x14ac:dyDescent="0.25">
      <c r="K297" s="47"/>
      <c r="L297" s="44"/>
      <c r="M297"/>
      <c r="O297" s="44"/>
      <c r="P297"/>
      <c r="Q297"/>
      <c r="S297" s="44"/>
      <c r="T297"/>
      <c r="U297"/>
      <c r="Y297"/>
      <c r="AC297"/>
      <c r="AD297" s="44"/>
    </row>
    <row r="298" spans="11:30" x14ac:dyDescent="0.25">
      <c r="K298" s="47"/>
      <c r="L298" s="44"/>
      <c r="M298"/>
      <c r="O298" s="44"/>
      <c r="P298"/>
      <c r="Q298"/>
      <c r="S298" s="44"/>
      <c r="T298"/>
      <c r="U298"/>
      <c r="Y298"/>
      <c r="AC298"/>
      <c r="AD298" s="44"/>
    </row>
    <row r="299" spans="11:30" x14ac:dyDescent="0.25">
      <c r="K299" s="47"/>
      <c r="L299" s="44"/>
      <c r="M299"/>
      <c r="O299" s="44"/>
      <c r="P299"/>
      <c r="Q299"/>
      <c r="S299" s="44"/>
      <c r="T299"/>
      <c r="U299"/>
      <c r="Y299"/>
      <c r="AC299"/>
      <c r="AD299" s="44"/>
    </row>
    <row r="300" spans="11:30" x14ac:dyDescent="0.25">
      <c r="K300" s="47"/>
      <c r="L300" s="44"/>
      <c r="M300"/>
      <c r="O300" s="44"/>
      <c r="P300"/>
      <c r="Q300"/>
      <c r="S300" s="44"/>
      <c r="T300"/>
      <c r="U300"/>
      <c r="Y300"/>
      <c r="AC300"/>
      <c r="AD300" s="44"/>
    </row>
    <row r="301" spans="11:30" x14ac:dyDescent="0.25">
      <c r="K301" s="47"/>
      <c r="L301" s="44"/>
      <c r="M301"/>
      <c r="O301" s="44"/>
      <c r="P301"/>
      <c r="Q301"/>
      <c r="S301" s="44"/>
      <c r="T301"/>
      <c r="U301"/>
      <c r="Y301"/>
      <c r="AC301"/>
      <c r="AD301" s="44"/>
    </row>
    <row r="302" spans="11:30" x14ac:dyDescent="0.25">
      <c r="K302" s="47"/>
      <c r="L302" s="44"/>
      <c r="M302"/>
      <c r="O302" s="44"/>
      <c r="P302"/>
      <c r="Q302"/>
      <c r="S302" s="44"/>
      <c r="T302"/>
      <c r="U302"/>
      <c r="Y302"/>
      <c r="AC302"/>
      <c r="AD302" s="44"/>
    </row>
    <row r="303" spans="11:30" x14ac:dyDescent="0.25">
      <c r="K303" s="47"/>
      <c r="L303" s="44"/>
      <c r="M303"/>
      <c r="O303" s="44"/>
      <c r="P303"/>
      <c r="Q303"/>
      <c r="S303" s="44"/>
      <c r="T303"/>
      <c r="U303"/>
      <c r="Y303"/>
      <c r="AC303"/>
      <c r="AD303" s="44"/>
    </row>
    <row r="304" spans="11:30" x14ac:dyDescent="0.25">
      <c r="K304" s="47"/>
      <c r="L304" s="44"/>
      <c r="M304"/>
      <c r="O304" s="44"/>
      <c r="P304"/>
      <c r="Q304"/>
      <c r="S304" s="44"/>
      <c r="T304"/>
      <c r="U304"/>
      <c r="Y304"/>
      <c r="AC304"/>
      <c r="AD304" s="44"/>
    </row>
    <row r="305" spans="11:30" x14ac:dyDescent="0.25">
      <c r="K305" s="47"/>
      <c r="L305" s="44"/>
      <c r="M305"/>
      <c r="O305" s="44"/>
      <c r="P305"/>
      <c r="Q305"/>
      <c r="S305" s="44"/>
      <c r="T305"/>
      <c r="U305"/>
      <c r="Y305"/>
      <c r="AC305"/>
      <c r="AD305" s="44"/>
    </row>
    <row r="306" spans="11:30" x14ac:dyDescent="0.25">
      <c r="K306" s="47"/>
      <c r="L306" s="44"/>
      <c r="M306"/>
      <c r="O306" s="44"/>
      <c r="P306"/>
      <c r="Q306"/>
      <c r="S306" s="44"/>
      <c r="T306"/>
      <c r="U306"/>
      <c r="Y306"/>
      <c r="AC306"/>
      <c r="AD306" s="44"/>
    </row>
    <row r="307" spans="11:30" x14ac:dyDescent="0.25">
      <c r="K307" s="47"/>
      <c r="L307" s="44"/>
      <c r="M307"/>
      <c r="O307" s="44"/>
      <c r="P307"/>
      <c r="Q307"/>
      <c r="S307" s="44"/>
      <c r="T307"/>
      <c r="U307"/>
      <c r="Y307"/>
      <c r="AC307"/>
      <c r="AD307" s="44"/>
    </row>
    <row r="308" spans="11:30" x14ac:dyDescent="0.25">
      <c r="K308" s="47"/>
      <c r="L308" s="44"/>
      <c r="M308"/>
      <c r="O308" s="44"/>
      <c r="P308"/>
      <c r="Q308"/>
      <c r="S308" s="44"/>
      <c r="T308"/>
      <c r="U308"/>
      <c r="Y308"/>
      <c r="AC308"/>
      <c r="AD308" s="44"/>
    </row>
    <row r="309" spans="11:30" x14ac:dyDescent="0.25">
      <c r="K309" s="47"/>
      <c r="L309" s="44"/>
      <c r="M309"/>
      <c r="O309" s="44"/>
      <c r="P309"/>
      <c r="Q309"/>
      <c r="S309" s="44"/>
      <c r="T309"/>
      <c r="U309"/>
      <c r="Y309"/>
      <c r="AC309"/>
      <c r="AD309" s="44"/>
    </row>
    <row r="310" spans="11:30" x14ac:dyDescent="0.25">
      <c r="K310" s="47"/>
      <c r="L310" s="44"/>
      <c r="M310"/>
      <c r="O310" s="44"/>
      <c r="P310"/>
      <c r="Q310"/>
      <c r="S310" s="44"/>
      <c r="T310"/>
      <c r="U310"/>
      <c r="Y310"/>
      <c r="AC310"/>
      <c r="AD310" s="44"/>
    </row>
    <row r="311" spans="11:30" x14ac:dyDescent="0.25">
      <c r="K311" s="47"/>
      <c r="L311" s="44"/>
      <c r="M311"/>
      <c r="O311" s="44"/>
      <c r="P311"/>
      <c r="Q311"/>
      <c r="S311" s="44"/>
      <c r="T311"/>
      <c r="U311"/>
      <c r="Y311"/>
      <c r="AC311"/>
      <c r="AD311" s="44"/>
    </row>
    <row r="312" spans="11:30" x14ac:dyDescent="0.25">
      <c r="K312" s="47"/>
      <c r="L312" s="44"/>
      <c r="M312"/>
      <c r="O312" s="44"/>
      <c r="P312"/>
      <c r="Q312"/>
      <c r="S312" s="44"/>
      <c r="T312"/>
      <c r="U312"/>
      <c r="Y312"/>
      <c r="AC312"/>
      <c r="AD312" s="44"/>
    </row>
    <row r="313" spans="11:30" x14ac:dyDescent="0.25">
      <c r="K313" s="47"/>
      <c r="L313" s="44"/>
      <c r="M313"/>
      <c r="O313" s="44"/>
      <c r="P313"/>
      <c r="Q313"/>
      <c r="S313" s="44"/>
      <c r="T313"/>
      <c r="U313"/>
      <c r="Y313"/>
      <c r="AC313"/>
      <c r="AD313" s="44"/>
    </row>
    <row r="314" spans="11:30" x14ac:dyDescent="0.25">
      <c r="K314" s="47"/>
      <c r="L314" s="44"/>
      <c r="M314"/>
      <c r="O314" s="44"/>
      <c r="P314"/>
      <c r="Q314"/>
      <c r="S314" s="44"/>
      <c r="T314"/>
      <c r="U314"/>
      <c r="Y314"/>
      <c r="AC314"/>
      <c r="AD314" s="44"/>
    </row>
    <row r="315" spans="11:30" x14ac:dyDescent="0.25">
      <c r="K315" s="47"/>
      <c r="L315" s="44"/>
      <c r="M315"/>
      <c r="O315" s="44"/>
      <c r="P315"/>
      <c r="Q315"/>
      <c r="S315" s="44"/>
      <c r="T315"/>
      <c r="U315"/>
      <c r="Y315"/>
      <c r="AC315"/>
      <c r="AD315" s="44"/>
    </row>
    <row r="316" spans="11:30" x14ac:dyDescent="0.25">
      <c r="K316" s="47"/>
      <c r="L316" s="44"/>
      <c r="M316"/>
      <c r="O316" s="44"/>
      <c r="P316"/>
      <c r="Q316"/>
      <c r="S316" s="44"/>
      <c r="T316"/>
      <c r="U316"/>
      <c r="Y316"/>
      <c r="AC316"/>
      <c r="AD316" s="44"/>
    </row>
    <row r="317" spans="11:30" x14ac:dyDescent="0.25">
      <c r="K317" s="47"/>
      <c r="L317" s="44"/>
      <c r="M317"/>
      <c r="O317" s="44"/>
      <c r="P317"/>
      <c r="Q317"/>
      <c r="S317" s="44"/>
      <c r="T317"/>
      <c r="U317"/>
      <c r="Y317"/>
      <c r="AC317"/>
      <c r="AD317" s="44"/>
    </row>
    <row r="318" spans="11:30" x14ac:dyDescent="0.25">
      <c r="K318" s="47"/>
      <c r="L318" s="44"/>
      <c r="M318"/>
      <c r="O318" s="44"/>
      <c r="P318"/>
      <c r="Q318"/>
      <c r="S318" s="44"/>
      <c r="T318"/>
      <c r="U318"/>
      <c r="Y318"/>
      <c r="AC318"/>
      <c r="AD318" s="44"/>
    </row>
    <row r="319" spans="11:30" x14ac:dyDescent="0.25">
      <c r="K319" s="47"/>
      <c r="L319" s="44"/>
      <c r="M319"/>
      <c r="O319" s="44"/>
      <c r="P319"/>
      <c r="Q319"/>
      <c r="S319" s="44"/>
      <c r="T319"/>
      <c r="U319"/>
      <c r="Y319"/>
      <c r="AC319"/>
      <c r="AD319" s="44"/>
    </row>
    <row r="320" spans="11:30" x14ac:dyDescent="0.25">
      <c r="K320" s="47"/>
      <c r="L320" s="44"/>
      <c r="M320"/>
      <c r="O320" s="44"/>
      <c r="P320"/>
      <c r="Q320"/>
      <c r="S320" s="44"/>
      <c r="T320"/>
      <c r="U320"/>
      <c r="Y320"/>
      <c r="AC320"/>
      <c r="AD320" s="44"/>
    </row>
    <row r="321" spans="11:30" x14ac:dyDescent="0.25">
      <c r="K321" s="47"/>
      <c r="L321" s="44"/>
      <c r="M321"/>
      <c r="O321" s="44"/>
      <c r="P321"/>
      <c r="Q321"/>
      <c r="S321" s="44"/>
      <c r="T321"/>
      <c r="U321"/>
      <c r="Y321"/>
      <c r="AC321"/>
      <c r="AD321" s="44"/>
    </row>
    <row r="322" spans="11:30" x14ac:dyDescent="0.25">
      <c r="K322" s="47"/>
      <c r="L322" s="44"/>
      <c r="M322"/>
      <c r="O322" s="44"/>
      <c r="P322"/>
      <c r="Q322"/>
      <c r="S322" s="44"/>
      <c r="T322"/>
      <c r="U322"/>
      <c r="Y322"/>
      <c r="AC322"/>
      <c r="AD322" s="44"/>
    </row>
    <row r="323" spans="11:30" x14ac:dyDescent="0.25">
      <c r="K323" s="47"/>
      <c r="L323" s="44"/>
      <c r="M323"/>
      <c r="O323" s="44"/>
      <c r="P323"/>
      <c r="Q323"/>
      <c r="S323" s="44"/>
      <c r="T323"/>
      <c r="U323"/>
      <c r="Y323"/>
      <c r="AC323"/>
      <c r="AD323" s="44"/>
    </row>
    <row r="324" spans="11:30" x14ac:dyDescent="0.25">
      <c r="K324" s="47"/>
      <c r="L324" s="44"/>
      <c r="M324"/>
      <c r="O324" s="44"/>
      <c r="P324"/>
      <c r="Q324"/>
      <c r="S324" s="44"/>
      <c r="T324"/>
      <c r="U324"/>
      <c r="Y324"/>
      <c r="AC324"/>
      <c r="AD324" s="44"/>
    </row>
    <row r="325" spans="11:30" x14ac:dyDescent="0.25">
      <c r="K325" s="47"/>
      <c r="L325" s="44"/>
      <c r="M325"/>
      <c r="O325" s="44"/>
      <c r="P325"/>
      <c r="Q325"/>
      <c r="S325" s="44"/>
      <c r="T325"/>
      <c r="U325"/>
      <c r="Y325"/>
      <c r="AC325"/>
      <c r="AD325" s="44"/>
    </row>
    <row r="326" spans="11:30" x14ac:dyDescent="0.25">
      <c r="K326" s="47"/>
      <c r="L326" s="44"/>
      <c r="M326"/>
      <c r="O326" s="44"/>
      <c r="P326"/>
      <c r="Q326"/>
      <c r="S326" s="44"/>
      <c r="T326"/>
      <c r="Y326"/>
      <c r="AC326"/>
      <c r="AD326" s="44"/>
    </row>
    <row r="327" spans="11:30" x14ac:dyDescent="0.25">
      <c r="K327" s="47"/>
      <c r="L327" s="44"/>
      <c r="M327"/>
      <c r="O327" s="44"/>
      <c r="P327"/>
      <c r="Q327"/>
      <c r="S327" s="44"/>
      <c r="T327"/>
      <c r="Y327"/>
      <c r="AC327"/>
      <c r="AD327" s="44"/>
    </row>
    <row r="328" spans="11:30" x14ac:dyDescent="0.25">
      <c r="K328" s="47"/>
      <c r="L328" s="44"/>
      <c r="M328"/>
      <c r="O328" s="44"/>
      <c r="P328"/>
      <c r="Q328"/>
      <c r="S328" s="44"/>
      <c r="T328"/>
      <c r="Y328"/>
      <c r="AC328"/>
      <c r="AD328" s="44"/>
    </row>
    <row r="329" spans="11:30" x14ac:dyDescent="0.25">
      <c r="K329" s="47"/>
      <c r="L329" s="44"/>
      <c r="M329"/>
      <c r="O329" s="44"/>
      <c r="P329"/>
      <c r="Q329"/>
      <c r="S329" s="44"/>
      <c r="T329"/>
      <c r="Y329"/>
      <c r="AC329"/>
      <c r="AD329" s="44"/>
    </row>
    <row r="330" spans="11:30" x14ac:dyDescent="0.25">
      <c r="K330" s="47"/>
      <c r="L330" s="44"/>
      <c r="M330"/>
      <c r="O330" s="44"/>
      <c r="P330"/>
      <c r="Q330"/>
      <c r="S330" s="44"/>
      <c r="T330"/>
      <c r="Y330"/>
      <c r="AC330"/>
      <c r="AD330" s="44"/>
    </row>
    <row r="331" spans="11:30" x14ac:dyDescent="0.25">
      <c r="K331" s="47"/>
      <c r="L331" s="44"/>
      <c r="M331"/>
      <c r="O331" s="44"/>
      <c r="P331"/>
      <c r="Q331"/>
      <c r="S331" s="44"/>
      <c r="T331"/>
      <c r="Y331"/>
      <c r="AC331"/>
      <c r="AD331" s="44"/>
    </row>
  </sheetData>
  <mergeCells count="5">
    <mergeCell ref="I13:I89"/>
    <mergeCell ref="V13:V89"/>
    <mergeCell ref="AA13:AA89"/>
    <mergeCell ref="J95:U95"/>
    <mergeCell ref="X97:Z97"/>
  </mergeCells>
  <pageMargins left="0.7" right="0.7" top="0.75" bottom="0.75" header="0.3" footer="0.3"/>
  <pageSetup paperSize="8" scale="59"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59999389629810485"/>
    <pageSetUpPr fitToPage="1"/>
  </sheetPr>
  <dimension ref="A1:E90"/>
  <sheetViews>
    <sheetView topLeftCell="C70" zoomScaleNormal="100" workbookViewId="0">
      <selection activeCell="F47" sqref="F47"/>
    </sheetView>
  </sheetViews>
  <sheetFormatPr defaultColWidth="9.140625" defaultRowHeight="15" x14ac:dyDescent="0.25"/>
  <cols>
    <col min="1" max="1" width="23.5703125" hidden="1" customWidth="1"/>
    <col min="2" max="2" width="44" hidden="1" customWidth="1"/>
    <col min="3" max="3" width="37.7109375" bestFit="1" customWidth="1"/>
    <col min="4" max="4" width="13.42578125" bestFit="1" customWidth="1"/>
    <col min="5" max="5" width="15.140625" bestFit="1" customWidth="1"/>
  </cols>
  <sheetData>
    <row r="1" spans="1:5" ht="15" hidden="1" customHeight="1" x14ac:dyDescent="0.25">
      <c r="C1" s="1" t="s">
        <v>0</v>
      </c>
      <c r="D1" s="2"/>
    </row>
    <row r="2" spans="1:5" ht="15" hidden="1" customHeight="1" x14ac:dyDescent="0.25">
      <c r="C2" s="1" t="s">
        <v>1</v>
      </c>
      <c r="D2" s="30"/>
    </row>
    <row r="3" spans="1:5" ht="15" hidden="1" customHeight="1" x14ac:dyDescent="0.25">
      <c r="C3" s="54" t="s">
        <v>2569</v>
      </c>
      <c r="D3" s="55"/>
    </row>
    <row r="4" spans="1:5" ht="15" customHeight="1" x14ac:dyDescent="0.25">
      <c r="C4" s="201"/>
      <c r="D4" s="5"/>
    </row>
    <row r="5" spans="1:5" ht="15" customHeight="1" x14ac:dyDescent="0.25">
      <c r="C5" s="311" t="s">
        <v>3917</v>
      </c>
      <c r="D5" s="311"/>
      <c r="E5" s="311"/>
    </row>
    <row r="6" spans="1:5" ht="15" customHeight="1" x14ac:dyDescent="0.25">
      <c r="C6" s="312" t="s">
        <v>131</v>
      </c>
      <c r="D6" s="312"/>
      <c r="E6" s="312"/>
    </row>
    <row r="7" spans="1:5" ht="15" customHeight="1" x14ac:dyDescent="0.25"/>
    <row r="8" spans="1:5" ht="15" customHeight="1" x14ac:dyDescent="0.25">
      <c r="A8" s="212" t="s">
        <v>2711</v>
      </c>
      <c r="B8" s="169" t="s">
        <v>3601</v>
      </c>
      <c r="C8" s="217" t="s">
        <v>9</v>
      </c>
      <c r="D8" s="288" t="s">
        <v>10</v>
      </c>
      <c r="E8" s="291" t="s">
        <v>2712</v>
      </c>
    </row>
    <row r="9" spans="1:5" ht="15" customHeight="1" x14ac:dyDescent="0.25">
      <c r="A9" s="23">
        <f>VLOOKUP(D:D,'PARAGENS CONCELHO'!$1:$1048576,2,FALSE)</f>
        <v>0</v>
      </c>
      <c r="B9" s="12" t="s">
        <v>3764</v>
      </c>
      <c r="C9" s="280" t="s">
        <v>136</v>
      </c>
      <c r="D9" s="280" t="s">
        <v>14</v>
      </c>
      <c r="E9" s="280" t="s">
        <v>15</v>
      </c>
    </row>
    <row r="10" spans="1:5" ht="15" customHeight="1" x14ac:dyDescent="0.25">
      <c r="A10" s="12" t="str">
        <f>VLOOKUP(D:D,'PARAGENS CONCELHO'!$1:$1048576,2,FALSE)</f>
        <v xml:space="preserve"> 40.659058,  -7.914846</v>
      </c>
      <c r="B10" s="12" t="s">
        <v>3765</v>
      </c>
      <c r="C10" s="281" t="s">
        <v>524</v>
      </c>
      <c r="D10" s="281" t="s">
        <v>20</v>
      </c>
      <c r="E10" s="281"/>
    </row>
    <row r="11" spans="1:5" ht="15" customHeight="1" x14ac:dyDescent="0.25">
      <c r="A11" s="12" t="str">
        <f>VLOOKUP(D:D,'PARAGENS CONCELHO'!$1:$1048576,2,FALSE)</f>
        <v xml:space="preserve"> 40.656145,  -7.914081</v>
      </c>
      <c r="B11" s="12" t="s">
        <v>3766</v>
      </c>
      <c r="C11" s="281" t="s">
        <v>278</v>
      </c>
      <c r="D11" s="39" t="s">
        <v>21</v>
      </c>
      <c r="E11" s="39"/>
    </row>
    <row r="12" spans="1:5" ht="15" customHeight="1" x14ac:dyDescent="0.25">
      <c r="A12" s="12" t="str">
        <f>VLOOKUP(D:D,'PARAGENS CONCELHO'!$1:$1048576,2,FALSE)</f>
        <v xml:space="preserve"> 40.655985,  -7.912575</v>
      </c>
      <c r="B12" s="12" t="s">
        <v>3767</v>
      </c>
      <c r="C12" s="281" t="s">
        <v>281</v>
      </c>
      <c r="D12" s="281" t="s">
        <v>22</v>
      </c>
      <c r="E12" s="281"/>
    </row>
    <row r="13" spans="1:5" ht="15" customHeight="1" x14ac:dyDescent="0.25">
      <c r="A13" s="12" t="str">
        <f>VLOOKUP(D:D,'PARAGENS CONCELHO'!$1:$1048576,2,FALSE)</f>
        <v xml:space="preserve"> 40.657660,  -7.909950</v>
      </c>
      <c r="B13" s="12" t="s">
        <v>3768</v>
      </c>
      <c r="C13" s="281" t="s">
        <v>290</v>
      </c>
      <c r="D13" s="39" t="s">
        <v>23</v>
      </c>
      <c r="E13" s="39"/>
    </row>
    <row r="14" spans="1:5" ht="15" customHeight="1" x14ac:dyDescent="0.25">
      <c r="A14" s="12" t="str">
        <f>VLOOKUP(D:D,'PARAGENS CONCELHO'!$1:$1048576,2,FALSE)</f>
        <v xml:space="preserve"> 40.659405,  -7.907466</v>
      </c>
      <c r="B14" s="12" t="s">
        <v>3768</v>
      </c>
      <c r="C14" s="281" t="s">
        <v>296</v>
      </c>
      <c r="D14" s="281" t="s">
        <v>24</v>
      </c>
      <c r="E14" s="281"/>
    </row>
    <row r="15" spans="1:5" ht="15" customHeight="1" x14ac:dyDescent="0.25">
      <c r="A15" s="12" t="str">
        <f>VLOOKUP(D:D,'PARAGENS CONCELHO'!$1:$1048576,2,FALSE)</f>
        <v xml:space="preserve"> 40.660617,  -7.908127</v>
      </c>
      <c r="B15" s="12" t="s">
        <v>3769</v>
      </c>
      <c r="C15" s="281" t="s">
        <v>302</v>
      </c>
      <c r="D15" s="39" t="s">
        <v>2529</v>
      </c>
      <c r="E15" s="39"/>
    </row>
    <row r="16" spans="1:5" ht="15" customHeight="1" x14ac:dyDescent="0.25">
      <c r="A16" s="12" t="str">
        <f>VLOOKUP(D:D,'PARAGENS CONCELHO'!$1:$1048576,2,FALSE)</f>
        <v xml:space="preserve"> 40.663248,  -7.910430</v>
      </c>
      <c r="B16" s="12" t="s">
        <v>3778</v>
      </c>
      <c r="C16" s="281" t="s">
        <v>305</v>
      </c>
      <c r="D16" s="281" t="s">
        <v>2530</v>
      </c>
      <c r="E16" s="281"/>
    </row>
    <row r="17" spans="1:5" ht="15" customHeight="1" x14ac:dyDescent="0.25">
      <c r="A17" s="23" t="str">
        <f>VLOOKUP(D:D,'PARAGENS CONCELHO'!$1:$1048576,2,FALSE)</f>
        <v xml:space="preserve"> 40.666018,  -7.913206</v>
      </c>
      <c r="B17" s="12" t="s">
        <v>3770</v>
      </c>
      <c r="C17" s="280" t="s">
        <v>311</v>
      </c>
      <c r="D17" s="280" t="s">
        <v>2572</v>
      </c>
      <c r="E17" s="280" t="s">
        <v>28</v>
      </c>
    </row>
    <row r="18" spans="1:5" ht="15" customHeight="1" x14ac:dyDescent="0.25">
      <c r="A18" s="12" t="str">
        <f>VLOOKUP(D:D,'PARAGENS CONCELHO'!$1:$1048576,2,FALSE)</f>
        <v xml:space="preserve"> 40.668229,  -7.915667</v>
      </c>
      <c r="B18" s="12" t="s">
        <v>3771</v>
      </c>
      <c r="C18" s="281" t="s">
        <v>317</v>
      </c>
      <c r="D18" s="39" t="s">
        <v>2573</v>
      </c>
      <c r="E18" s="39"/>
    </row>
    <row r="19" spans="1:5" ht="15" customHeight="1" x14ac:dyDescent="0.25">
      <c r="A19" s="12" t="str">
        <f>VLOOKUP(D:D,'PARAGENS CONCELHO'!$1:$1048576,2,FALSE)</f>
        <v xml:space="preserve"> 40.670403,  -7.917955</v>
      </c>
      <c r="B19" s="12" t="s">
        <v>3771</v>
      </c>
      <c r="C19" s="281" t="s">
        <v>326</v>
      </c>
      <c r="D19" s="281" t="s">
        <v>2575</v>
      </c>
      <c r="E19" s="281"/>
    </row>
    <row r="20" spans="1:5" ht="15" customHeight="1" x14ac:dyDescent="0.25">
      <c r="A20" s="12" t="str">
        <f>VLOOKUP(D:D,'PARAGENS CONCELHO'!$1:$1048576,2,FALSE)</f>
        <v xml:space="preserve"> 40.672560,  -7.920169</v>
      </c>
      <c r="B20" s="12" t="s">
        <v>3772</v>
      </c>
      <c r="C20" s="281" t="s">
        <v>329</v>
      </c>
      <c r="D20" s="39" t="s">
        <v>2576</v>
      </c>
      <c r="E20" s="39"/>
    </row>
    <row r="21" spans="1:5" ht="15" customHeight="1" x14ac:dyDescent="0.25">
      <c r="A21" s="12" t="str">
        <f>VLOOKUP(D:D,'PARAGENS CONCELHO'!$1:$1048576,2,FALSE)</f>
        <v xml:space="preserve"> 40.674666,  -7.922428</v>
      </c>
      <c r="B21" s="12" t="s">
        <v>3772</v>
      </c>
      <c r="C21" s="281" t="s">
        <v>338</v>
      </c>
      <c r="D21" s="281" t="s">
        <v>2577</v>
      </c>
      <c r="E21" s="281"/>
    </row>
    <row r="22" spans="1:5" ht="15" customHeight="1" x14ac:dyDescent="0.25">
      <c r="A22" s="23" t="str">
        <f>VLOOKUP(D:D,'PARAGENS CONCELHO'!$1:$1048576,2,FALSE)</f>
        <v xml:space="preserve"> 40.678020,  -7.921627</v>
      </c>
      <c r="B22" s="12" t="s">
        <v>3773</v>
      </c>
      <c r="C22" s="280" t="s">
        <v>341</v>
      </c>
      <c r="D22" s="279" t="s">
        <v>2578</v>
      </c>
      <c r="E22" s="279" t="s">
        <v>2713</v>
      </c>
    </row>
    <row r="23" spans="1:5" ht="15" customHeight="1" x14ac:dyDescent="0.25">
      <c r="A23" s="12" t="str">
        <f>VLOOKUP(D:D,'PARAGENS CONCELHO'!$1:$1048576,2,FALSE)</f>
        <v xml:space="preserve"> 40.680050,  -7.920085</v>
      </c>
      <c r="B23" s="12" t="s">
        <v>3773</v>
      </c>
      <c r="C23" s="281" t="s">
        <v>347</v>
      </c>
      <c r="D23" s="281" t="s">
        <v>2579</v>
      </c>
      <c r="E23" s="281"/>
    </row>
    <row r="24" spans="1:5" ht="15" customHeight="1" x14ac:dyDescent="0.25">
      <c r="A24" s="12" t="str">
        <f>VLOOKUP(D:D,'PARAGENS CONCELHO'!$1:$1048576,2,FALSE)</f>
        <v xml:space="preserve"> 40.682148,  -7.918799</v>
      </c>
      <c r="B24" s="12" t="s">
        <v>3773</v>
      </c>
      <c r="C24" s="281" t="s">
        <v>350</v>
      </c>
      <c r="D24" s="281" t="s">
        <v>2580</v>
      </c>
      <c r="E24" s="281"/>
    </row>
    <row r="25" spans="1:5" ht="15" customHeight="1" x14ac:dyDescent="0.25">
      <c r="A25" s="12" t="str">
        <f>VLOOKUP(D:D,'PARAGENS CONCELHO'!$1:$1048576,2,FALSE)</f>
        <v xml:space="preserve"> 40.684896,  -7.917198</v>
      </c>
      <c r="B25" s="12">
        <v>5</v>
      </c>
      <c r="C25" s="281" t="s">
        <v>359</v>
      </c>
      <c r="D25" s="39" t="s">
        <v>2714</v>
      </c>
      <c r="E25" s="39"/>
    </row>
    <row r="26" spans="1:5" ht="15" customHeight="1" x14ac:dyDescent="0.25">
      <c r="A26" s="12" t="str">
        <f>VLOOKUP(D:D,'PARAGENS CONCELHO'!$1:$1048576,2,FALSE)</f>
        <v xml:space="preserve"> 40.686740,  -7.916070</v>
      </c>
      <c r="B26" s="12">
        <v>5</v>
      </c>
      <c r="C26" s="281" t="s">
        <v>2498</v>
      </c>
      <c r="D26" s="39" t="s">
        <v>2496</v>
      </c>
      <c r="E26" s="39"/>
    </row>
    <row r="27" spans="1:5" ht="15" customHeight="1" x14ac:dyDescent="0.25">
      <c r="A27" s="12" t="str">
        <f>VLOOKUP(D:D,'PARAGENS CONCELHO'!$1:$1048576,2,FALSE)</f>
        <v>40.68829, -7.91518</v>
      </c>
      <c r="B27" s="12">
        <v>5</v>
      </c>
      <c r="C27" s="281" t="s">
        <v>368</v>
      </c>
      <c r="D27" s="281" t="s">
        <v>2715</v>
      </c>
      <c r="E27" s="281"/>
    </row>
    <row r="28" spans="1:5" ht="15" customHeight="1" x14ac:dyDescent="0.25">
      <c r="A28" s="12" t="str">
        <f>VLOOKUP(D:D,'PARAGENS CONCELHO'!$1:$1048576,2,FALSE)</f>
        <v>40.69023, -7.91405</v>
      </c>
      <c r="B28" s="12">
        <v>5</v>
      </c>
      <c r="C28" s="281" t="s">
        <v>371</v>
      </c>
      <c r="D28" s="39" t="s">
        <v>2716</v>
      </c>
      <c r="E28" s="281"/>
    </row>
    <row r="29" spans="1:5" ht="15" customHeight="1" x14ac:dyDescent="0.25">
      <c r="A29" s="12" t="str">
        <f>VLOOKUP(D:D,'PARAGENS CONCELHO'!$1:$1048576,2,FALSE)</f>
        <v xml:space="preserve"> 40.694251,  -7.911401</v>
      </c>
      <c r="B29" s="12">
        <v>5</v>
      </c>
      <c r="C29" s="281" t="s">
        <v>380</v>
      </c>
      <c r="D29" s="281" t="s">
        <v>2584</v>
      </c>
      <c r="E29" s="281"/>
    </row>
    <row r="30" spans="1:5" ht="15" customHeight="1" x14ac:dyDescent="0.25">
      <c r="A30" s="12" t="str">
        <f>VLOOKUP(D:D,'PARAGENS CONCELHO'!$1:$1048576,2,FALSE)</f>
        <v xml:space="preserve"> 40.694377,  -7.908724</v>
      </c>
      <c r="B30" s="12">
        <v>5</v>
      </c>
      <c r="C30" s="281" t="s">
        <v>419</v>
      </c>
      <c r="D30" s="39" t="s">
        <v>2585</v>
      </c>
      <c r="E30" s="281"/>
    </row>
    <row r="31" spans="1:5" ht="15" customHeight="1" x14ac:dyDescent="0.25">
      <c r="A31" s="12" t="str">
        <f>VLOOKUP(D:D,'PARAGENS CONCELHO'!$1:$1048576,2,FALSE)</f>
        <v>40.69685, -7.90651</v>
      </c>
      <c r="B31" s="12">
        <v>5</v>
      </c>
      <c r="C31" s="281" t="s">
        <v>425</v>
      </c>
      <c r="D31" s="281" t="s">
        <v>2586</v>
      </c>
      <c r="E31" s="42"/>
    </row>
    <row r="32" spans="1:5" ht="15" customHeight="1" x14ac:dyDescent="0.25">
      <c r="A32" s="12" t="str">
        <f>VLOOKUP(D:D,'PARAGENS CONCELHO'!$1:$1048576,2,FALSE)</f>
        <v xml:space="preserve"> 40.698348,  -7.905862</v>
      </c>
      <c r="B32" s="12">
        <v>5</v>
      </c>
      <c r="C32" s="281" t="s">
        <v>2296</v>
      </c>
      <c r="D32" s="36" t="s">
        <v>2294</v>
      </c>
      <c r="E32" s="42" t="s">
        <v>2753</v>
      </c>
    </row>
    <row r="33" spans="1:5" ht="15" customHeight="1" x14ac:dyDescent="0.25">
      <c r="A33" s="23" t="str">
        <f>VLOOKUP(D:D,'PARAGENS CONCELHO'!$1:$1048576,2,FALSE)</f>
        <v xml:space="preserve"> 40.694598,  -7.911359</v>
      </c>
      <c r="B33" s="12"/>
      <c r="C33" s="280" t="s">
        <v>2218</v>
      </c>
      <c r="D33" s="280" t="s">
        <v>2717</v>
      </c>
      <c r="E33" s="284" t="s">
        <v>85</v>
      </c>
    </row>
    <row r="34" spans="1:5" ht="15" customHeight="1" x14ac:dyDescent="0.25">
      <c r="A34" s="12" t="str">
        <f>VLOOKUP(D:D,'PARAGENS CONCELHO'!$1:$1048576,2,FALSE)</f>
        <v xml:space="preserve"> 40.698122,  -7.911046</v>
      </c>
      <c r="B34" s="12"/>
      <c r="C34" s="281" t="s">
        <v>2293</v>
      </c>
      <c r="D34" s="36" t="s">
        <v>2291</v>
      </c>
      <c r="E34" s="42"/>
    </row>
    <row r="35" spans="1:5" ht="15" customHeight="1" x14ac:dyDescent="0.25">
      <c r="A35" s="12" t="str">
        <f>VLOOKUP(D:D,'PARAGENS CONCELHO'!$1:$1048576,2,FALSE)</f>
        <v xml:space="preserve"> 40.700617,  -7.911245</v>
      </c>
      <c r="B35" s="12"/>
      <c r="C35" s="281" t="s">
        <v>389</v>
      </c>
      <c r="D35" s="281" t="s">
        <v>2718</v>
      </c>
      <c r="E35" s="42"/>
    </row>
    <row r="36" spans="1:5" ht="15" customHeight="1" x14ac:dyDescent="0.25">
      <c r="A36" s="12" t="str">
        <f>VLOOKUP(D:D,'PARAGENS CONCELHO'!$1:$1048576,2,FALSE)</f>
        <v xml:space="preserve"> 40.703653,  -7.911239</v>
      </c>
      <c r="B36" s="12">
        <v>16</v>
      </c>
      <c r="C36" s="281" t="s">
        <v>395</v>
      </c>
      <c r="D36" s="39" t="s">
        <v>2719</v>
      </c>
      <c r="E36" s="42"/>
    </row>
    <row r="37" spans="1:5" ht="15" customHeight="1" x14ac:dyDescent="0.25">
      <c r="A37" s="12" t="str">
        <f>VLOOKUP(D:D,'PARAGENS CONCELHO'!$1:$1048576,2,FALSE)</f>
        <v xml:space="preserve"> 40.706237,  -7.910594</v>
      </c>
      <c r="B37" s="12">
        <v>16</v>
      </c>
      <c r="C37" s="281" t="s">
        <v>401</v>
      </c>
      <c r="D37" s="281" t="s">
        <v>2720</v>
      </c>
      <c r="E37" s="281"/>
    </row>
    <row r="38" spans="1:5" ht="15" customHeight="1" x14ac:dyDescent="0.25">
      <c r="A38" s="12" t="str">
        <f>VLOOKUP(D:D,'PARAGENS CONCELHO'!$1:$1048576,2,FALSE)</f>
        <v>40.708472,-7.912604</v>
      </c>
      <c r="B38" s="12">
        <v>16</v>
      </c>
      <c r="C38" s="281" t="s">
        <v>404</v>
      </c>
      <c r="D38" s="39" t="s">
        <v>2721</v>
      </c>
      <c r="E38" s="39"/>
    </row>
    <row r="39" spans="1:5" ht="15" customHeight="1" x14ac:dyDescent="0.25">
      <c r="A39" s="12" t="str">
        <f>VLOOKUP(D:D,'PARAGENS CONCELHO'!$1:$1048576,2,FALSE)</f>
        <v xml:space="preserve"> 40.710739,  -7.908781</v>
      </c>
      <c r="B39" s="12"/>
      <c r="C39" s="281" t="s">
        <v>410</v>
      </c>
      <c r="D39" s="281" t="s">
        <v>2722</v>
      </c>
      <c r="E39" s="281"/>
    </row>
    <row r="40" spans="1:5" ht="15" customHeight="1" x14ac:dyDescent="0.25">
      <c r="A40" s="12" t="str">
        <f>VLOOKUP(D:D,'PARAGENS CONCELHO'!$1:$1048576,2,FALSE)</f>
        <v>40.712226,-7.904572</v>
      </c>
      <c r="B40" s="12"/>
      <c r="C40" s="281" t="s">
        <v>416</v>
      </c>
      <c r="D40" s="39" t="s">
        <v>2723</v>
      </c>
      <c r="E40" s="39"/>
    </row>
    <row r="41" spans="1:5" ht="15" customHeight="1" x14ac:dyDescent="0.25">
      <c r="A41" s="12" t="str">
        <f>VLOOKUP(D:D,'PARAGENS CONCELHO'!$1:$1048576,2,FALSE)</f>
        <v xml:space="preserve"> 40.712600,  -7.906390</v>
      </c>
      <c r="B41" s="12"/>
      <c r="C41" s="281" t="s">
        <v>413</v>
      </c>
      <c r="D41" s="281" t="s">
        <v>2724</v>
      </c>
      <c r="E41" s="281"/>
    </row>
    <row r="42" spans="1:5" ht="15" customHeight="1" x14ac:dyDescent="0.25">
      <c r="A42" s="12" t="str">
        <f>VLOOKUP(D:D,'PARAGENS CONCELHO'!$1:$1048576,2,FALSE)</f>
        <v xml:space="preserve"> 40.714589,  -7.904367</v>
      </c>
      <c r="B42" s="12"/>
      <c r="C42" s="281" t="s">
        <v>732</v>
      </c>
      <c r="D42" s="39" t="s">
        <v>2726</v>
      </c>
      <c r="E42" s="39"/>
    </row>
    <row r="43" spans="1:5" ht="15" customHeight="1" x14ac:dyDescent="0.25">
      <c r="A43" s="23" t="str">
        <f>VLOOKUP(D:D,'PARAGENS CONCELHO'!$1:$1048576,2,FALSE)</f>
        <v xml:space="preserve"> 40.722695,  -7.890781</v>
      </c>
      <c r="B43" s="12"/>
      <c r="C43" s="280" t="s">
        <v>729</v>
      </c>
      <c r="D43" s="280" t="s">
        <v>2727</v>
      </c>
      <c r="E43" s="280" t="s">
        <v>2709</v>
      </c>
    </row>
    <row r="44" spans="1:5" ht="15" customHeight="1" x14ac:dyDescent="0.25">
      <c r="A44" s="12" t="str">
        <f>VLOOKUP(D:D,'PARAGENS CONCELHO'!$1:$1048576,2,FALSE)</f>
        <v xml:space="preserve"> 40.729146,  -7.891407</v>
      </c>
      <c r="B44" s="12"/>
      <c r="C44" s="281" t="s">
        <v>726</v>
      </c>
      <c r="D44" s="39" t="s">
        <v>2728</v>
      </c>
      <c r="E44" s="39"/>
    </row>
    <row r="45" spans="1:5" ht="15" customHeight="1" x14ac:dyDescent="0.25">
      <c r="A45" s="12" t="str">
        <f>VLOOKUP(D:D,'PARAGENS CONCELHO'!$1:$1048576,2,FALSE)</f>
        <v xml:space="preserve"> 40.733613,  -7.891433</v>
      </c>
      <c r="B45" s="12"/>
      <c r="C45" s="281" t="s">
        <v>723</v>
      </c>
      <c r="D45" s="39" t="s">
        <v>2729</v>
      </c>
      <c r="E45" s="39"/>
    </row>
    <row r="46" spans="1:5" ht="15" customHeight="1" x14ac:dyDescent="0.25">
      <c r="A46" s="12" t="str">
        <f>VLOOKUP(D:D,'PARAGENS CONCELHO'!$1:$1048576,2,FALSE)</f>
        <v xml:space="preserve"> 40.736131,  -7.893801</v>
      </c>
      <c r="B46" s="12"/>
      <c r="C46" s="281" t="s">
        <v>720</v>
      </c>
      <c r="D46" s="39" t="s">
        <v>2730</v>
      </c>
      <c r="E46" s="39"/>
    </row>
    <row r="47" spans="1:5" ht="15" customHeight="1" x14ac:dyDescent="0.25">
      <c r="A47" s="12" t="str">
        <f>VLOOKUP(D:D,'PARAGENS CONCELHO'!$1:$1048576,2,FALSE)</f>
        <v xml:space="preserve"> 40.739370,  -7.896172</v>
      </c>
      <c r="B47" s="12"/>
      <c r="C47" s="281" t="s">
        <v>717</v>
      </c>
      <c r="D47" s="39" t="s">
        <v>2731</v>
      </c>
      <c r="E47" s="39"/>
    </row>
    <row r="48" spans="1:5" ht="15" customHeight="1" x14ac:dyDescent="0.25">
      <c r="A48" s="12" t="str">
        <f>VLOOKUP(D:D,'PARAGENS CONCELHO'!$1:$1048576,2,FALSE)</f>
        <v xml:space="preserve"> 40.740637,  -7.898974</v>
      </c>
      <c r="B48" s="12"/>
      <c r="C48" s="281" t="s">
        <v>714</v>
      </c>
      <c r="D48" s="39" t="s">
        <v>2732</v>
      </c>
      <c r="E48" s="39"/>
    </row>
    <row r="49" spans="1:5" ht="15" customHeight="1" x14ac:dyDescent="0.25">
      <c r="A49" s="12" t="str">
        <f>VLOOKUP(D:D,'PARAGENS CONCELHO'!$1:$1048576,2,FALSE)</f>
        <v xml:space="preserve"> 40.742693,  -7.903640</v>
      </c>
      <c r="B49" s="12"/>
      <c r="C49" s="281" t="s">
        <v>3524</v>
      </c>
      <c r="D49" s="39" t="s">
        <v>3508</v>
      </c>
      <c r="E49" s="39"/>
    </row>
    <row r="50" spans="1:5" ht="15" customHeight="1" x14ac:dyDescent="0.25">
      <c r="A50" s="12" t="str">
        <f>VLOOKUP(D:D,'PARAGENS CONCELHO'!$1:$1048576,2,FALSE)</f>
        <v xml:space="preserve"> 40.743762,  -7.905789</v>
      </c>
      <c r="B50" s="12"/>
      <c r="C50" s="281" t="s">
        <v>711</v>
      </c>
      <c r="D50" s="39" t="s">
        <v>2733</v>
      </c>
      <c r="E50" s="39"/>
    </row>
    <row r="51" spans="1:5" ht="15" customHeight="1" x14ac:dyDescent="0.25">
      <c r="A51" s="12" t="str">
        <f>VLOOKUP(D:D,'PARAGENS CONCELHO'!$1:$1048576,2,FALSE)</f>
        <v xml:space="preserve"> 40.739004,  -7.907931</v>
      </c>
      <c r="B51" s="12"/>
      <c r="C51" s="281" t="s">
        <v>708</v>
      </c>
      <c r="D51" s="39" t="s">
        <v>2734</v>
      </c>
      <c r="E51" s="39"/>
    </row>
    <row r="52" spans="1:5" ht="15" customHeight="1" x14ac:dyDescent="0.25">
      <c r="A52" s="23" t="str">
        <f>VLOOKUP(D:D,'PARAGENS CONCELHO'!$1:$1048576,2,FALSE)</f>
        <v xml:space="preserve"> 40.734566,  -7.908228</v>
      </c>
      <c r="B52" s="12"/>
      <c r="C52" s="280" t="s">
        <v>705</v>
      </c>
      <c r="D52" s="279" t="s">
        <v>2735</v>
      </c>
      <c r="E52" s="279" t="s">
        <v>15</v>
      </c>
    </row>
    <row r="53" spans="1:5" ht="15" customHeight="1" x14ac:dyDescent="0.25">
      <c r="A53" s="12" t="str">
        <f>VLOOKUP(D:D,'PARAGENS CONCELHO'!$1:$1048576,2,FALSE)</f>
        <v xml:space="preserve"> 40.728462,  -7.909341</v>
      </c>
      <c r="B53" s="12">
        <v>16</v>
      </c>
      <c r="C53" s="281" t="s">
        <v>658</v>
      </c>
      <c r="D53" s="39" t="s">
        <v>2736</v>
      </c>
      <c r="E53" s="39"/>
    </row>
    <row r="54" spans="1:5" ht="15" customHeight="1" x14ac:dyDescent="0.25">
      <c r="A54" s="12" t="str">
        <f>VLOOKUP(D:D,'PARAGENS CONCELHO'!$1:$1048576,2,FALSE)</f>
        <v xml:space="preserve"> 40.715207,  -7.913077</v>
      </c>
      <c r="B54" s="12">
        <v>16</v>
      </c>
      <c r="C54" s="281" t="s">
        <v>652</v>
      </c>
      <c r="D54" s="39" t="s">
        <v>2737</v>
      </c>
      <c r="E54" s="39"/>
    </row>
    <row r="55" spans="1:5" ht="15" customHeight="1" x14ac:dyDescent="0.25">
      <c r="A55" s="12" t="str">
        <f>VLOOKUP(D:D,'PARAGENS CONCELHO'!$1:$1048576,2,FALSE)</f>
        <v xml:space="preserve"> 40.711977,  -7.914117</v>
      </c>
      <c r="B55" s="12">
        <v>16</v>
      </c>
      <c r="C55" s="281" t="s">
        <v>2456</v>
      </c>
      <c r="D55" s="39" t="s">
        <v>2454</v>
      </c>
      <c r="E55" s="39"/>
    </row>
    <row r="56" spans="1:5" ht="15" customHeight="1" x14ac:dyDescent="0.25">
      <c r="A56" s="12" t="str">
        <f>VLOOKUP(D:D,'PARAGENS CONCELHO'!$1:$1048576,2,FALSE)</f>
        <v xml:space="preserve"> 40.709071,  -7.913559</v>
      </c>
      <c r="B56" s="12">
        <v>16</v>
      </c>
      <c r="C56" s="281" t="s">
        <v>649</v>
      </c>
      <c r="D56" s="39" t="s">
        <v>2738</v>
      </c>
      <c r="E56" s="39"/>
    </row>
    <row r="57" spans="1:5" ht="15" customHeight="1" x14ac:dyDescent="0.25">
      <c r="A57" s="23" t="str">
        <f>VLOOKUP(D:D,'PARAGENS CONCELHO'!$1:$1048576,2,FALSE)</f>
        <v>40.710796,-7.908851</v>
      </c>
      <c r="B57" s="12"/>
      <c r="C57" s="280" t="s">
        <v>407</v>
      </c>
      <c r="D57" s="279" t="s">
        <v>2739</v>
      </c>
      <c r="E57" s="279" t="s">
        <v>28</v>
      </c>
    </row>
    <row r="58" spans="1:5" ht="15" customHeight="1" x14ac:dyDescent="0.25">
      <c r="A58" s="12" t="str">
        <f>VLOOKUP(D:D,'PARAGENS CONCELHO'!$1:$1048576,2,FALSE)</f>
        <v xml:space="preserve"> 40.706065,  -7.910699</v>
      </c>
      <c r="B58" s="12"/>
      <c r="C58" s="281" t="s">
        <v>398</v>
      </c>
      <c r="D58" s="39" t="s">
        <v>2740</v>
      </c>
      <c r="E58" s="39"/>
    </row>
    <row r="59" spans="1:5" ht="15" customHeight="1" x14ac:dyDescent="0.25">
      <c r="A59" s="12" t="str">
        <f>VLOOKUP(D:D,'PARAGENS CONCELHO'!$1:$1048576,2,FALSE)</f>
        <v xml:space="preserve"> 40.702974,  -7.911569</v>
      </c>
      <c r="B59" s="12"/>
      <c r="C59" s="281" t="s">
        <v>392</v>
      </c>
      <c r="D59" s="39" t="s">
        <v>2741</v>
      </c>
      <c r="E59" s="39"/>
    </row>
    <row r="60" spans="1:5" ht="15" customHeight="1" x14ac:dyDescent="0.25">
      <c r="A60" s="12" t="str">
        <f>VLOOKUP(D:D,'PARAGENS CONCELHO'!$1:$1048576,2,FALSE)</f>
        <v xml:space="preserve"> 40.700558,  -7.911387</v>
      </c>
      <c r="B60" s="12"/>
      <c r="C60" s="281" t="s">
        <v>386</v>
      </c>
      <c r="D60" s="39" t="s">
        <v>2743</v>
      </c>
      <c r="E60" s="39"/>
    </row>
    <row r="61" spans="1:5" ht="15" customHeight="1" x14ac:dyDescent="0.25">
      <c r="A61" s="12" t="str">
        <f>VLOOKUP(D:D,'PARAGENS CONCELHO'!$1:$1048576,2,FALSE)</f>
        <v xml:space="preserve"> 40.697950,  -7.911158</v>
      </c>
      <c r="B61" s="12"/>
      <c r="C61" s="281" t="s">
        <v>383</v>
      </c>
      <c r="D61" s="39" t="s">
        <v>2745</v>
      </c>
      <c r="E61" s="39"/>
    </row>
    <row r="62" spans="1:5" ht="15" customHeight="1" x14ac:dyDescent="0.25">
      <c r="A62" s="23" t="str">
        <f>VLOOKUP(D:D,'PARAGENS CONCELHO'!$1:$1048576,2,FALSE)</f>
        <v xml:space="preserve"> 40.698249,  -7.906183</v>
      </c>
      <c r="B62" s="12">
        <v>5</v>
      </c>
      <c r="C62" s="280" t="s">
        <v>431</v>
      </c>
      <c r="D62" s="279" t="s">
        <v>2589</v>
      </c>
      <c r="E62" s="279" t="s">
        <v>2713</v>
      </c>
    </row>
    <row r="63" spans="1:5" ht="15" customHeight="1" x14ac:dyDescent="0.25">
      <c r="A63" s="12" t="str">
        <f>VLOOKUP(D:D,'PARAGENS CONCELHO'!$1:$1048576,2,FALSE)</f>
        <v>40.69681, -7.9066</v>
      </c>
      <c r="B63" s="12">
        <v>5</v>
      </c>
      <c r="C63" s="281" t="s">
        <v>428</v>
      </c>
      <c r="D63" s="39" t="s">
        <v>2590</v>
      </c>
      <c r="E63" s="39"/>
    </row>
    <row r="64" spans="1:5" ht="15" customHeight="1" x14ac:dyDescent="0.25">
      <c r="A64" s="12" t="str">
        <f>VLOOKUP(D:D,'PARAGENS CONCELHO'!$1:$1048576,2,FALSE)</f>
        <v>40.69444, -7.90866</v>
      </c>
      <c r="B64" s="12">
        <v>5</v>
      </c>
      <c r="C64" s="281" t="s">
        <v>422</v>
      </c>
      <c r="D64" s="39" t="s">
        <v>2591</v>
      </c>
      <c r="E64" s="39"/>
    </row>
    <row r="65" spans="1:5" ht="15" customHeight="1" x14ac:dyDescent="0.25">
      <c r="A65" s="12" t="str">
        <f>VLOOKUP(D:D,'PARAGENS CONCELHO'!$1:$1048576,2,FALSE)</f>
        <v xml:space="preserve"> 40.694259,  -7.911845</v>
      </c>
      <c r="B65" s="12">
        <v>5</v>
      </c>
      <c r="C65" s="281" t="s">
        <v>377</v>
      </c>
      <c r="D65" s="39" t="s">
        <v>2592</v>
      </c>
      <c r="E65" s="39"/>
    </row>
    <row r="66" spans="1:5" ht="15" customHeight="1" x14ac:dyDescent="0.25">
      <c r="A66" s="12" t="str">
        <f>VLOOKUP(D:D,'PARAGENS CONCELHO'!$1:$1048576,2,FALSE)</f>
        <v xml:space="preserve"> 40.690807,  -7.913847</v>
      </c>
      <c r="B66" s="12">
        <v>5</v>
      </c>
      <c r="C66" s="281" t="s">
        <v>374</v>
      </c>
      <c r="D66" s="39" t="s">
        <v>2593</v>
      </c>
      <c r="E66" s="39"/>
    </row>
    <row r="67" spans="1:5" ht="15" customHeight="1" x14ac:dyDescent="0.25">
      <c r="A67" s="12" t="str">
        <f>VLOOKUP(D:D,'PARAGENS CONCELHO'!$1:$1048576,2,FALSE)</f>
        <v xml:space="preserve"> 40.688334,  -7.915316</v>
      </c>
      <c r="B67" s="12">
        <v>5</v>
      </c>
      <c r="C67" s="281" t="s">
        <v>365</v>
      </c>
      <c r="D67" s="39" t="s">
        <v>2594</v>
      </c>
      <c r="E67" s="39"/>
    </row>
    <row r="68" spans="1:5" ht="15" customHeight="1" x14ac:dyDescent="0.25">
      <c r="A68" s="12" t="str">
        <f>VLOOKUP(D:D,'PARAGENS CONCELHO'!$1:$1048576,2,FALSE)</f>
        <v xml:space="preserve"> 40.686577,  -7.916363</v>
      </c>
      <c r="B68" s="12">
        <v>5</v>
      </c>
      <c r="C68" s="281" t="s">
        <v>362</v>
      </c>
      <c r="D68" s="39" t="s">
        <v>2595</v>
      </c>
      <c r="E68" s="39"/>
    </row>
    <row r="69" spans="1:5" ht="15" customHeight="1" x14ac:dyDescent="0.25">
      <c r="A69" s="12" t="str">
        <f>VLOOKUP(D:D,'PARAGENS CONCELHO'!$1:$1048576,2,FALSE)</f>
        <v xml:space="preserve"> 40.684861,  -7.917432</v>
      </c>
      <c r="B69" s="12">
        <v>5</v>
      </c>
      <c r="C69" s="281" t="s">
        <v>356</v>
      </c>
      <c r="D69" s="39" t="s">
        <v>2596</v>
      </c>
      <c r="E69" s="39"/>
    </row>
    <row r="70" spans="1:5" ht="15" customHeight="1" x14ac:dyDescent="0.25">
      <c r="A70" s="12" t="str">
        <f>VLOOKUP(D:D,'PARAGENS CONCELHO'!$1:$1048576,2,FALSE)</f>
        <v xml:space="preserve"> 40.682436,  -7.918777</v>
      </c>
      <c r="B70" s="12" t="s">
        <v>3773</v>
      </c>
      <c r="C70" s="281" t="s">
        <v>353</v>
      </c>
      <c r="D70" s="39" t="s">
        <v>2597</v>
      </c>
      <c r="E70" s="39"/>
    </row>
    <row r="71" spans="1:5" ht="15" customHeight="1" x14ac:dyDescent="0.25">
      <c r="A71" s="12" t="str">
        <f>VLOOKUP(D:D,'PARAGENS CONCELHO'!$1:$1048576,2,FALSE)</f>
        <v xml:space="preserve"> 40.679807,  -7.920631</v>
      </c>
      <c r="B71" s="12" t="s">
        <v>3773</v>
      </c>
      <c r="C71" s="281" t="s">
        <v>344</v>
      </c>
      <c r="D71" s="39" t="s">
        <v>2598</v>
      </c>
      <c r="E71" s="39"/>
    </row>
    <row r="72" spans="1:5" ht="15" customHeight="1" x14ac:dyDescent="0.25">
      <c r="A72" s="12" t="str">
        <f>VLOOKUP(D:D,'PARAGENS CONCELHO'!$1:$1048576,2,FALSE)</f>
        <v xml:space="preserve"> 40.678140,  -7.923127</v>
      </c>
      <c r="B72" s="12" t="s">
        <v>3773</v>
      </c>
      <c r="C72" s="281" t="s">
        <v>602</v>
      </c>
      <c r="D72" s="39" t="s">
        <v>2599</v>
      </c>
      <c r="E72" s="39"/>
    </row>
    <row r="73" spans="1:5" ht="15" customHeight="1" x14ac:dyDescent="0.25">
      <c r="A73" s="23" t="str">
        <f>VLOOKUP(D:D,'PARAGENS CONCELHO'!$1:$1048576,2,FALSE)</f>
        <v xml:space="preserve"> 40.674470,  -7.922646</v>
      </c>
      <c r="B73" s="12" t="s">
        <v>3772</v>
      </c>
      <c r="C73" s="280" t="s">
        <v>335</v>
      </c>
      <c r="D73" s="279" t="s">
        <v>2600</v>
      </c>
      <c r="E73" s="279" t="s">
        <v>85</v>
      </c>
    </row>
    <row r="74" spans="1:5" ht="15" customHeight="1" x14ac:dyDescent="0.25">
      <c r="A74" s="12" t="str">
        <f>VLOOKUP(D:D,'PARAGENS CONCELHO'!$1:$1048576,2,FALSE)</f>
        <v xml:space="preserve"> 40.672628,  -7.920566</v>
      </c>
      <c r="B74" s="12" t="s">
        <v>3772</v>
      </c>
      <c r="C74" s="281" t="s">
        <v>332</v>
      </c>
      <c r="D74" s="39" t="s">
        <v>2601</v>
      </c>
      <c r="E74" s="39"/>
    </row>
    <row r="75" spans="1:5" ht="15" customHeight="1" x14ac:dyDescent="0.25">
      <c r="A75" s="12" t="str">
        <f>VLOOKUP(D:D,'PARAGENS CONCELHO'!$1:$1048576,2,FALSE)</f>
        <v xml:space="preserve"> 40.670291,  -7.918028</v>
      </c>
      <c r="B75" s="12" t="s">
        <v>3772</v>
      </c>
      <c r="C75" s="281" t="s">
        <v>323</v>
      </c>
      <c r="D75" s="39" t="s">
        <v>2602</v>
      </c>
      <c r="E75" s="39"/>
    </row>
    <row r="76" spans="1:5" ht="15" customHeight="1" x14ac:dyDescent="0.25">
      <c r="A76" s="12" t="str">
        <f>VLOOKUP(D:D,'PARAGENS CONCELHO'!$1:$1048576,2,FALSE)</f>
        <v xml:space="preserve"> 40.668452,  -7.916073</v>
      </c>
      <c r="B76" s="12" t="s">
        <v>3772</v>
      </c>
      <c r="C76" s="281" t="s">
        <v>320</v>
      </c>
      <c r="D76" s="39" t="s">
        <v>2603</v>
      </c>
      <c r="E76" s="39"/>
    </row>
    <row r="77" spans="1:5" ht="15" customHeight="1" x14ac:dyDescent="0.25">
      <c r="A77" s="12" t="str">
        <f>VLOOKUP(D:D,'PARAGENS CONCELHO'!$1:$1048576,2,FALSE)</f>
        <v xml:space="preserve"> 40.665889,  -7.913368</v>
      </c>
      <c r="B77" s="12" t="s">
        <v>3774</v>
      </c>
      <c r="C77" s="281" t="s">
        <v>314</v>
      </c>
      <c r="D77" s="39" t="s">
        <v>2604</v>
      </c>
      <c r="E77" s="39"/>
    </row>
    <row r="78" spans="1:5" ht="15" customHeight="1" x14ac:dyDescent="0.25">
      <c r="A78" s="23" t="str">
        <f>VLOOKUP(D:D,'PARAGENS CONCELHO'!$1:$1048576,2,FALSE)</f>
        <v xml:space="preserve"> 40.663212,  -7.910552</v>
      </c>
      <c r="B78" s="12" t="s">
        <v>3775</v>
      </c>
      <c r="C78" s="280" t="s">
        <v>308</v>
      </c>
      <c r="D78" s="279" t="s">
        <v>2567</v>
      </c>
      <c r="E78" s="279" t="s">
        <v>2709</v>
      </c>
    </row>
    <row r="79" spans="1:5" ht="15" customHeight="1" x14ac:dyDescent="0.25">
      <c r="A79" s="12" t="str">
        <f>VLOOKUP(D:D,'PARAGENS CONCELHO'!$1:$1048576,2,FALSE)</f>
        <v xml:space="preserve"> 40.660303,  -7.908154</v>
      </c>
      <c r="B79" s="12" t="s">
        <v>3775</v>
      </c>
      <c r="C79" s="281" t="s">
        <v>2131</v>
      </c>
      <c r="D79" s="39" t="s">
        <v>2568</v>
      </c>
      <c r="E79" s="39"/>
    </row>
    <row r="80" spans="1:5" ht="15" customHeight="1" x14ac:dyDescent="0.25">
      <c r="A80" s="12" t="str">
        <f>VLOOKUP(D:D,'PARAGENS CONCELHO'!$1:$1048576,2,FALSE)</f>
        <v xml:space="preserve"> 40.659035,  -7.908139</v>
      </c>
      <c r="B80" s="12" t="s">
        <v>3776</v>
      </c>
      <c r="C80" s="281" t="s">
        <v>299</v>
      </c>
      <c r="D80" s="281" t="s">
        <v>55</v>
      </c>
      <c r="E80" s="281"/>
    </row>
    <row r="81" spans="1:5" ht="15" customHeight="1" x14ac:dyDescent="0.25">
      <c r="A81" s="12" t="str">
        <f>VLOOKUP(D:D,'PARAGENS CONCELHO'!$1:$1048576,2,FALSE)</f>
        <v xml:space="preserve"> 40.657736,  -7.910015</v>
      </c>
      <c r="B81" s="12" t="s">
        <v>3776</v>
      </c>
      <c r="C81" s="281" t="s">
        <v>293</v>
      </c>
      <c r="D81" s="39" t="s">
        <v>56</v>
      </c>
      <c r="E81" s="39"/>
    </row>
    <row r="82" spans="1:5" ht="15" customHeight="1" x14ac:dyDescent="0.25">
      <c r="A82" s="12" t="str">
        <f>VLOOKUP(D:D,'PARAGENS CONCELHO'!$1:$1048576,2,FALSE)</f>
        <v xml:space="preserve"> 40.656632,  -7.912392</v>
      </c>
      <c r="B82" s="12" t="s">
        <v>3777</v>
      </c>
      <c r="C82" s="281" t="s">
        <v>284</v>
      </c>
      <c r="D82" s="281" t="s">
        <v>57</v>
      </c>
      <c r="E82" s="281"/>
    </row>
    <row r="83" spans="1:5" ht="15" customHeight="1" x14ac:dyDescent="0.25">
      <c r="A83" s="12" t="str">
        <f>VLOOKUP(D:D,'PARAGENS CONCELHO'!$1:$1048576,2,FALSE)</f>
        <v xml:space="preserve"> 40.656145,  -7.914081</v>
      </c>
      <c r="B83" s="12" t="s">
        <v>3766</v>
      </c>
      <c r="C83" s="281" t="s">
        <v>278</v>
      </c>
      <c r="D83" s="39" t="s">
        <v>21</v>
      </c>
      <c r="E83" s="39"/>
    </row>
    <row r="84" spans="1:5" ht="15" customHeight="1" x14ac:dyDescent="0.25">
      <c r="A84" s="12" t="str">
        <f>VLOOKUP(D:D,'PARAGENS CONCELHO'!$1:$1048576,2,FALSE)</f>
        <v xml:space="preserve"> 40.659281,  -7.914792</v>
      </c>
      <c r="B84" s="12" t="s">
        <v>3765</v>
      </c>
      <c r="C84" s="281" t="s">
        <v>521</v>
      </c>
      <c r="D84" s="281" t="s">
        <v>59</v>
      </c>
      <c r="E84" s="281"/>
    </row>
    <row r="85" spans="1:5" ht="15" customHeight="1" x14ac:dyDescent="0.25">
      <c r="A85" s="12">
        <f>VLOOKUP(D:D,'PARAGENS CONCELHO'!$1:$1048576,2,FALSE)</f>
        <v>0</v>
      </c>
      <c r="B85" s="12" t="s">
        <v>3764</v>
      </c>
      <c r="C85" s="281" t="s">
        <v>136</v>
      </c>
      <c r="D85" s="39" t="s">
        <v>14</v>
      </c>
      <c r="E85" s="285"/>
    </row>
    <row r="86" spans="1:5" x14ac:dyDescent="0.25">
      <c r="A86" s="171"/>
      <c r="B86" s="171"/>
      <c r="C86" s="17"/>
      <c r="D86" s="5"/>
      <c r="E86" s="5"/>
    </row>
    <row r="87" spans="1:5" hidden="1" x14ac:dyDescent="0.25">
      <c r="A87" s="11"/>
      <c r="B87" s="11"/>
      <c r="C87" s="17"/>
      <c r="D87" s="5"/>
      <c r="E87" s="5"/>
    </row>
    <row r="88" spans="1:5" hidden="1" x14ac:dyDescent="0.25">
      <c r="A88" s="11"/>
      <c r="B88" s="11"/>
      <c r="C88" s="17"/>
      <c r="D88" s="5"/>
      <c r="E88" s="5"/>
    </row>
    <row r="89" spans="1:5" hidden="1" x14ac:dyDescent="0.25">
      <c r="A89" s="11"/>
      <c r="B89" s="11"/>
      <c r="C89" s="17"/>
      <c r="D89" s="5"/>
      <c r="E89" s="5"/>
    </row>
    <row r="90" spans="1:5" hidden="1" x14ac:dyDescent="0.25">
      <c r="A90" s="11"/>
      <c r="B90" s="11"/>
      <c r="C90" s="17"/>
      <c r="D90" s="5"/>
      <c r="E90" s="5"/>
    </row>
  </sheetData>
  <mergeCells count="2">
    <mergeCell ref="C5:E5"/>
    <mergeCell ref="C6:E6"/>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&amp;L&amp;"-,Negrito"&amp;12Empresa Berrelhas de Camionagem, Lda
500 095 884
Viseu&amp;R&amp;G</oddHeader>
    <oddFooter>&amp;LViseu, 03 de março de 2025
&amp;RPágina &amp;P de &amp;N</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59999389629810485"/>
    <pageSetUpPr fitToPage="1"/>
  </sheetPr>
  <dimension ref="A1:E121"/>
  <sheetViews>
    <sheetView topLeftCell="C106" zoomScaleNormal="100" workbookViewId="0">
      <selection activeCell="E7" sqref="E7"/>
    </sheetView>
  </sheetViews>
  <sheetFormatPr defaultColWidth="22.85546875" defaultRowHeight="15" x14ac:dyDescent="0.25"/>
  <cols>
    <col min="1" max="1" width="25.5703125" hidden="1" customWidth="1"/>
    <col min="2" max="2" width="44" hidden="1" customWidth="1"/>
    <col min="3" max="3" width="37.7109375" bestFit="1" customWidth="1"/>
    <col min="4" max="4" width="13.42578125" bestFit="1" customWidth="1"/>
    <col min="5" max="5" width="15.140625" bestFit="1" customWidth="1"/>
  </cols>
  <sheetData>
    <row r="1" spans="1:5" hidden="1" x14ac:dyDescent="0.25">
      <c r="C1" s="1" t="s">
        <v>0</v>
      </c>
      <c r="D1" s="2"/>
    </row>
    <row r="2" spans="1:5" hidden="1" x14ac:dyDescent="0.25">
      <c r="C2" s="1" t="s">
        <v>1</v>
      </c>
      <c r="D2" s="30"/>
    </row>
    <row r="3" spans="1:5" hidden="1" x14ac:dyDescent="0.25">
      <c r="C3" s="54" t="s">
        <v>2569</v>
      </c>
      <c r="D3" s="55"/>
    </row>
    <row r="4" spans="1:5" ht="15" customHeight="1" x14ac:dyDescent="0.25">
      <c r="C4" s="201"/>
      <c r="D4" s="5"/>
    </row>
    <row r="5" spans="1:5" ht="15" customHeight="1" x14ac:dyDescent="0.25">
      <c r="C5" s="311" t="s">
        <v>3918</v>
      </c>
      <c r="D5" s="311"/>
      <c r="E5" s="311"/>
    </row>
    <row r="6" spans="1:5" ht="15" customHeight="1" x14ac:dyDescent="0.25">
      <c r="C6" s="312" t="s">
        <v>4247</v>
      </c>
      <c r="D6" s="312"/>
      <c r="E6" s="312"/>
    </row>
    <row r="7" spans="1:5" ht="15" customHeight="1" x14ac:dyDescent="0.35">
      <c r="C7" s="283"/>
      <c r="D7" s="283"/>
      <c r="E7" s="283"/>
    </row>
    <row r="8" spans="1:5" ht="15" customHeight="1" x14ac:dyDescent="0.25">
      <c r="A8" s="212" t="s">
        <v>2711</v>
      </c>
      <c r="B8" s="169" t="s">
        <v>3601</v>
      </c>
      <c r="C8" s="217" t="s">
        <v>9</v>
      </c>
      <c r="D8" s="217" t="s">
        <v>10</v>
      </c>
      <c r="E8" s="291" t="s">
        <v>2712</v>
      </c>
    </row>
    <row r="9" spans="1:5" ht="15" customHeight="1" x14ac:dyDescent="0.25">
      <c r="A9" s="23">
        <f>VLOOKUP(D:D,'PARAGENS CONCELHO'!$1:$1048576,2,FALSE)</f>
        <v>0</v>
      </c>
      <c r="B9" s="23" t="s">
        <v>3779</v>
      </c>
      <c r="C9" s="280" t="s">
        <v>138</v>
      </c>
      <c r="D9" s="279" t="s">
        <v>2938</v>
      </c>
      <c r="E9" s="279" t="s">
        <v>15</v>
      </c>
    </row>
    <row r="10" spans="1:5" ht="15" customHeight="1" x14ac:dyDescent="0.25">
      <c r="A10" s="12" t="str">
        <f>VLOOKUP(D:D,'PARAGENS CONCELHO'!$1:$1048576,2,FALSE)</f>
        <v xml:space="preserve"> 40.651525,  -7.910241</v>
      </c>
      <c r="B10" s="12" t="s">
        <v>3780</v>
      </c>
      <c r="C10" s="281" t="s">
        <v>1220</v>
      </c>
      <c r="D10" s="39" t="s">
        <v>2664</v>
      </c>
      <c r="E10" s="39"/>
    </row>
    <row r="11" spans="1:5" ht="15" customHeight="1" x14ac:dyDescent="0.25">
      <c r="A11" s="12" t="str">
        <f>VLOOKUP(D:D,'PARAGENS CONCELHO'!$1:$1048576,2,FALSE)</f>
        <v xml:space="preserve"> 40.653876,  -7.914252</v>
      </c>
      <c r="B11" s="12" t="s">
        <v>3780</v>
      </c>
      <c r="C11" s="281" t="s">
        <v>1223</v>
      </c>
      <c r="D11" s="281" t="s">
        <v>2666</v>
      </c>
      <c r="E11" s="281"/>
    </row>
    <row r="12" spans="1:5" ht="15" customHeight="1" x14ac:dyDescent="0.25">
      <c r="A12" s="12" t="str">
        <f>VLOOKUP(D:D,'PARAGENS CONCELHO'!$1:$1048576,2,FALSE)</f>
        <v xml:space="preserve"> 40.656145,  -7.914081</v>
      </c>
      <c r="B12" s="12" t="s">
        <v>3781</v>
      </c>
      <c r="C12" s="281" t="s">
        <v>278</v>
      </c>
      <c r="D12" s="39" t="s">
        <v>21</v>
      </c>
      <c r="E12" s="39"/>
    </row>
    <row r="13" spans="1:5" ht="15" customHeight="1" x14ac:dyDescent="0.25">
      <c r="A13" s="12" t="str">
        <f>VLOOKUP(D:D,'PARAGENS CONCELHO'!$1:$1048576,2,FALSE)</f>
        <v xml:space="preserve"> 40.659281,  -7.914792</v>
      </c>
      <c r="B13" s="12" t="s">
        <v>3782</v>
      </c>
      <c r="C13" s="281" t="s">
        <v>521</v>
      </c>
      <c r="D13" s="281" t="s">
        <v>59</v>
      </c>
      <c r="E13" s="281"/>
    </row>
    <row r="14" spans="1:5" ht="15" customHeight="1" x14ac:dyDescent="0.25">
      <c r="A14" s="12" t="str">
        <f>VLOOKUP(D:D,'PARAGENS CONCELHO'!$1:$1048576,2,FALSE)</f>
        <v xml:space="preserve"> 40.661562,  -7.915328</v>
      </c>
      <c r="B14" s="12" t="s">
        <v>3783</v>
      </c>
      <c r="C14" s="281" t="s">
        <v>527</v>
      </c>
      <c r="D14" s="39" t="s">
        <v>2772</v>
      </c>
      <c r="E14" s="39"/>
    </row>
    <row r="15" spans="1:5" ht="15" customHeight="1" x14ac:dyDescent="0.25">
      <c r="A15" s="23" t="str">
        <f>VLOOKUP(D:D,'PARAGENS CONCELHO'!$1:$1048576,2,FALSE)</f>
        <v xml:space="preserve"> 40.664151,  -7.915741</v>
      </c>
      <c r="B15" s="23" t="s">
        <v>3784</v>
      </c>
      <c r="C15" s="280" t="s">
        <v>536</v>
      </c>
      <c r="D15" s="280" t="s">
        <v>2773</v>
      </c>
      <c r="E15" s="279" t="s">
        <v>28</v>
      </c>
    </row>
    <row r="16" spans="1:5" ht="15" customHeight="1" x14ac:dyDescent="0.25">
      <c r="A16" s="12" t="str">
        <f>VLOOKUP(D:D,'PARAGENS CONCELHO'!$1:$1048576,2,FALSE)</f>
        <v xml:space="preserve"> 40.664846,  -7.913745</v>
      </c>
      <c r="B16" s="12" t="s">
        <v>3785</v>
      </c>
      <c r="C16" s="281" t="s">
        <v>2044</v>
      </c>
      <c r="D16" s="39" t="s">
        <v>2774</v>
      </c>
      <c r="E16" s="39"/>
    </row>
    <row r="17" spans="1:5" ht="15" customHeight="1" x14ac:dyDescent="0.25">
      <c r="A17" s="12" t="str">
        <f>VLOOKUP(D:D,'PARAGENS CONCELHO'!$1:$1048576,2,FALSE)</f>
        <v xml:space="preserve"> 40.666018,  -7.913206</v>
      </c>
      <c r="B17" s="12" t="s">
        <v>3786</v>
      </c>
      <c r="C17" s="281" t="s">
        <v>311</v>
      </c>
      <c r="D17" s="281" t="s">
        <v>2572</v>
      </c>
      <c r="E17" s="281"/>
    </row>
    <row r="18" spans="1:5" ht="15" customHeight="1" x14ac:dyDescent="0.25">
      <c r="A18" s="12" t="str">
        <f>VLOOKUP(D:D,'PARAGENS CONCELHO'!$1:$1048576,2,FALSE)</f>
        <v xml:space="preserve"> 40.672645,  -7.914911</v>
      </c>
      <c r="B18" s="12" t="s">
        <v>3787</v>
      </c>
      <c r="C18" s="281" t="s">
        <v>434</v>
      </c>
      <c r="D18" s="39" t="s">
        <v>2606</v>
      </c>
      <c r="E18" s="39"/>
    </row>
    <row r="19" spans="1:5" ht="15" customHeight="1" x14ac:dyDescent="0.25">
      <c r="A19" s="12" t="str">
        <f>VLOOKUP(D:D,'PARAGENS CONCELHO'!$1:$1048576,2,FALSE)</f>
        <v xml:space="preserve"> 40.673754,  -7.913658</v>
      </c>
      <c r="B19" s="12" t="s">
        <v>3787</v>
      </c>
      <c r="C19" s="281" t="s">
        <v>2314</v>
      </c>
      <c r="D19" s="281" t="s">
        <v>2312</v>
      </c>
      <c r="E19" s="281"/>
    </row>
    <row r="20" spans="1:5" ht="15" customHeight="1" x14ac:dyDescent="0.25">
      <c r="A20" s="12" t="str">
        <f>VLOOKUP(D:D,'PARAGENS CONCELHO'!$1:$1048576,2,FALSE)</f>
        <v xml:space="preserve"> 40.675783,  -7.915438</v>
      </c>
      <c r="B20" s="12" t="s">
        <v>3787</v>
      </c>
      <c r="C20" s="281" t="s">
        <v>440</v>
      </c>
      <c r="D20" s="39" t="s">
        <v>2607</v>
      </c>
      <c r="E20" s="39"/>
    </row>
    <row r="21" spans="1:5" ht="15" customHeight="1" x14ac:dyDescent="0.25">
      <c r="A21" s="12" t="str">
        <f>VLOOKUP(D:D,'PARAGENS CONCELHO'!$1:$1048576,2,FALSE)</f>
        <v xml:space="preserve"> 40.677924,  -7.916418</v>
      </c>
      <c r="B21" s="12" t="s">
        <v>3787</v>
      </c>
      <c r="C21" s="281" t="s">
        <v>446</v>
      </c>
      <c r="D21" s="281" t="s">
        <v>2608</v>
      </c>
      <c r="E21" s="281"/>
    </row>
    <row r="22" spans="1:5" ht="15" customHeight="1" x14ac:dyDescent="0.25">
      <c r="A22" s="12" t="str">
        <f>VLOOKUP(D:D,'PARAGENS CONCELHO'!$1:$1048576,2,FALSE)</f>
        <v xml:space="preserve"> 40.679424,  -7.914817</v>
      </c>
      <c r="B22" s="12" t="s">
        <v>3787</v>
      </c>
      <c r="C22" s="281" t="s">
        <v>1034</v>
      </c>
      <c r="D22" s="39" t="s">
        <v>2748</v>
      </c>
      <c r="E22" s="39"/>
    </row>
    <row r="23" spans="1:5" ht="15" customHeight="1" x14ac:dyDescent="0.25">
      <c r="A23" s="12" t="str">
        <f>VLOOKUP(D:D,'PARAGENS CONCELHO'!$1:$1048576,2,FALSE)</f>
        <v xml:space="preserve"> 40.682436,  -7.918777</v>
      </c>
      <c r="B23" s="12" t="s">
        <v>3788</v>
      </c>
      <c r="C23" s="281" t="s">
        <v>353</v>
      </c>
      <c r="D23" s="39" t="s">
        <v>2597</v>
      </c>
      <c r="E23" s="39"/>
    </row>
    <row r="24" spans="1:5" ht="15" customHeight="1" x14ac:dyDescent="0.25">
      <c r="A24" s="12" t="str">
        <f>VLOOKUP(D:D,'PARAGENS CONCELHO'!$1:$1048576,2,FALSE)</f>
        <v xml:space="preserve"> 40.679807,  -7.920631</v>
      </c>
      <c r="B24" s="12" t="s">
        <v>3788</v>
      </c>
      <c r="C24" s="281" t="s">
        <v>344</v>
      </c>
      <c r="D24" s="281" t="s">
        <v>2598</v>
      </c>
      <c r="E24" s="281"/>
    </row>
    <row r="25" spans="1:5" ht="15" customHeight="1" x14ac:dyDescent="0.25">
      <c r="A25" s="12" t="str">
        <f>VLOOKUP(D:D,'PARAGENS CONCELHO'!$1:$1048576,2,FALSE)</f>
        <v xml:space="preserve"> 40.678140,  -7.923127</v>
      </c>
      <c r="B25" s="12" t="s">
        <v>3788</v>
      </c>
      <c r="C25" s="281" t="s">
        <v>602</v>
      </c>
      <c r="D25" s="281" t="s">
        <v>2599</v>
      </c>
      <c r="E25" s="281"/>
    </row>
    <row r="26" spans="1:5" ht="15" customHeight="1" x14ac:dyDescent="0.25">
      <c r="A26" s="12" t="str">
        <f>VLOOKUP(D:D,'PARAGENS CONCELHO'!$1:$1048576,2,FALSE)</f>
        <v xml:space="preserve"> 40.668229,  -7.915667</v>
      </c>
      <c r="B26" s="12" t="s">
        <v>3789</v>
      </c>
      <c r="C26" s="281" t="s">
        <v>317</v>
      </c>
      <c r="D26" s="39" t="s">
        <v>2573</v>
      </c>
      <c r="E26" s="39"/>
    </row>
    <row r="27" spans="1:5" ht="15" customHeight="1" x14ac:dyDescent="0.25">
      <c r="A27" s="12" t="str">
        <f>VLOOKUP(D:D,'PARAGENS CONCELHO'!$1:$1048576,2,FALSE)</f>
        <v xml:space="preserve"> 40.670403,  -7.917955</v>
      </c>
      <c r="B27" s="12" t="s">
        <v>3789</v>
      </c>
      <c r="C27" s="281" t="s">
        <v>326</v>
      </c>
      <c r="D27" s="281" t="s">
        <v>2575</v>
      </c>
      <c r="E27" s="281"/>
    </row>
    <row r="28" spans="1:5" ht="15" customHeight="1" x14ac:dyDescent="0.25">
      <c r="A28" s="12" t="str">
        <f>VLOOKUP(D:D,'PARAGENS CONCELHO'!$1:$1048576,2,FALSE)</f>
        <v xml:space="preserve"> 40.672560,  -7.920169</v>
      </c>
      <c r="B28" s="12" t="s">
        <v>3790</v>
      </c>
      <c r="C28" s="281" t="s">
        <v>329</v>
      </c>
      <c r="D28" s="39" t="s">
        <v>2576</v>
      </c>
      <c r="E28" s="39"/>
    </row>
    <row r="29" spans="1:5" ht="15" customHeight="1" x14ac:dyDescent="0.25">
      <c r="A29" s="12" t="str">
        <f>VLOOKUP(D:D,'PARAGENS CONCELHO'!$1:$1048576,2,FALSE)</f>
        <v xml:space="preserve"> 40.674666,  -7.922428</v>
      </c>
      <c r="B29" s="12" t="s">
        <v>3790</v>
      </c>
      <c r="C29" s="281" t="s">
        <v>338</v>
      </c>
      <c r="D29" s="281" t="s">
        <v>2577</v>
      </c>
      <c r="E29" s="281"/>
    </row>
    <row r="30" spans="1:5" ht="15" customHeight="1" x14ac:dyDescent="0.25">
      <c r="A30" s="12" t="str">
        <f>VLOOKUP(D:D,'PARAGENS CONCELHO'!$1:$1048576,2,FALSE)</f>
        <v xml:space="preserve"> 40.677605,  -7.925474</v>
      </c>
      <c r="B30" s="12" t="s">
        <v>3791</v>
      </c>
      <c r="C30" s="281" t="s">
        <v>539</v>
      </c>
      <c r="D30" s="39" t="s">
        <v>2939</v>
      </c>
      <c r="E30" s="39"/>
    </row>
    <row r="31" spans="1:5" ht="15" customHeight="1" x14ac:dyDescent="0.25">
      <c r="A31" s="12" t="str">
        <f>VLOOKUP(D:D,'PARAGENS CONCELHO'!$1:$1048576,2,FALSE)</f>
        <v xml:space="preserve"> 40.682762,  -7.926903</v>
      </c>
      <c r="B31" s="12" t="s">
        <v>3791</v>
      </c>
      <c r="C31" s="281" t="s">
        <v>545</v>
      </c>
      <c r="D31" s="281" t="s">
        <v>2940</v>
      </c>
      <c r="E31" s="39"/>
    </row>
    <row r="32" spans="1:5" ht="15" customHeight="1" x14ac:dyDescent="0.25">
      <c r="A32" s="23" t="str">
        <f>VLOOKUP(D:D,'PARAGENS CONCELHO'!$1:$1048576,2,FALSE)</f>
        <v xml:space="preserve"> 40.686047,  -7.928208</v>
      </c>
      <c r="B32" s="23" t="s">
        <v>3800</v>
      </c>
      <c r="C32" s="280" t="s">
        <v>2396</v>
      </c>
      <c r="D32" s="280" t="s">
        <v>2394</v>
      </c>
      <c r="E32" s="280" t="s">
        <v>31</v>
      </c>
    </row>
    <row r="33" spans="1:5" ht="15" customHeight="1" x14ac:dyDescent="0.25">
      <c r="A33" s="12" t="str">
        <f>VLOOKUP(D:D,'PARAGENS CONCELHO'!$1:$1048576,2,FALSE)</f>
        <v xml:space="preserve"> 40.687876,  -7.931707</v>
      </c>
      <c r="B33" s="12" t="s">
        <v>3800</v>
      </c>
      <c r="C33" s="281" t="s">
        <v>2387</v>
      </c>
      <c r="D33" s="39" t="s">
        <v>2385</v>
      </c>
      <c r="E33" s="39"/>
    </row>
    <row r="34" spans="1:5" ht="15" customHeight="1" x14ac:dyDescent="0.25">
      <c r="A34" s="12" t="str">
        <f>VLOOKUP(D:D,'PARAGENS CONCELHO'!$1:$1048576,2,FALSE)</f>
        <v xml:space="preserve"> 40.689443,  -7.932131</v>
      </c>
      <c r="B34" s="12" t="s">
        <v>3800</v>
      </c>
      <c r="C34" s="281" t="s">
        <v>2390</v>
      </c>
      <c r="D34" s="281" t="s">
        <v>2388</v>
      </c>
      <c r="E34" s="281"/>
    </row>
    <row r="35" spans="1:5" ht="15" customHeight="1" x14ac:dyDescent="0.25">
      <c r="A35" s="12" t="str">
        <f>VLOOKUP(D:D,'PARAGENS CONCELHO'!$1:$1048576,2,FALSE)</f>
        <v xml:space="preserve"> 40.691535,  -7.933540</v>
      </c>
      <c r="B35" s="12" t="s">
        <v>3800</v>
      </c>
      <c r="C35" s="281" t="s">
        <v>2462</v>
      </c>
      <c r="D35" s="281" t="s">
        <v>2460</v>
      </c>
      <c r="E35" s="281"/>
    </row>
    <row r="36" spans="1:5" ht="15" customHeight="1" x14ac:dyDescent="0.25">
      <c r="A36" s="12" t="str">
        <f>VLOOKUP(D:D,'PARAGENS CONCELHO'!$1:$1048576,2,FALSE)</f>
        <v xml:space="preserve"> 40.694160,  -7.932310</v>
      </c>
      <c r="B36" s="12" t="s">
        <v>3800</v>
      </c>
      <c r="C36" s="281" t="s">
        <v>2393</v>
      </c>
      <c r="D36" s="39" t="s">
        <v>2391</v>
      </c>
      <c r="E36" s="39"/>
    </row>
    <row r="37" spans="1:5" ht="15" customHeight="1" x14ac:dyDescent="0.25">
      <c r="A37" s="12" t="str">
        <f>VLOOKUP(D:D,'PARAGENS CONCELHO'!$1:$1048576,2,FALSE)</f>
        <v xml:space="preserve"> 40.697939,  -7.932242</v>
      </c>
      <c r="B37" s="12" t="s">
        <v>3791</v>
      </c>
      <c r="C37" s="281" t="s">
        <v>563</v>
      </c>
      <c r="D37" s="281" t="s">
        <v>2943</v>
      </c>
      <c r="E37" s="281"/>
    </row>
    <row r="38" spans="1:5" ht="15" customHeight="1" x14ac:dyDescent="0.25">
      <c r="A38" s="12" t="str">
        <f>VLOOKUP(D:D,'PARAGENS CONCELHO'!$1:$1048576,2,FALSE)</f>
        <v xml:space="preserve"> 40.699934,  -7.930136</v>
      </c>
      <c r="B38" s="12" t="s">
        <v>3800</v>
      </c>
      <c r="C38" s="281" t="s">
        <v>569</v>
      </c>
      <c r="D38" s="281" t="s">
        <v>2944</v>
      </c>
      <c r="E38" s="281"/>
    </row>
    <row r="39" spans="1:5" ht="15" customHeight="1" x14ac:dyDescent="0.25">
      <c r="A39" s="12" t="str">
        <f>VLOOKUP(D:D,'PARAGENS CONCELHO'!$1:$1048576,2,FALSE)</f>
        <v xml:space="preserve"> 40.701560,  -7.929964</v>
      </c>
      <c r="B39" s="12" t="s">
        <v>3800</v>
      </c>
      <c r="C39" s="281" t="s">
        <v>575</v>
      </c>
      <c r="D39" s="281" t="s">
        <v>2945</v>
      </c>
      <c r="E39" s="281"/>
    </row>
    <row r="40" spans="1:5" ht="15" customHeight="1" x14ac:dyDescent="0.25">
      <c r="A40" s="12" t="str">
        <f>VLOOKUP(D:D,'PARAGENS CONCELHO'!$1:$1048576,2,FALSE)</f>
        <v xml:space="preserve"> 40.702749,  -7.926415</v>
      </c>
      <c r="B40" s="12" t="s">
        <v>3800</v>
      </c>
      <c r="C40" s="281" t="s">
        <v>578</v>
      </c>
      <c r="D40" s="281" t="s">
        <v>2946</v>
      </c>
      <c r="E40" s="281"/>
    </row>
    <row r="41" spans="1:5" ht="15" customHeight="1" x14ac:dyDescent="0.25">
      <c r="A41" s="12" t="str">
        <f>VLOOKUP(D:D,'PARAGENS CONCELHO'!$1:$1048576,2,FALSE)</f>
        <v xml:space="preserve"> 40.703703,  -7.922622</v>
      </c>
      <c r="B41" s="12" t="s">
        <v>3800</v>
      </c>
      <c r="C41" s="281" t="s">
        <v>590</v>
      </c>
      <c r="D41" s="281" t="s">
        <v>2947</v>
      </c>
      <c r="E41" s="281"/>
    </row>
    <row r="42" spans="1:5" ht="15" customHeight="1" x14ac:dyDescent="0.25">
      <c r="A42" s="12" t="str">
        <f>VLOOKUP(D:D,'PARAGENS CONCELHO'!$1:$1048576,2,FALSE)</f>
        <v xml:space="preserve"> 40.705806,  -7.919286</v>
      </c>
      <c r="B42" s="12" t="s">
        <v>3800</v>
      </c>
      <c r="C42" s="281" t="s">
        <v>593</v>
      </c>
      <c r="D42" s="281" t="s">
        <v>2948</v>
      </c>
      <c r="E42" s="281"/>
    </row>
    <row r="43" spans="1:5" ht="15" customHeight="1" x14ac:dyDescent="0.25">
      <c r="A43" s="12" t="str">
        <f>VLOOKUP(D:D,'PARAGENS CONCELHO'!$1:$1048576,2,FALSE)</f>
        <v xml:space="preserve"> 40.707307,  -7.915725</v>
      </c>
      <c r="B43" s="12" t="s">
        <v>3800</v>
      </c>
      <c r="C43" s="281" t="s">
        <v>599</v>
      </c>
      <c r="D43" s="281" t="s">
        <v>2967</v>
      </c>
      <c r="E43" s="281"/>
    </row>
    <row r="44" spans="1:5" ht="15" customHeight="1" x14ac:dyDescent="0.25">
      <c r="A44" s="12" t="str">
        <f>VLOOKUP(D:D,'PARAGENS CONCELHO'!$1:$1048576,2,FALSE)</f>
        <v xml:space="preserve"> 40.706069,  -7.918940</v>
      </c>
      <c r="B44" s="12" t="s">
        <v>3800</v>
      </c>
      <c r="C44" s="281" t="s">
        <v>596</v>
      </c>
      <c r="D44" s="281" t="s">
        <v>2968</v>
      </c>
      <c r="E44" s="281"/>
    </row>
    <row r="45" spans="1:5" ht="15" customHeight="1" x14ac:dyDescent="0.25">
      <c r="A45" s="12" t="str">
        <f>VLOOKUP(D:D,'PARAGENS CONCELHO'!$1:$1048576,2,FALSE)</f>
        <v xml:space="preserve"> 40.703679,  -7.922884</v>
      </c>
      <c r="B45" s="12" t="s">
        <v>3800</v>
      </c>
      <c r="C45" s="281" t="s">
        <v>587</v>
      </c>
      <c r="D45" s="281" t="s">
        <v>2969</v>
      </c>
      <c r="E45" s="281"/>
    </row>
    <row r="46" spans="1:5" ht="15" customHeight="1" x14ac:dyDescent="0.25">
      <c r="A46" s="12" t="str">
        <f>VLOOKUP(D:D,'PARAGENS CONCELHO'!$1:$1048576,2,FALSE)</f>
        <v xml:space="preserve"> 40.703076,  -7.923790</v>
      </c>
      <c r="B46" s="12" t="s">
        <v>3800</v>
      </c>
      <c r="C46" s="281" t="s">
        <v>584</v>
      </c>
      <c r="D46" s="281" t="s">
        <v>2970</v>
      </c>
      <c r="E46" s="281"/>
    </row>
    <row r="47" spans="1:5" ht="15" customHeight="1" x14ac:dyDescent="0.25">
      <c r="A47" s="12" t="str">
        <f>VLOOKUP(D:D,'PARAGENS CONCELHO'!$1:$1048576,2,FALSE)</f>
        <v xml:space="preserve"> 40.702806,  -7.926807</v>
      </c>
      <c r="B47" s="12" t="s">
        <v>3800</v>
      </c>
      <c r="C47" s="281" t="s">
        <v>581</v>
      </c>
      <c r="D47" s="281" t="s">
        <v>2971</v>
      </c>
      <c r="E47" s="281"/>
    </row>
    <row r="48" spans="1:5" ht="15" customHeight="1" x14ac:dyDescent="0.25">
      <c r="A48" s="12" t="str">
        <f>VLOOKUP(D:D,'PARAGENS CONCELHO'!$1:$1048576,2,FALSE)</f>
        <v xml:space="preserve"> 40.701716,  -7.930096</v>
      </c>
      <c r="B48" s="12" t="s">
        <v>3800</v>
      </c>
      <c r="C48" s="281" t="s">
        <v>572</v>
      </c>
      <c r="D48" s="281" t="s">
        <v>2972</v>
      </c>
      <c r="E48" s="281"/>
    </row>
    <row r="49" spans="1:5" ht="15" customHeight="1" x14ac:dyDescent="0.25">
      <c r="A49" s="12" t="str">
        <f>VLOOKUP(D:D,'PARAGENS CONCELHO'!$1:$1048576,2,FALSE)</f>
        <v xml:space="preserve"> 40.700016,  -7.931077</v>
      </c>
      <c r="B49" s="12" t="s">
        <v>3800</v>
      </c>
      <c r="C49" s="281" t="s">
        <v>566</v>
      </c>
      <c r="D49" s="281" t="s">
        <v>2973</v>
      </c>
      <c r="E49" s="281"/>
    </row>
    <row r="50" spans="1:5" ht="15" customHeight="1" x14ac:dyDescent="0.25">
      <c r="A50" s="12" t="str">
        <f>VLOOKUP(D:D,'PARAGENS CONCELHO'!$1:$1048576,2,FALSE)</f>
        <v xml:space="preserve"> 40.698893,  -7.933908</v>
      </c>
      <c r="B50" s="12" t="s">
        <v>3177</v>
      </c>
      <c r="C50" s="281" t="s">
        <v>885</v>
      </c>
      <c r="D50" s="39" t="s">
        <v>3022</v>
      </c>
      <c r="E50" s="39"/>
    </row>
    <row r="51" spans="1:5" ht="15" customHeight="1" x14ac:dyDescent="0.25">
      <c r="A51" s="12" t="str">
        <f>VLOOKUP(D:D,'PARAGENS CONCELHO'!$1:$1048576,2,FALSE)</f>
        <v xml:space="preserve"> 40.698038,  -7.938733</v>
      </c>
      <c r="B51" s="12" t="s">
        <v>3177</v>
      </c>
      <c r="C51" s="281" t="s">
        <v>1028</v>
      </c>
      <c r="D51" s="39" t="s">
        <v>3023</v>
      </c>
      <c r="E51" s="39"/>
    </row>
    <row r="52" spans="1:5" ht="15" customHeight="1" x14ac:dyDescent="0.25">
      <c r="A52" s="23" t="str">
        <f>VLOOKUP(D:D,'PARAGENS CONCELHO'!$1:$1048576,2,FALSE)</f>
        <v xml:space="preserve"> 40.697508,  -7.942003</v>
      </c>
      <c r="B52" s="23" t="s">
        <v>3177</v>
      </c>
      <c r="C52" s="280" t="s">
        <v>2402</v>
      </c>
      <c r="D52" s="279" t="s">
        <v>2400</v>
      </c>
      <c r="E52" s="279" t="s">
        <v>85</v>
      </c>
    </row>
    <row r="53" spans="1:5" ht="15" customHeight="1" x14ac:dyDescent="0.25">
      <c r="A53" s="12" t="str">
        <f>VLOOKUP(D:D,'PARAGENS CONCELHO'!$1:$1048576,2,FALSE)</f>
        <v xml:space="preserve"> 40.699392,  -7.945235</v>
      </c>
      <c r="B53" s="12" t="s">
        <v>3178</v>
      </c>
      <c r="C53" s="281" t="s">
        <v>3869</v>
      </c>
      <c r="D53" s="39" t="s">
        <v>3864</v>
      </c>
      <c r="E53" s="39"/>
    </row>
    <row r="54" spans="1:5" ht="15" customHeight="1" x14ac:dyDescent="0.25">
      <c r="A54" s="12" t="str">
        <f>VLOOKUP(D:D,'PARAGENS CONCELHO'!$1:$1048576,2,FALSE)</f>
        <v xml:space="preserve"> 40.703062,  -7.948036</v>
      </c>
      <c r="B54" s="12" t="s">
        <v>3177</v>
      </c>
      <c r="C54" s="281" t="s">
        <v>888</v>
      </c>
      <c r="D54" s="39" t="s">
        <v>3024</v>
      </c>
      <c r="E54" s="39"/>
    </row>
    <row r="55" spans="1:5" ht="15" customHeight="1" x14ac:dyDescent="0.25">
      <c r="A55" s="12" t="str">
        <f>VLOOKUP(D:D,'PARAGENS CONCELHO'!$1:$1048576,2,FALSE)</f>
        <v xml:space="preserve"> 40.711052,  -7.953671</v>
      </c>
      <c r="B55" s="12" t="s">
        <v>3177</v>
      </c>
      <c r="C55" s="281" t="s">
        <v>891</v>
      </c>
      <c r="D55" s="39" t="s">
        <v>3025</v>
      </c>
      <c r="E55" s="39"/>
    </row>
    <row r="56" spans="1:5" ht="15" customHeight="1" x14ac:dyDescent="0.25">
      <c r="A56" s="12" t="str">
        <f>VLOOKUP(D:D,'PARAGENS CONCELHO'!$1:$1048576,2,FALSE)</f>
        <v>40.714230,-7.961065</v>
      </c>
      <c r="B56" s="12" t="s">
        <v>3177</v>
      </c>
      <c r="C56" s="281" t="s">
        <v>894</v>
      </c>
      <c r="D56" s="39" t="s">
        <v>3026</v>
      </c>
      <c r="E56" s="39"/>
    </row>
    <row r="57" spans="1:5" ht="15" customHeight="1" x14ac:dyDescent="0.25">
      <c r="A57" s="12" t="str">
        <f>VLOOKUP(D:D,'PARAGENS CONCELHO'!$1:$1048576,2,FALSE)</f>
        <v xml:space="preserve"> 40.718338,  -7.962760</v>
      </c>
      <c r="B57" s="12"/>
      <c r="C57" s="281" t="s">
        <v>2513</v>
      </c>
      <c r="D57" s="39" t="s">
        <v>2511</v>
      </c>
      <c r="E57" s="39"/>
    </row>
    <row r="58" spans="1:5" ht="15" customHeight="1" x14ac:dyDescent="0.25">
      <c r="A58" s="12" t="str">
        <f>VLOOKUP(D:D,'PARAGENS CONCELHO'!$1:$1048576,2,FALSE)</f>
        <v>40.720887,-7.964608</v>
      </c>
      <c r="B58" s="12"/>
      <c r="C58" s="281" t="s">
        <v>1364</v>
      </c>
      <c r="D58" s="39" t="s">
        <v>3116</v>
      </c>
      <c r="E58" s="39"/>
    </row>
    <row r="59" spans="1:5" ht="15" customHeight="1" x14ac:dyDescent="0.25">
      <c r="A59" s="12" t="str">
        <f>VLOOKUP(D:D,'PARAGENS CONCELHO'!$1:$1048576,2,FALSE)</f>
        <v>40.722416,-7.967220</v>
      </c>
      <c r="B59" s="12"/>
      <c r="C59" s="281" t="s">
        <v>1367</v>
      </c>
      <c r="D59" s="39" t="s">
        <v>3117</v>
      </c>
      <c r="E59" s="39"/>
    </row>
    <row r="60" spans="1:5" ht="15" customHeight="1" x14ac:dyDescent="0.25">
      <c r="A60" s="12" t="str">
        <f>VLOOKUP(D:D,'PARAGENS CONCELHO'!$1:$1048576,2,FALSE)</f>
        <v xml:space="preserve"> 40.724086,  -7.972548</v>
      </c>
      <c r="B60" s="12"/>
      <c r="C60" s="281" t="s">
        <v>2405</v>
      </c>
      <c r="D60" s="39" t="s">
        <v>2403</v>
      </c>
      <c r="E60" s="39"/>
    </row>
    <row r="61" spans="1:5" ht="15" customHeight="1" x14ac:dyDescent="0.25">
      <c r="A61" s="23" t="str">
        <f>VLOOKUP(D:D,'PARAGENS CONCELHO'!$1:$1048576,2,FALSE)</f>
        <v xml:space="preserve"> 40.725376,  -7.974098</v>
      </c>
      <c r="B61" s="23"/>
      <c r="C61" s="280" t="s">
        <v>1370</v>
      </c>
      <c r="D61" s="279" t="s">
        <v>3118</v>
      </c>
      <c r="E61" s="279" t="s">
        <v>15</v>
      </c>
    </row>
    <row r="62" spans="1:5" ht="15" customHeight="1" x14ac:dyDescent="0.25">
      <c r="A62" s="12" t="str">
        <f>VLOOKUP(D:D,'PARAGENS CONCELHO'!$1:$1048576,2,FALSE)</f>
        <v>40.722684,-7.977238</v>
      </c>
      <c r="B62" s="12"/>
      <c r="C62" s="281" t="s">
        <v>1373</v>
      </c>
      <c r="D62" s="39" t="s">
        <v>3119</v>
      </c>
      <c r="E62" s="39"/>
    </row>
    <row r="63" spans="1:5" ht="15" customHeight="1" x14ac:dyDescent="0.25">
      <c r="A63" s="12" t="str">
        <f>VLOOKUP(D:D,'PARAGENS CONCELHO'!$1:$1048576,2,FALSE)</f>
        <v xml:space="preserve"> 40.721794,  -7.979259</v>
      </c>
      <c r="B63" s="12"/>
      <c r="C63" s="281" t="s">
        <v>2516</v>
      </c>
      <c r="D63" s="39" t="s">
        <v>2514</v>
      </c>
      <c r="E63" s="39"/>
    </row>
    <row r="64" spans="1:5" ht="15" customHeight="1" x14ac:dyDescent="0.25">
      <c r="A64" s="12" t="str">
        <f>VLOOKUP(D:D,'PARAGENS CONCELHO'!$1:$1048576,2,FALSE)</f>
        <v>40.720348,-7.982172</v>
      </c>
      <c r="B64" s="12"/>
      <c r="C64" s="281" t="s">
        <v>1376</v>
      </c>
      <c r="D64" s="39" t="s">
        <v>3120</v>
      </c>
      <c r="E64" s="39"/>
    </row>
    <row r="65" spans="1:5" ht="15" customHeight="1" x14ac:dyDescent="0.25">
      <c r="A65" s="12" t="str">
        <f>VLOOKUP(D:D,'PARAGENS CONCELHO'!$1:$1048576,2,FALSE)</f>
        <v xml:space="preserve"> 40.718419,  -7.983279</v>
      </c>
      <c r="B65" s="12">
        <v>20</v>
      </c>
      <c r="C65" s="281" t="s">
        <v>906</v>
      </c>
      <c r="D65" s="39" t="s">
        <v>3029</v>
      </c>
      <c r="E65" s="39"/>
    </row>
    <row r="66" spans="1:5" ht="15" customHeight="1" x14ac:dyDescent="0.25">
      <c r="A66" s="12" t="str">
        <f>VLOOKUP(D:D,'PARAGENS CONCELHO'!$1:$1048576,2,FALSE)</f>
        <v xml:space="preserve"> 40.715833,  -7.979744</v>
      </c>
      <c r="B66" s="12">
        <v>20</v>
      </c>
      <c r="C66" s="281" t="s">
        <v>1002</v>
      </c>
      <c r="D66" s="39" t="s">
        <v>3030</v>
      </c>
      <c r="E66" s="39"/>
    </row>
    <row r="67" spans="1:5" ht="15" customHeight="1" x14ac:dyDescent="0.25">
      <c r="A67" s="12" t="str">
        <f>VLOOKUP(D:D,'PARAGENS CONCELHO'!$1:$1048576,2,FALSE)</f>
        <v xml:space="preserve"> 40.714986,  -7.970846</v>
      </c>
      <c r="B67" s="12">
        <v>20</v>
      </c>
      <c r="C67" s="281" t="s">
        <v>1004</v>
      </c>
      <c r="D67" s="39" t="s">
        <v>3028</v>
      </c>
      <c r="E67" s="39"/>
    </row>
    <row r="68" spans="1:5" ht="15" customHeight="1" x14ac:dyDescent="0.25">
      <c r="A68" s="12" t="str">
        <f>VLOOKUP(D:D,'PARAGENS CONCELHO'!$1:$1048576,2,FALSE)</f>
        <v xml:space="preserve"> 40.714979,  -7.964567</v>
      </c>
      <c r="B68" s="12" t="s">
        <v>3177</v>
      </c>
      <c r="C68" s="281" t="s">
        <v>1010</v>
      </c>
      <c r="D68" s="39" t="s">
        <v>3031</v>
      </c>
      <c r="E68" s="39"/>
    </row>
    <row r="69" spans="1:5" ht="15" customHeight="1" x14ac:dyDescent="0.25">
      <c r="A69" s="12" t="str">
        <f>VLOOKUP(D:D,'PARAGENS CONCELHO'!$1:$1048576,2,FALSE)</f>
        <v xml:space="preserve"> 40.713668,  -7.960481</v>
      </c>
      <c r="B69" s="12" t="s">
        <v>3177</v>
      </c>
      <c r="C69" s="281" t="s">
        <v>1013</v>
      </c>
      <c r="D69" s="39" t="s">
        <v>3032</v>
      </c>
      <c r="E69" s="39"/>
    </row>
    <row r="70" spans="1:5" ht="15" customHeight="1" x14ac:dyDescent="0.25">
      <c r="A70" s="12" t="str">
        <f>VLOOKUP(D:D,'PARAGENS CONCELHO'!$1:$1048576,2,FALSE)</f>
        <v xml:space="preserve"> 40.710815,  -7.953581</v>
      </c>
      <c r="B70" s="12" t="s">
        <v>3177</v>
      </c>
      <c r="C70" s="281" t="s">
        <v>1016</v>
      </c>
      <c r="D70" s="39" t="s">
        <v>3033</v>
      </c>
      <c r="E70" s="39"/>
    </row>
    <row r="71" spans="1:5" ht="15" customHeight="1" x14ac:dyDescent="0.25">
      <c r="A71" s="12" t="str">
        <f>VLOOKUP(D:D,'PARAGENS CONCELHO'!$1:$1048576,2,FALSE)</f>
        <v xml:space="preserve"> 40.702935,  -7.948120</v>
      </c>
      <c r="B71" s="12" t="s">
        <v>3177</v>
      </c>
      <c r="C71" s="281" t="s">
        <v>1019</v>
      </c>
      <c r="D71" s="39" t="s">
        <v>3034</v>
      </c>
      <c r="E71" s="39"/>
    </row>
    <row r="72" spans="1:5" ht="15" customHeight="1" x14ac:dyDescent="0.25">
      <c r="A72" s="12" t="str">
        <f>VLOOKUP(D:D,'PARAGENS CONCELHO'!$1:$1048576,2,FALSE)</f>
        <v xml:space="preserve"> 40.699280,  -7.945310</v>
      </c>
      <c r="B72" s="12" t="s">
        <v>3177</v>
      </c>
      <c r="C72" s="281" t="s">
        <v>1022</v>
      </c>
      <c r="D72" s="39" t="s">
        <v>3035</v>
      </c>
      <c r="E72" s="39"/>
    </row>
    <row r="73" spans="1:5" ht="15" customHeight="1" x14ac:dyDescent="0.25">
      <c r="A73" s="12" t="str">
        <f>VLOOKUP(D:D,'PARAGENS CONCELHO'!$1:$1048576,2,FALSE)</f>
        <v xml:space="preserve"> 40.697428,  -7.942043</v>
      </c>
      <c r="B73" s="12" t="s">
        <v>3177</v>
      </c>
      <c r="C73" s="281" t="s">
        <v>1025</v>
      </c>
      <c r="D73" s="39" t="s">
        <v>3036</v>
      </c>
      <c r="E73" s="39"/>
    </row>
    <row r="74" spans="1:5" ht="15" customHeight="1" x14ac:dyDescent="0.25">
      <c r="A74" s="23" t="str">
        <f>VLOOKUP(D:D,'PARAGENS CONCELHO'!$1:$1048576,2,FALSE)</f>
        <v xml:space="preserve"> 40.698090,  -7.938489</v>
      </c>
      <c r="B74" s="23" t="s">
        <v>3177</v>
      </c>
      <c r="C74" s="280" t="s">
        <v>1031</v>
      </c>
      <c r="D74" s="279" t="s">
        <v>3037</v>
      </c>
      <c r="E74" s="279" t="s">
        <v>28</v>
      </c>
    </row>
    <row r="75" spans="1:5" ht="15" customHeight="1" x14ac:dyDescent="0.25">
      <c r="A75" s="12" t="str">
        <f>VLOOKUP(D:D,'PARAGENS CONCELHO'!$1:$1048576,2,FALSE)</f>
        <v xml:space="preserve"> 40.698779,  -7.934147</v>
      </c>
      <c r="B75" s="12" t="s">
        <v>3178</v>
      </c>
      <c r="C75" s="281" t="s">
        <v>3870</v>
      </c>
      <c r="D75" s="39" t="s">
        <v>3865</v>
      </c>
      <c r="E75" s="39"/>
    </row>
    <row r="76" spans="1:5" ht="15" customHeight="1" x14ac:dyDescent="0.25">
      <c r="A76" s="12" t="str">
        <f>VLOOKUP(D:D,'PARAGENS CONCELHO'!$1:$1048576,2,FALSE)</f>
        <v xml:space="preserve"> 40.699934,  -7.930136</v>
      </c>
      <c r="B76" s="12" t="s">
        <v>3800</v>
      </c>
      <c r="C76" s="281" t="s">
        <v>569</v>
      </c>
      <c r="D76" s="39" t="s">
        <v>2944</v>
      </c>
      <c r="E76" s="39"/>
    </row>
    <row r="77" spans="1:5" ht="15" customHeight="1" x14ac:dyDescent="0.25">
      <c r="A77" s="12" t="str">
        <f>VLOOKUP(D:D,'PARAGENS CONCELHO'!$1:$1048576,2,FALSE)</f>
        <v xml:space="preserve"> 40.701560,  -7.929964</v>
      </c>
      <c r="B77" s="12" t="s">
        <v>3800</v>
      </c>
      <c r="C77" s="281" t="s">
        <v>575</v>
      </c>
      <c r="D77" s="39" t="s">
        <v>2945</v>
      </c>
      <c r="E77" s="39"/>
    </row>
    <row r="78" spans="1:5" ht="15" customHeight="1" x14ac:dyDescent="0.25">
      <c r="A78" s="12" t="str">
        <f>VLOOKUP(D:D,'PARAGENS CONCELHO'!$1:$1048576,2,FALSE)</f>
        <v xml:space="preserve"> 40.702749,  -7.926415</v>
      </c>
      <c r="B78" s="12" t="s">
        <v>3800</v>
      </c>
      <c r="C78" s="281" t="s">
        <v>578</v>
      </c>
      <c r="D78" s="39" t="s">
        <v>2946</v>
      </c>
      <c r="E78" s="39"/>
    </row>
    <row r="79" spans="1:5" ht="15" customHeight="1" x14ac:dyDescent="0.25">
      <c r="A79" s="12" t="str">
        <f>VLOOKUP(D:D,'PARAGENS CONCELHO'!$1:$1048576,2,FALSE)</f>
        <v xml:space="preserve"> 40.703703,  -7.922622</v>
      </c>
      <c r="B79" s="12" t="s">
        <v>3800</v>
      </c>
      <c r="C79" s="281" t="s">
        <v>590</v>
      </c>
      <c r="D79" s="39" t="s">
        <v>2947</v>
      </c>
      <c r="E79" s="39"/>
    </row>
    <row r="80" spans="1:5" ht="15" customHeight="1" x14ac:dyDescent="0.25">
      <c r="A80" s="12" t="str">
        <f>VLOOKUP(D:D,'PARAGENS CONCELHO'!$1:$1048576,2,FALSE)</f>
        <v xml:space="preserve"> 40.705806,  -7.919286</v>
      </c>
      <c r="B80" s="12" t="s">
        <v>3800</v>
      </c>
      <c r="C80" s="281" t="s">
        <v>593</v>
      </c>
      <c r="D80" s="39" t="s">
        <v>2948</v>
      </c>
      <c r="E80" s="39"/>
    </row>
    <row r="81" spans="1:5" ht="15" customHeight="1" x14ac:dyDescent="0.25">
      <c r="A81" s="12" t="str">
        <f>VLOOKUP(D:D,'PARAGENS CONCELHO'!$1:$1048576,2,FALSE)</f>
        <v xml:space="preserve"> 40.707307,  -7.915725</v>
      </c>
      <c r="B81" s="12" t="s">
        <v>3800</v>
      </c>
      <c r="C81" s="281" t="s">
        <v>599</v>
      </c>
      <c r="D81" s="39" t="s">
        <v>2967</v>
      </c>
      <c r="E81" s="39"/>
    </row>
    <row r="82" spans="1:5" ht="15" customHeight="1" x14ac:dyDescent="0.25">
      <c r="A82" s="12" t="str">
        <f>VLOOKUP(D:D,'PARAGENS CONCELHO'!$1:$1048576,2,FALSE)</f>
        <v xml:space="preserve"> 40.706069,  -7.918940</v>
      </c>
      <c r="B82" s="12" t="s">
        <v>3800</v>
      </c>
      <c r="C82" s="281" t="s">
        <v>596</v>
      </c>
      <c r="D82" s="39" t="s">
        <v>2968</v>
      </c>
      <c r="E82" s="39"/>
    </row>
    <row r="83" spans="1:5" ht="15" customHeight="1" x14ac:dyDescent="0.25">
      <c r="A83" s="12" t="str">
        <f>VLOOKUP(D:D,'PARAGENS CONCELHO'!$1:$1048576,2,FALSE)</f>
        <v xml:space="preserve"> 40.703679,  -7.922884</v>
      </c>
      <c r="B83" s="12" t="s">
        <v>3800</v>
      </c>
      <c r="C83" s="281" t="s">
        <v>587</v>
      </c>
      <c r="D83" s="39" t="s">
        <v>2969</v>
      </c>
      <c r="E83" s="39"/>
    </row>
    <row r="84" spans="1:5" ht="15" customHeight="1" x14ac:dyDescent="0.25">
      <c r="A84" s="12" t="str">
        <f>VLOOKUP(D:D,'PARAGENS CONCELHO'!$1:$1048576,2,FALSE)</f>
        <v xml:space="preserve"> 40.703076,  -7.923790</v>
      </c>
      <c r="B84" s="12" t="s">
        <v>3800</v>
      </c>
      <c r="C84" s="281" t="s">
        <v>584</v>
      </c>
      <c r="D84" s="39" t="s">
        <v>2970</v>
      </c>
      <c r="E84" s="39"/>
    </row>
    <row r="85" spans="1:5" ht="15" customHeight="1" x14ac:dyDescent="0.25">
      <c r="A85" s="12" t="str">
        <f>VLOOKUP(D:D,'PARAGENS CONCELHO'!$1:$1048576,2,FALSE)</f>
        <v xml:space="preserve"> 40.702806,  -7.926807</v>
      </c>
      <c r="B85" s="12" t="s">
        <v>3800</v>
      </c>
      <c r="C85" s="281" t="s">
        <v>581</v>
      </c>
      <c r="D85" s="39" t="s">
        <v>2971</v>
      </c>
      <c r="E85" s="39"/>
    </row>
    <row r="86" spans="1:5" ht="15" customHeight="1" x14ac:dyDescent="0.25">
      <c r="A86" s="12" t="str">
        <f>VLOOKUP(D:D,'PARAGENS CONCELHO'!$1:$1048576,2,FALSE)</f>
        <v xml:space="preserve"> 40.701716,  -7.930096</v>
      </c>
      <c r="B86" s="12" t="s">
        <v>3800</v>
      </c>
      <c r="C86" s="281" t="s">
        <v>572</v>
      </c>
      <c r="D86" s="39" t="s">
        <v>2972</v>
      </c>
      <c r="E86" s="39"/>
    </row>
    <row r="87" spans="1:5" ht="15" customHeight="1" x14ac:dyDescent="0.25">
      <c r="A87" s="12" t="str">
        <f>VLOOKUP(D:D,'PARAGENS CONCELHO'!$1:$1048576,2,FALSE)</f>
        <v xml:space="preserve"> 40.700016,  -7.931077</v>
      </c>
      <c r="B87" s="12" t="s">
        <v>3800</v>
      </c>
      <c r="C87" s="281" t="s">
        <v>566</v>
      </c>
      <c r="D87" s="39" t="s">
        <v>2973</v>
      </c>
      <c r="E87" s="39"/>
    </row>
    <row r="88" spans="1:5" ht="15" customHeight="1" x14ac:dyDescent="0.25">
      <c r="A88" s="12" t="str">
        <f>VLOOKUP(D:D,'PARAGENS CONCELHO'!$1:$1048576,2,FALSE)</f>
        <v xml:space="preserve"> 40.697545,  -7.932534</v>
      </c>
      <c r="B88" s="12" t="s">
        <v>3791</v>
      </c>
      <c r="C88" s="281" t="s">
        <v>560</v>
      </c>
      <c r="D88" s="39" t="s">
        <v>2974</v>
      </c>
      <c r="E88" s="39"/>
    </row>
    <row r="89" spans="1:5" ht="15" customHeight="1" x14ac:dyDescent="0.25">
      <c r="A89" s="12" t="str">
        <f>VLOOKUP(D:D,'PARAGENS CONCELHO'!$1:$1048576,2,FALSE)</f>
        <v xml:space="preserve"> 40.694112,  -7.932446</v>
      </c>
      <c r="B89" s="12" t="s">
        <v>3800</v>
      </c>
      <c r="C89" s="281" t="s">
        <v>2128</v>
      </c>
      <c r="D89" s="39" t="s">
        <v>2977</v>
      </c>
      <c r="E89" s="39"/>
    </row>
    <row r="90" spans="1:5" ht="15" customHeight="1" x14ac:dyDescent="0.25">
      <c r="A90" s="12" t="str">
        <f>VLOOKUP(D:D,'PARAGENS CONCELHO'!$1:$1048576,2,FALSE)</f>
        <v xml:space="preserve"> 40.691490,  -7.933671</v>
      </c>
      <c r="B90" s="12" t="s">
        <v>3800</v>
      </c>
      <c r="C90" s="281" t="s">
        <v>2459</v>
      </c>
      <c r="D90" s="39" t="s">
        <v>2457</v>
      </c>
      <c r="E90" s="39"/>
    </row>
    <row r="91" spans="1:5" ht="15" customHeight="1" x14ac:dyDescent="0.25">
      <c r="A91" s="12" t="str">
        <f>VLOOKUP(D:D,'PARAGENS CONCELHO'!$1:$1048576,2,FALSE)</f>
        <v xml:space="preserve"> 40.689207,  -7.932252</v>
      </c>
      <c r="B91" s="12" t="s">
        <v>3800</v>
      </c>
      <c r="C91" s="281" t="s">
        <v>2125</v>
      </c>
      <c r="D91" s="39" t="s">
        <v>2978</v>
      </c>
      <c r="E91" s="39"/>
    </row>
    <row r="92" spans="1:5" ht="15" customHeight="1" x14ac:dyDescent="0.25">
      <c r="A92" s="12" t="str">
        <f>VLOOKUP(D:D,'PARAGENS CONCELHO'!$1:$1048576,2,FALSE)</f>
        <v xml:space="preserve"> 40.687830,  -7.931764</v>
      </c>
      <c r="B92" s="12" t="s">
        <v>3800</v>
      </c>
      <c r="C92" s="281" t="s">
        <v>2122</v>
      </c>
      <c r="D92" s="39" t="s">
        <v>2979</v>
      </c>
      <c r="E92" s="39"/>
    </row>
    <row r="93" spans="1:5" ht="15" customHeight="1" x14ac:dyDescent="0.25">
      <c r="A93" s="12" t="str">
        <f>VLOOKUP(D:D,'PARAGENS CONCELHO'!$1:$1048576,2,FALSE)</f>
        <v xml:space="preserve"> 40.685006,  -7.927302</v>
      </c>
      <c r="B93" s="12" t="s">
        <v>3791</v>
      </c>
      <c r="C93" s="281" t="s">
        <v>2194</v>
      </c>
      <c r="D93" s="39" t="s">
        <v>2980</v>
      </c>
      <c r="E93" s="39"/>
    </row>
    <row r="94" spans="1:5" ht="15" customHeight="1" x14ac:dyDescent="0.25">
      <c r="A94" s="23" t="str">
        <f>VLOOKUP(D:D,'PARAGENS CONCELHO'!$1:$1048576,2,FALSE)</f>
        <v xml:space="preserve"> 40.682839,  -7.927217</v>
      </c>
      <c r="B94" s="23" t="s">
        <v>3791</v>
      </c>
      <c r="C94" s="280" t="s">
        <v>548</v>
      </c>
      <c r="D94" s="279" t="s">
        <v>2981</v>
      </c>
      <c r="E94" s="279" t="s">
        <v>31</v>
      </c>
    </row>
    <row r="95" spans="1:5" ht="15" customHeight="1" x14ac:dyDescent="0.25">
      <c r="A95" s="12" t="str">
        <f>VLOOKUP(D:D,'PARAGENS CONCELHO'!$1:$1048576,2,FALSE)</f>
        <v xml:space="preserve"> 40.677638,  -7.925835</v>
      </c>
      <c r="B95" s="12" t="s">
        <v>3791</v>
      </c>
      <c r="C95" s="281" t="s">
        <v>542</v>
      </c>
      <c r="D95" s="39" t="s">
        <v>2982</v>
      </c>
      <c r="E95" s="39"/>
    </row>
    <row r="96" spans="1:5" ht="15" customHeight="1" x14ac:dyDescent="0.25">
      <c r="A96" s="12" t="str">
        <f>VLOOKUP(D:D,'PARAGENS CONCELHO'!$1:$1048576,2,FALSE)</f>
        <v xml:space="preserve"> 40.678020,  -7.921627</v>
      </c>
      <c r="B96" s="12" t="s">
        <v>3788</v>
      </c>
      <c r="C96" s="281" t="s">
        <v>341</v>
      </c>
      <c r="D96" s="39" t="s">
        <v>2578</v>
      </c>
      <c r="E96" s="39"/>
    </row>
    <row r="97" spans="1:5" ht="15" customHeight="1" x14ac:dyDescent="0.25">
      <c r="A97" s="12" t="str">
        <f>VLOOKUP(D:D,'PARAGENS CONCELHO'!$1:$1048576,2,FALSE)</f>
        <v xml:space="preserve"> 40.680050,  -7.920085</v>
      </c>
      <c r="B97" s="12" t="s">
        <v>3788</v>
      </c>
      <c r="C97" s="281" t="s">
        <v>347</v>
      </c>
      <c r="D97" s="39" t="s">
        <v>2579</v>
      </c>
      <c r="E97" s="39"/>
    </row>
    <row r="98" spans="1:5" ht="15" customHeight="1" x14ac:dyDescent="0.25">
      <c r="A98" s="12" t="str">
        <f>VLOOKUP(D:D,'PARAGENS CONCELHO'!$1:$1048576,2,FALSE)</f>
        <v xml:space="preserve"> 40.682148,  -7.918799</v>
      </c>
      <c r="B98" s="12" t="s">
        <v>3788</v>
      </c>
      <c r="C98" s="281" t="s">
        <v>350</v>
      </c>
      <c r="D98" s="39" t="s">
        <v>2580</v>
      </c>
      <c r="E98" s="39"/>
    </row>
    <row r="99" spans="1:5" ht="15" customHeight="1" x14ac:dyDescent="0.25">
      <c r="A99" s="12" t="str">
        <f>VLOOKUP(D:D,'PARAGENS CONCELHO'!$1:$1048576,2,FALSE)</f>
        <v xml:space="preserve"> 40.679211,  -7.914750</v>
      </c>
      <c r="B99" s="12" t="s">
        <v>3787</v>
      </c>
      <c r="C99" s="281" t="s">
        <v>457</v>
      </c>
      <c r="D99" s="39" t="s">
        <v>2610</v>
      </c>
      <c r="E99" s="39"/>
    </row>
    <row r="100" spans="1:5" ht="15" customHeight="1" x14ac:dyDescent="0.25">
      <c r="A100" s="12" t="str">
        <f>VLOOKUP(D:D,'PARAGENS CONCELHO'!$1:$1048576,2,FALSE)</f>
        <v xml:space="preserve"> 40.677548,  -7.916197</v>
      </c>
      <c r="B100" s="12" t="s">
        <v>3787</v>
      </c>
      <c r="C100" s="281" t="s">
        <v>449</v>
      </c>
      <c r="D100" s="39" t="s">
        <v>2634</v>
      </c>
      <c r="E100" s="39"/>
    </row>
    <row r="101" spans="1:5" ht="15" customHeight="1" x14ac:dyDescent="0.25">
      <c r="A101" s="12" t="str">
        <f>VLOOKUP(D:D,'PARAGENS CONCELHO'!$1:$1048576,2,FALSE)</f>
        <v xml:space="preserve"> 40.675713,  -7.915626</v>
      </c>
      <c r="B101" s="12" t="s">
        <v>3787</v>
      </c>
      <c r="C101" s="281" t="s">
        <v>443</v>
      </c>
      <c r="D101" s="39" t="s">
        <v>2635</v>
      </c>
      <c r="E101" s="39"/>
    </row>
    <row r="102" spans="1:5" ht="15" customHeight="1" x14ac:dyDescent="0.25">
      <c r="A102" s="12" t="str">
        <f>VLOOKUP(D:D,'PARAGENS CONCELHO'!$1:$1048576,2,FALSE)</f>
        <v xml:space="preserve"> 40.672509,  -7.915101</v>
      </c>
      <c r="B102" s="12" t="s">
        <v>3792</v>
      </c>
      <c r="C102" s="281" t="s">
        <v>437</v>
      </c>
      <c r="D102" s="39" t="s">
        <v>2636</v>
      </c>
      <c r="E102" s="39"/>
    </row>
    <row r="103" spans="1:5" ht="15" customHeight="1" x14ac:dyDescent="0.25">
      <c r="A103" s="12" t="str">
        <f>VLOOKUP(D:D,'PARAGENS CONCELHO'!$1:$1048576,2,FALSE)</f>
        <v xml:space="preserve"> 40.674470,  -7.922646</v>
      </c>
      <c r="B103" s="12" t="s">
        <v>3790</v>
      </c>
      <c r="C103" s="281" t="s">
        <v>335</v>
      </c>
      <c r="D103" s="39" t="s">
        <v>2600</v>
      </c>
      <c r="E103" s="39"/>
    </row>
    <row r="104" spans="1:5" ht="15" customHeight="1" x14ac:dyDescent="0.25">
      <c r="A104" s="12" t="str">
        <f>VLOOKUP(D:D,'PARAGENS CONCELHO'!$1:$1048576,2,FALSE)</f>
        <v xml:space="preserve"> 40.672628,  -7.920566</v>
      </c>
      <c r="B104" s="12" t="s">
        <v>3790</v>
      </c>
      <c r="C104" s="281" t="s">
        <v>332</v>
      </c>
      <c r="D104" s="39" t="s">
        <v>2601</v>
      </c>
      <c r="E104" s="39"/>
    </row>
    <row r="105" spans="1:5" ht="15" customHeight="1" x14ac:dyDescent="0.25">
      <c r="A105" s="12" t="str">
        <f>VLOOKUP(D:D,'PARAGENS CONCELHO'!$1:$1048576,2,FALSE)</f>
        <v xml:space="preserve"> 40.670291,  -7.918028</v>
      </c>
      <c r="B105" s="12" t="s">
        <v>3790</v>
      </c>
      <c r="C105" s="281" t="s">
        <v>323</v>
      </c>
      <c r="D105" s="39" t="s">
        <v>2602</v>
      </c>
      <c r="E105" s="39"/>
    </row>
    <row r="106" spans="1:5" ht="15" customHeight="1" x14ac:dyDescent="0.25">
      <c r="A106" s="12" t="str">
        <f>VLOOKUP(D:D,'PARAGENS CONCELHO'!$1:$1048576,2,FALSE)</f>
        <v xml:space="preserve"> 40.668452,  -7.916073</v>
      </c>
      <c r="B106" s="12" t="s">
        <v>3790</v>
      </c>
      <c r="C106" s="281" t="s">
        <v>320</v>
      </c>
      <c r="D106" s="39" t="s">
        <v>2603</v>
      </c>
      <c r="E106" s="39"/>
    </row>
    <row r="107" spans="1:5" ht="15" customHeight="1" x14ac:dyDescent="0.25">
      <c r="A107" s="12" t="str">
        <f>VLOOKUP(D:D,'PARAGENS CONCELHO'!$1:$1048576,2,FALSE)</f>
        <v xml:space="preserve"> 40.665889,  -7.913368</v>
      </c>
      <c r="B107" s="12" t="s">
        <v>3793</v>
      </c>
      <c r="C107" s="281" t="s">
        <v>314</v>
      </c>
      <c r="D107" s="39" t="s">
        <v>2604</v>
      </c>
      <c r="E107" s="39"/>
    </row>
    <row r="108" spans="1:5" ht="15" customHeight="1" x14ac:dyDescent="0.25">
      <c r="A108" s="12" t="str">
        <f>VLOOKUP(D:D,'PARAGENS CONCELHO'!$1:$1048576,2,FALSE)</f>
        <v xml:space="preserve"> 40.664076,  -7.915913</v>
      </c>
      <c r="B108" s="12" t="s">
        <v>3794</v>
      </c>
      <c r="C108" s="281" t="s">
        <v>533</v>
      </c>
      <c r="D108" s="39" t="s">
        <v>2769</v>
      </c>
      <c r="E108" s="39"/>
    </row>
    <row r="109" spans="1:5" ht="15" customHeight="1" x14ac:dyDescent="0.25">
      <c r="A109" s="23" t="str">
        <f>VLOOKUP(D:D,'PARAGENS CONCELHO'!$1:$1048576,2,FALSE)</f>
        <v xml:space="preserve"> 40.661774,  -7.915571</v>
      </c>
      <c r="B109" s="23" t="s">
        <v>3561</v>
      </c>
      <c r="C109" s="280" t="s">
        <v>530</v>
      </c>
      <c r="D109" s="279" t="s">
        <v>2770</v>
      </c>
      <c r="E109" s="279" t="s">
        <v>85</v>
      </c>
    </row>
    <row r="110" spans="1:5" ht="15" customHeight="1" x14ac:dyDescent="0.25">
      <c r="A110" s="12" t="str">
        <f>VLOOKUP(D:D,'PARAGENS CONCELHO'!$1:$1048576,2,FALSE)</f>
        <v xml:space="preserve"> 40.659058,  -7.914846</v>
      </c>
      <c r="B110" s="12" t="s">
        <v>3782</v>
      </c>
      <c r="C110" s="281" t="s">
        <v>524</v>
      </c>
      <c r="D110" s="39" t="s">
        <v>20</v>
      </c>
      <c r="E110" s="39"/>
    </row>
    <row r="111" spans="1:5" ht="15" customHeight="1" x14ac:dyDescent="0.25">
      <c r="A111" s="12" t="str">
        <f>VLOOKUP(D:D,'PARAGENS CONCELHO'!$1:$1048576,2,FALSE)</f>
        <v xml:space="preserve"> 40.656213,  -7.914239</v>
      </c>
      <c r="B111" s="12" t="s">
        <v>3795</v>
      </c>
      <c r="C111" s="281" t="s">
        <v>275</v>
      </c>
      <c r="D111" s="39" t="s">
        <v>2637</v>
      </c>
      <c r="E111" s="39"/>
    </row>
    <row r="112" spans="1:5" ht="15" customHeight="1" x14ac:dyDescent="0.25">
      <c r="A112" s="12" t="str">
        <f>VLOOKUP(D:D,'PARAGENS CONCELHO'!$1:$1048576,2,FALSE)</f>
        <v xml:space="preserve"> 40.654126,  -7.914454</v>
      </c>
      <c r="B112" s="12" t="s">
        <v>3796</v>
      </c>
      <c r="C112" s="281" t="s">
        <v>1226</v>
      </c>
      <c r="D112" s="39" t="s">
        <v>2639</v>
      </c>
      <c r="E112" s="39"/>
    </row>
    <row r="113" spans="1:5" ht="15" customHeight="1" x14ac:dyDescent="0.25">
      <c r="A113" s="12" t="str">
        <f>VLOOKUP(D:D,'PARAGENS CONCELHO'!$1:$1048576,2,FALSE)</f>
        <v xml:space="preserve"> 40.652158,  -7.915996</v>
      </c>
      <c r="B113" s="12" t="s">
        <v>3797</v>
      </c>
      <c r="C113" s="281" t="s">
        <v>1505</v>
      </c>
      <c r="D113" s="39" t="s">
        <v>2640</v>
      </c>
      <c r="E113" s="39"/>
    </row>
    <row r="114" spans="1:5" ht="15" customHeight="1" x14ac:dyDescent="0.25">
      <c r="A114" s="12" t="str">
        <f>VLOOKUP(D:D,'PARAGENS CONCELHO'!$1:$1048576,2,FALSE)</f>
        <v xml:space="preserve"> 40.652083,  -7.914062</v>
      </c>
      <c r="B114" s="12" t="s">
        <v>3798</v>
      </c>
      <c r="C114" s="281" t="s">
        <v>1514</v>
      </c>
      <c r="D114" s="39" t="s">
        <v>2641</v>
      </c>
      <c r="E114" s="39"/>
    </row>
    <row r="115" spans="1:5" ht="15" customHeight="1" x14ac:dyDescent="0.25">
      <c r="A115" s="12" t="str">
        <f>VLOOKUP(D:D,'PARAGENS CONCELHO'!$1:$1048576,2,FALSE)</f>
        <v xml:space="preserve"> 40.651293,  -7.911267</v>
      </c>
      <c r="B115" s="12" t="s">
        <v>3801</v>
      </c>
      <c r="C115" s="281" t="s">
        <v>1511</v>
      </c>
      <c r="D115" s="39" t="s">
        <v>2642</v>
      </c>
      <c r="E115" s="39"/>
    </row>
    <row r="116" spans="1:5" ht="15" customHeight="1" x14ac:dyDescent="0.25">
      <c r="A116" s="12" t="str">
        <f>VLOOKUP(D:D,'PARAGENS CONCELHO'!$1:$1048576,2,FALSE)</f>
        <v xml:space="preserve"> 40.650895,  -7.910530</v>
      </c>
      <c r="B116" s="12" t="s">
        <v>3799</v>
      </c>
      <c r="C116" s="281" t="s">
        <v>1217</v>
      </c>
      <c r="D116" s="39" t="s">
        <v>2643</v>
      </c>
      <c r="E116" s="39"/>
    </row>
    <row r="117" spans="1:5" ht="15" customHeight="1" x14ac:dyDescent="0.25">
      <c r="A117" s="12">
        <f>VLOOKUP(D:D,'PARAGENS CONCELHO'!$1:$1048576,2,FALSE)</f>
        <v>0</v>
      </c>
      <c r="B117" s="12" t="s">
        <v>3779</v>
      </c>
      <c r="C117" s="281" t="s">
        <v>138</v>
      </c>
      <c r="D117" s="39" t="s">
        <v>2938</v>
      </c>
      <c r="E117" s="39"/>
    </row>
    <row r="118" spans="1:5" x14ac:dyDescent="0.25">
      <c r="D118" s="5"/>
    </row>
    <row r="119" spans="1:5" hidden="1" x14ac:dyDescent="0.25"/>
    <row r="120" spans="1:5" hidden="1" x14ac:dyDescent="0.25"/>
    <row r="121" spans="1:5" hidden="1" x14ac:dyDescent="0.25"/>
  </sheetData>
  <mergeCells count="2">
    <mergeCell ref="C6:E6"/>
    <mergeCell ref="C5:E5"/>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&amp;L&amp;"-,Negrito"&amp;12Empresa Berrelhas de Camionagem, Lda
500 095 884
Viseu&amp;R&amp;G</oddHeader>
    <oddFooter>&amp;LViseu, 03 de março de 2025
&amp;RPágina &amp;P de &amp;N</oddFooter>
  </headerFooter>
  <legacyDrawingHF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50"/>
    <pageSetUpPr fitToPage="1"/>
  </sheetPr>
  <dimension ref="A1:AR281"/>
  <sheetViews>
    <sheetView topLeftCell="C4" zoomScaleNormal="100" workbookViewId="0">
      <selection activeCell="O28" sqref="O28"/>
    </sheetView>
  </sheetViews>
  <sheetFormatPr defaultColWidth="9.140625" defaultRowHeight="15" x14ac:dyDescent="0.25"/>
  <cols>
    <col min="1" max="1" width="22.140625" hidden="1" customWidth="1"/>
    <col min="2" max="2" width="44" hidden="1" customWidth="1"/>
    <col min="3" max="3" width="23.7109375" customWidth="1"/>
    <col min="4" max="4" width="14" customWidth="1"/>
    <col min="5" max="5" width="9.28515625" customWidth="1"/>
    <col min="6" max="7" width="5.5703125" customWidth="1"/>
    <col min="8" max="8" width="6.42578125" customWidth="1"/>
    <col min="9" max="9" width="7" style="194" customWidth="1"/>
    <col min="10" max="10" width="7" style="190" customWidth="1"/>
    <col min="11" max="11" width="7" style="44" customWidth="1"/>
    <col min="12" max="12" width="7" style="190" customWidth="1"/>
    <col min="13" max="14" width="7" style="64" customWidth="1"/>
    <col min="15" max="15" width="7" style="190" customWidth="1"/>
    <col min="16" max="16" width="4.85546875" style="194" hidden="1" customWidth="1"/>
    <col min="17" max="18" width="7" style="190" customWidth="1"/>
    <col min="19" max="19" width="7" style="194" customWidth="1"/>
    <col min="20" max="20" width="3.42578125" customWidth="1"/>
    <col min="21" max="21" width="7" customWidth="1"/>
    <col min="22" max="22" width="7" style="190" customWidth="1"/>
    <col min="23" max="23" width="7" style="194" customWidth="1"/>
    <col min="24" max="24" width="3.140625" customWidth="1"/>
    <col min="25" max="25" width="7" style="64" customWidth="1"/>
    <col min="26" max="26" width="7" style="190" customWidth="1"/>
    <col min="27" max="27" width="7" style="194" customWidth="1"/>
  </cols>
  <sheetData>
    <row r="1" spans="1:44" hidden="1" x14ac:dyDescent="0.25">
      <c r="C1" s="1" t="s">
        <v>0</v>
      </c>
      <c r="D1" s="2"/>
      <c r="E1" s="62"/>
    </row>
    <row r="2" spans="1:44" hidden="1" x14ac:dyDescent="0.25">
      <c r="C2" s="1" t="s">
        <v>1</v>
      </c>
      <c r="D2" s="30"/>
      <c r="E2" s="27"/>
    </row>
    <row r="3" spans="1:44" ht="30" hidden="1" x14ac:dyDescent="0.25">
      <c r="C3" s="54" t="s">
        <v>2569</v>
      </c>
      <c r="D3" s="55"/>
      <c r="E3" s="34"/>
    </row>
    <row r="4" spans="1:44" x14ac:dyDescent="0.25">
      <c r="C4" s="201"/>
      <c r="D4" s="5"/>
      <c r="E4" s="5"/>
      <c r="I4" s="196">
        <f>I107-I62</f>
        <v>3.125E-2</v>
      </c>
      <c r="J4" s="196">
        <f t="shared" ref="J4:P4" si="0">J107-J13</f>
        <v>4.5833333333333171E-2</v>
      </c>
      <c r="K4" s="196">
        <f t="shared" si="0"/>
        <v>5.9027777777777568E-2</v>
      </c>
      <c r="L4" s="196">
        <f t="shared" si="0"/>
        <v>5.4861111111110916E-2</v>
      </c>
      <c r="M4" s="196">
        <f t="shared" si="0"/>
        <v>5.902777777777779E-2</v>
      </c>
      <c r="N4" s="196">
        <f t="shared" si="0"/>
        <v>6.1111111111110894E-2</v>
      </c>
      <c r="O4" s="196">
        <f t="shared" si="0"/>
        <v>5.5555555555555469E-2</v>
      </c>
      <c r="P4" s="196">
        <f t="shared" si="0"/>
        <v>0</v>
      </c>
      <c r="Q4" s="196">
        <f>Q107-Q13</f>
        <v>5.5555555555555358E-2</v>
      </c>
      <c r="R4" s="196">
        <f>R107-R13</f>
        <v>6.1111111111111005E-2</v>
      </c>
      <c r="S4" s="196">
        <f>S62-S13</f>
        <v>3.7499999999999978E-2</v>
      </c>
      <c r="U4" s="196">
        <f>U107-U61</f>
        <v>3.7500000000000033E-2</v>
      </c>
      <c r="V4" s="196">
        <f>V107-V13</f>
        <v>7.4999999999999956E-2</v>
      </c>
      <c r="W4" s="196">
        <f>W61-W13</f>
        <v>4.3055555555555514E-2</v>
      </c>
      <c r="Y4" s="197">
        <f>Y107-Y61</f>
        <v>3.7499999999999978E-2</v>
      </c>
      <c r="Z4" s="196">
        <f>Z107-Z13</f>
        <v>7.4305555555555625E-2</v>
      </c>
      <c r="AA4" s="196">
        <f>AA61-AA13</f>
        <v>4.3055555555555514E-2</v>
      </c>
    </row>
    <row r="5" spans="1:44" x14ac:dyDescent="0.25">
      <c r="B5" t="s">
        <v>4204</v>
      </c>
      <c r="C5" s="201"/>
      <c r="D5" s="5"/>
      <c r="E5" s="5"/>
      <c r="I5" s="44"/>
      <c r="J5" s="44"/>
      <c r="L5" s="44"/>
      <c r="M5"/>
      <c r="N5"/>
      <c r="O5" s="44"/>
      <c r="P5" s="44"/>
      <c r="Q5" s="44"/>
      <c r="R5" s="44"/>
      <c r="S5" s="44"/>
      <c r="V5" s="44"/>
      <c r="W5" s="196">
        <f>SUM(U4:W4)</f>
        <v>0.1555555555555555</v>
      </c>
      <c r="Y5"/>
      <c r="Z5" s="44"/>
      <c r="AA5" s="196">
        <f>SUM(Y4:AA4)</f>
        <v>0.15486111111111112</v>
      </c>
    </row>
    <row r="6" spans="1:44" x14ac:dyDescent="0.25">
      <c r="B6" t="s">
        <v>4203</v>
      </c>
      <c r="C6" s="201"/>
      <c r="D6" s="5"/>
      <c r="E6" s="5"/>
      <c r="I6" s="44"/>
      <c r="J6" s="44"/>
      <c r="L6" s="44"/>
      <c r="M6"/>
      <c r="N6"/>
      <c r="O6" s="44"/>
      <c r="P6" s="44"/>
      <c r="Q6" s="44"/>
      <c r="R6" s="44"/>
      <c r="S6" s="44"/>
      <c r="V6" s="44"/>
      <c r="W6" s="44"/>
      <c r="Y6"/>
      <c r="Z6" s="44"/>
      <c r="AA6" s="44"/>
    </row>
    <row r="7" spans="1:44" ht="15.75" x14ac:dyDescent="0.25">
      <c r="H7" s="6" t="s">
        <v>2</v>
      </c>
      <c r="I7" s="262" t="s">
        <v>4206</v>
      </c>
      <c r="J7" s="267">
        <v>19</v>
      </c>
      <c r="K7" s="262" t="s">
        <v>4206</v>
      </c>
      <c r="L7" s="266">
        <v>19</v>
      </c>
      <c r="M7" s="266">
        <v>19</v>
      </c>
      <c r="N7" s="266">
        <v>19</v>
      </c>
      <c r="O7" s="262" t="s">
        <v>4206</v>
      </c>
      <c r="P7" s="44"/>
      <c r="Q7" s="266">
        <v>19</v>
      </c>
      <c r="R7" s="262" t="s">
        <v>4206</v>
      </c>
      <c r="S7" s="262" t="s">
        <v>4206</v>
      </c>
      <c r="V7" s="44">
        <f>COUNTIF(U10:W10,"A")*2</f>
        <v>2</v>
      </c>
      <c r="W7" s="44">
        <f>COUNTIF(U10:W10,"A1")</f>
        <v>2</v>
      </c>
      <c r="Y7"/>
      <c r="Z7" s="44">
        <f>COUNTIF(Y10:AA10,"A")*2</f>
        <v>2</v>
      </c>
      <c r="AA7" s="44">
        <f>COUNTIF(Y10:AA10,"A1")</f>
        <v>2</v>
      </c>
    </row>
    <row r="8" spans="1:44" hidden="1" x14ac:dyDescent="0.25">
      <c r="I8" s="44"/>
      <c r="J8" s="44"/>
      <c r="L8" s="44"/>
      <c r="M8"/>
      <c r="N8"/>
      <c r="O8" s="44"/>
      <c r="P8" s="44"/>
      <c r="Q8" s="44"/>
      <c r="R8" s="44"/>
      <c r="S8" s="44"/>
      <c r="V8" s="44"/>
      <c r="W8" s="44"/>
      <c r="Y8"/>
      <c r="Z8" s="44"/>
      <c r="AA8" s="44"/>
    </row>
    <row r="9" spans="1:44" hidden="1" x14ac:dyDescent="0.25">
      <c r="I9" s="189" t="s">
        <v>3132</v>
      </c>
      <c r="J9" s="189" t="s">
        <v>3133</v>
      </c>
      <c r="K9" s="189" t="s">
        <v>3135</v>
      </c>
      <c r="L9" s="189" t="s">
        <v>3135</v>
      </c>
      <c r="M9" s="118" t="s">
        <v>3136</v>
      </c>
      <c r="N9" s="118" t="s">
        <v>3134</v>
      </c>
      <c r="O9" s="189" t="s">
        <v>3137</v>
      </c>
      <c r="P9" s="44"/>
      <c r="Q9" s="189" t="s">
        <v>3134</v>
      </c>
      <c r="R9" s="189" t="s">
        <v>3135</v>
      </c>
      <c r="S9" s="189" t="s">
        <v>3134</v>
      </c>
      <c r="U9" s="118" t="s">
        <v>3346</v>
      </c>
      <c r="V9" s="189" t="s">
        <v>3346</v>
      </c>
      <c r="W9" s="189" t="s">
        <v>3347</v>
      </c>
      <c r="Y9" s="118" t="s">
        <v>3138</v>
      </c>
      <c r="Z9" s="189" t="s">
        <v>3346</v>
      </c>
      <c r="AA9" s="189" t="s">
        <v>3347</v>
      </c>
    </row>
    <row r="10" spans="1:44" x14ac:dyDescent="0.25">
      <c r="I10" s="7" t="s">
        <v>3880</v>
      </c>
      <c r="J10" s="7" t="s">
        <v>4</v>
      </c>
      <c r="K10" s="7" t="s">
        <v>4</v>
      </c>
      <c r="L10" s="7" t="s">
        <v>4</v>
      </c>
      <c r="M10" s="7" t="s">
        <v>4</v>
      </c>
      <c r="N10" s="7" t="s">
        <v>4</v>
      </c>
      <c r="O10" s="7" t="s">
        <v>4</v>
      </c>
      <c r="P10" s="7"/>
      <c r="Q10" s="7" t="s">
        <v>4</v>
      </c>
      <c r="R10" s="7" t="s">
        <v>4</v>
      </c>
      <c r="S10" s="7" t="s">
        <v>3880</v>
      </c>
      <c r="U10" s="7" t="s">
        <v>3880</v>
      </c>
      <c r="V10" s="7" t="s">
        <v>4</v>
      </c>
      <c r="W10" s="7" t="s">
        <v>3880</v>
      </c>
      <c r="Y10" s="7" t="s">
        <v>3880</v>
      </c>
      <c r="Z10" s="7" t="s">
        <v>4</v>
      </c>
      <c r="AA10" s="7" t="s">
        <v>3880</v>
      </c>
    </row>
    <row r="11" spans="1:44" x14ac:dyDescent="0.25">
      <c r="H11" s="5" t="s">
        <v>5</v>
      </c>
      <c r="I11" s="7">
        <f>10.35+3.73+2+3.83</f>
        <v>19.909999999999997</v>
      </c>
      <c r="J11" s="7">
        <f>20.7+3.83+2+1.7</f>
        <v>28.23</v>
      </c>
      <c r="K11" s="7">
        <f>20.7+1.55+2+3.73+2+1.7</f>
        <v>31.68</v>
      </c>
      <c r="L11" s="7">
        <f>20.7+1.55+2+2+1.2</f>
        <v>27.45</v>
      </c>
      <c r="M11" s="7">
        <f>20.7+3.8+2+2+3.83</f>
        <v>32.33</v>
      </c>
      <c r="N11" s="7">
        <f>20.7+3.83+2+2+1.55</f>
        <v>30.080000000000002</v>
      </c>
      <c r="O11" s="7">
        <f>20.7+1.55+3.73+3.83</f>
        <v>29.810000000000002</v>
      </c>
      <c r="P11" s="7"/>
      <c r="Q11" s="7">
        <f>20.7+3.8+2+2+1.55</f>
        <v>30.05</v>
      </c>
      <c r="R11" s="7">
        <f>20.7+3.83+3.73</f>
        <v>28.26</v>
      </c>
      <c r="S11" s="7">
        <f>10.35+3.8+2+2+3.73</f>
        <v>21.88</v>
      </c>
      <c r="U11" s="7">
        <f>10.35+3.73+2+2+1.55</f>
        <v>19.63</v>
      </c>
      <c r="V11" s="7">
        <v>37.69</v>
      </c>
      <c r="W11" s="7">
        <f>10.35+3.83+2+2+3.73</f>
        <v>21.91</v>
      </c>
      <c r="Y11" s="7">
        <f>10.35+3.73+2+2+1.55</f>
        <v>19.63</v>
      </c>
      <c r="Z11" s="7">
        <v>37.69</v>
      </c>
      <c r="AA11" s="7">
        <f>10.35+3.83+2+2+3.73</f>
        <v>21.91</v>
      </c>
    </row>
    <row r="12" spans="1:44" ht="36.75" customHeight="1" x14ac:dyDescent="0.25">
      <c r="A12" s="221" t="s">
        <v>2711</v>
      </c>
      <c r="B12" s="169" t="s">
        <v>3601</v>
      </c>
      <c r="C12" s="213" t="s">
        <v>9</v>
      </c>
      <c r="D12" s="214" t="s">
        <v>10</v>
      </c>
      <c r="E12" s="215" t="s">
        <v>3877</v>
      </c>
      <c r="F12" s="74"/>
      <c r="G12" s="74"/>
      <c r="I12" s="81"/>
      <c r="J12" s="81"/>
      <c r="K12" s="81"/>
      <c r="L12" s="81"/>
      <c r="M12" s="81"/>
      <c r="N12" s="81"/>
      <c r="O12" s="81"/>
      <c r="P12" s="81"/>
      <c r="Q12" s="81"/>
      <c r="R12" s="81"/>
      <c r="S12" s="81"/>
      <c r="T12" s="81"/>
      <c r="U12" s="81"/>
      <c r="V12" s="81"/>
      <c r="W12" s="81"/>
      <c r="Y12" s="81"/>
      <c r="Z12" s="81"/>
      <c r="AA12" s="9" t="s">
        <v>13</v>
      </c>
    </row>
    <row r="13" spans="1:44" s="143" customFormat="1" ht="15" customHeight="1" x14ac:dyDescent="0.25">
      <c r="A13" s="23" t="str">
        <f>VLOOKUP(D:D,'[3]PARAGENS CONCELHO'!$1:$1048576,2,FALSE)</f>
        <v xml:space="preserve"> 40.669203,  -7.923596</v>
      </c>
      <c r="B13" s="12"/>
      <c r="C13" s="23" t="str">
        <f>VLOOKUP(D:D,'[3]PARAGENS CONCELHO'!$1:$1048576,3,FALSE)</f>
        <v>AGUIEIRA</v>
      </c>
      <c r="D13" s="24" t="s">
        <v>3069</v>
      </c>
      <c r="E13" s="25" t="s">
        <v>3853</v>
      </c>
      <c r="F13" s="25"/>
      <c r="G13" s="25"/>
      <c r="H13" s="308" t="s">
        <v>16</v>
      </c>
      <c r="I13" s="80" t="s">
        <v>18</v>
      </c>
      <c r="J13" s="80">
        <v>0.28472222222222221</v>
      </c>
      <c r="K13" s="80">
        <v>0.40972222222222227</v>
      </c>
      <c r="L13" s="80">
        <v>0.5</v>
      </c>
      <c r="M13" s="80">
        <v>0.55902777777777779</v>
      </c>
      <c r="N13" s="80" t="s">
        <v>2821</v>
      </c>
      <c r="O13" s="80">
        <v>0.71875</v>
      </c>
      <c r="P13" s="80"/>
      <c r="Q13" s="80">
        <v>0.76736111111111116</v>
      </c>
      <c r="R13" s="80">
        <v>0.79861111111111116</v>
      </c>
      <c r="S13" s="80">
        <v>0.83680555555555547</v>
      </c>
      <c r="T13" s="308" t="s">
        <v>17</v>
      </c>
      <c r="U13" s="80" t="s">
        <v>18</v>
      </c>
      <c r="V13" s="80">
        <v>0.54166666666666663</v>
      </c>
      <c r="W13" s="80">
        <v>0.83333333333333337</v>
      </c>
      <c r="X13" s="308" t="s">
        <v>19</v>
      </c>
      <c r="Y13" s="80" t="s">
        <v>18</v>
      </c>
      <c r="Z13" s="80" t="s">
        <v>52</v>
      </c>
      <c r="AA13" s="80">
        <v>0.83333333333333337</v>
      </c>
      <c r="AB13"/>
      <c r="AC13"/>
      <c r="AD13"/>
      <c r="AE13"/>
      <c r="AF13"/>
      <c r="AG13"/>
      <c r="AH13"/>
      <c r="AI13"/>
      <c r="AJ13"/>
      <c r="AK13"/>
      <c r="AL13"/>
      <c r="AM13"/>
      <c r="AN13"/>
      <c r="AO13"/>
      <c r="AP13"/>
      <c r="AQ13"/>
      <c r="AR13"/>
    </row>
    <row r="14" spans="1:44" s="137" customFormat="1" hidden="1" x14ac:dyDescent="0.25">
      <c r="A14" s="139" t="str">
        <f>VLOOKUP(D:D,'[4]PARAGENS CONCELHO'!$1:$1048576,2,FALSE)</f>
        <v xml:space="preserve"> 40.669203,  -7.923596</v>
      </c>
      <c r="B14" s="139"/>
      <c r="C14" s="139" t="str">
        <f>VLOOKUP(D:D,'[4]PARAGENS CONCELHO'!$1:$1048576,6,FALSE)</f>
        <v>Cristóvão M Figueiredo</v>
      </c>
      <c r="D14" s="140" t="s">
        <v>3069</v>
      </c>
      <c r="E14" s="141"/>
      <c r="F14" s="142"/>
      <c r="G14" s="142">
        <v>6.9444444444444447E-4</v>
      </c>
      <c r="H14" s="308"/>
      <c r="I14" s="15"/>
      <c r="J14" s="15">
        <f t="shared" ref="J14:R14" si="1">J13+$G14</f>
        <v>0.28541666666666665</v>
      </c>
      <c r="K14" s="15">
        <f t="shared" si="1"/>
        <v>0.41041666666666671</v>
      </c>
      <c r="L14" s="15">
        <f t="shared" si="1"/>
        <v>0.50069444444444444</v>
      </c>
      <c r="M14" s="15">
        <f t="shared" si="1"/>
        <v>0.55972222222222223</v>
      </c>
      <c r="N14" s="15">
        <f t="shared" si="1"/>
        <v>0.58402777777777781</v>
      </c>
      <c r="O14" s="15">
        <f t="shared" si="1"/>
        <v>0.71944444444444444</v>
      </c>
      <c r="P14" s="15">
        <f t="shared" si="1"/>
        <v>6.9444444444444447E-4</v>
      </c>
      <c r="Q14" s="15">
        <f t="shared" si="1"/>
        <v>0.7680555555555556</v>
      </c>
      <c r="R14" s="15">
        <f t="shared" si="1"/>
        <v>0.7993055555555556</v>
      </c>
      <c r="S14" s="15">
        <v>0.83749999999999991</v>
      </c>
      <c r="T14" s="309"/>
      <c r="U14" s="15" t="s">
        <v>18</v>
      </c>
      <c r="V14" s="15">
        <f>V13+$G14</f>
        <v>0.54236111111111107</v>
      </c>
      <c r="W14" s="15">
        <f>W13+$G14</f>
        <v>0.83402777777777781</v>
      </c>
      <c r="X14" s="309"/>
      <c r="Y14" s="15" t="s">
        <v>18</v>
      </c>
      <c r="Z14" s="15">
        <f t="shared" ref="Z14:AA29" si="2">Z13+$G14</f>
        <v>0.57361111111111107</v>
      </c>
      <c r="AA14" s="15">
        <f>AA13+$G14</f>
        <v>0.83402777777777781</v>
      </c>
    </row>
    <row r="15" spans="1:44" x14ac:dyDescent="0.25">
      <c r="A15" s="12" t="str">
        <f>VLOOKUP(D:D,'[3]PARAGENS CONCELHO'!$1:$1048576,2,FALSE)</f>
        <v xml:space="preserve"> 40.667975,  -7.921117</v>
      </c>
      <c r="B15" s="12"/>
      <c r="C15" s="12" t="str">
        <f>VLOOKUP(D:D,'[3]PARAGENS CONCELHO'!$1:$1048576,3,FALSE)</f>
        <v>Dr Julio Moreira Fragata</v>
      </c>
      <c r="D15" s="20" t="s">
        <v>3070</v>
      </c>
      <c r="E15" s="5"/>
      <c r="F15" s="5"/>
      <c r="G15" s="51">
        <v>6.9444444444444447E-4</v>
      </c>
      <c r="H15" s="308"/>
      <c r="I15" s="35" t="s">
        <v>18</v>
      </c>
      <c r="J15" s="35">
        <f t="shared" ref="J15:J23" si="3">J14+$G15</f>
        <v>0.28611111111111109</v>
      </c>
      <c r="K15" s="35">
        <f t="shared" ref="K15:K21" si="4">K14+$G15</f>
        <v>0.41111111111111115</v>
      </c>
      <c r="L15" s="35">
        <f t="shared" ref="L15:O21" si="5">L14+$G15</f>
        <v>0.50138888888888888</v>
      </c>
      <c r="M15" s="35">
        <f t="shared" si="5"/>
        <v>0.56041666666666667</v>
      </c>
      <c r="N15" s="35">
        <f t="shared" si="5"/>
        <v>0.58472222222222225</v>
      </c>
      <c r="O15" s="35">
        <f t="shared" si="5"/>
        <v>0.72013888888888888</v>
      </c>
      <c r="P15" s="35"/>
      <c r="Q15" s="35">
        <f t="shared" ref="Q15:R21" si="6">Q14+$G15</f>
        <v>0.76875000000000004</v>
      </c>
      <c r="R15" s="35">
        <f t="shared" si="6"/>
        <v>0.8</v>
      </c>
      <c r="S15" s="35">
        <v>0.83819444444444435</v>
      </c>
      <c r="T15" s="309"/>
      <c r="U15" s="35" t="s">
        <v>18</v>
      </c>
      <c r="V15" s="35">
        <f t="shared" ref="V15:W29" si="7">V14+$G15</f>
        <v>0.54305555555555551</v>
      </c>
      <c r="W15" s="35">
        <f t="shared" si="7"/>
        <v>0.83472222222222225</v>
      </c>
      <c r="X15" s="309"/>
      <c r="Y15" s="35" t="s">
        <v>18</v>
      </c>
      <c r="Z15" s="35">
        <f t="shared" si="2"/>
        <v>0.57430555555555551</v>
      </c>
      <c r="AA15" s="35">
        <f t="shared" si="2"/>
        <v>0.83472222222222225</v>
      </c>
    </row>
    <row r="16" spans="1:44" x14ac:dyDescent="0.25">
      <c r="A16" s="12" t="str">
        <f>VLOOKUP(D:D,'[3]PARAGENS CONCELHO'!$1:$1048576,2,FALSE)</f>
        <v xml:space="preserve"> 40.666647,  -7.919214</v>
      </c>
      <c r="B16" s="12"/>
      <c r="C16" s="12" t="str">
        <f>VLOOKUP(D:D,'[3]PARAGENS CONCELHO'!$1:$1048576,3,FALSE)</f>
        <v>Rua Caminho Ferro</v>
      </c>
      <c r="D16" s="12" t="s">
        <v>3071</v>
      </c>
      <c r="E16" s="17"/>
      <c r="F16" s="17"/>
      <c r="G16" s="51">
        <v>0</v>
      </c>
      <c r="H16" s="308"/>
      <c r="I16" s="15" t="s">
        <v>18</v>
      </c>
      <c r="J16" s="15">
        <f t="shared" si="3"/>
        <v>0.28611111111111109</v>
      </c>
      <c r="K16" s="15">
        <f t="shared" si="4"/>
        <v>0.41111111111111115</v>
      </c>
      <c r="L16" s="15">
        <f t="shared" si="5"/>
        <v>0.50138888888888888</v>
      </c>
      <c r="M16" s="15">
        <f t="shared" si="5"/>
        <v>0.56041666666666667</v>
      </c>
      <c r="N16" s="15">
        <f t="shared" si="5"/>
        <v>0.58472222222222225</v>
      </c>
      <c r="O16" s="15">
        <f t="shared" si="5"/>
        <v>0.72013888888888888</v>
      </c>
      <c r="P16" s="15"/>
      <c r="Q16" s="15">
        <f t="shared" si="6"/>
        <v>0.76875000000000004</v>
      </c>
      <c r="R16" s="15">
        <f t="shared" si="6"/>
        <v>0.8</v>
      </c>
      <c r="S16" s="15">
        <v>0.83819444444444435</v>
      </c>
      <c r="T16" s="309"/>
      <c r="U16" s="15" t="s">
        <v>18</v>
      </c>
      <c r="V16" s="15">
        <f t="shared" si="7"/>
        <v>0.54305555555555551</v>
      </c>
      <c r="W16" s="15">
        <f t="shared" si="7"/>
        <v>0.83472222222222225</v>
      </c>
      <c r="X16" s="309"/>
      <c r="Y16" s="15" t="s">
        <v>18</v>
      </c>
      <c r="Z16" s="15">
        <f t="shared" si="2"/>
        <v>0.57430555555555551</v>
      </c>
      <c r="AA16" s="15">
        <f t="shared" si="2"/>
        <v>0.83472222222222225</v>
      </c>
    </row>
    <row r="17" spans="1:44" x14ac:dyDescent="0.25">
      <c r="A17" s="12" t="str">
        <f>VLOOKUP(D:D,'[3]PARAGENS CONCELHO'!$1:$1048576,2,FALSE)</f>
        <v xml:space="preserve"> 40.666446,  -7.917132</v>
      </c>
      <c r="B17" s="12" t="s">
        <v>3164</v>
      </c>
      <c r="C17" s="12" t="str">
        <f>VLOOKUP(D:D,'[3]PARAGENS CONCELHO'!$1:$1048576,3,FALSE)</f>
        <v>Av Europa-Tribunal 1</v>
      </c>
      <c r="D17" s="20" t="s">
        <v>3072</v>
      </c>
      <c r="E17" s="5"/>
      <c r="F17" s="5"/>
      <c r="G17" s="51">
        <v>6.9444444444444447E-4</v>
      </c>
      <c r="H17" s="308"/>
      <c r="I17" s="35" t="s">
        <v>18</v>
      </c>
      <c r="J17" s="35">
        <f t="shared" si="3"/>
        <v>0.28680555555555554</v>
      </c>
      <c r="K17" s="35">
        <f t="shared" si="4"/>
        <v>0.41180555555555559</v>
      </c>
      <c r="L17" s="35">
        <f t="shared" si="5"/>
        <v>0.50208333333333333</v>
      </c>
      <c r="M17" s="35">
        <f t="shared" si="5"/>
        <v>0.56111111111111112</v>
      </c>
      <c r="N17" s="35">
        <f t="shared" si="5"/>
        <v>0.5854166666666667</v>
      </c>
      <c r="O17" s="35">
        <f t="shared" si="5"/>
        <v>0.72083333333333333</v>
      </c>
      <c r="P17" s="35"/>
      <c r="Q17" s="35">
        <f t="shared" si="6"/>
        <v>0.76944444444444449</v>
      </c>
      <c r="R17" s="35">
        <f t="shared" si="6"/>
        <v>0.80069444444444449</v>
      </c>
      <c r="S17" s="35">
        <v>0.8388888888888888</v>
      </c>
      <c r="T17" s="309"/>
      <c r="U17" s="35" t="s">
        <v>18</v>
      </c>
      <c r="V17" s="35">
        <f t="shared" si="7"/>
        <v>0.54374999999999996</v>
      </c>
      <c r="W17" s="35">
        <f t="shared" si="7"/>
        <v>0.8354166666666667</v>
      </c>
      <c r="X17" s="309"/>
      <c r="Y17" s="35" t="s">
        <v>18</v>
      </c>
      <c r="Z17" s="35">
        <f t="shared" si="2"/>
        <v>0.57499999999999996</v>
      </c>
      <c r="AA17" s="35">
        <f t="shared" si="2"/>
        <v>0.8354166666666667</v>
      </c>
    </row>
    <row r="18" spans="1:44" x14ac:dyDescent="0.25">
      <c r="A18" s="12" t="str">
        <f>VLOOKUP(D:D,'[3]PARAGENS CONCELHO'!$1:$1048576,2,FALSE)</f>
        <v xml:space="preserve"> 40.664076,  -7.915913</v>
      </c>
      <c r="B18" s="12" t="s">
        <v>3802</v>
      </c>
      <c r="C18" s="12" t="str">
        <f>VLOOKUP(D:D,'[3]PARAGENS CONCELHO'!$1:$1048576,3,FALSE)</f>
        <v>Fonte Cibernética 1</v>
      </c>
      <c r="D18" s="12" t="s">
        <v>2769</v>
      </c>
      <c r="E18" s="17"/>
      <c r="F18" s="52"/>
      <c r="G18" s="51">
        <v>0</v>
      </c>
      <c r="H18" s="308"/>
      <c r="I18" s="15" t="s">
        <v>18</v>
      </c>
      <c r="J18" s="15">
        <f t="shared" si="3"/>
        <v>0.28680555555555554</v>
      </c>
      <c r="K18" s="15">
        <f t="shared" si="4"/>
        <v>0.41180555555555559</v>
      </c>
      <c r="L18" s="15">
        <f t="shared" si="5"/>
        <v>0.50208333333333333</v>
      </c>
      <c r="M18" s="15">
        <f t="shared" si="5"/>
        <v>0.56111111111111112</v>
      </c>
      <c r="N18" s="15">
        <f t="shared" si="5"/>
        <v>0.5854166666666667</v>
      </c>
      <c r="O18" s="15">
        <f t="shared" si="5"/>
        <v>0.72083333333333333</v>
      </c>
      <c r="P18" s="15"/>
      <c r="Q18" s="15">
        <f t="shared" si="6"/>
        <v>0.76944444444444449</v>
      </c>
      <c r="R18" s="15">
        <f t="shared" si="6"/>
        <v>0.80069444444444449</v>
      </c>
      <c r="S18" s="15">
        <v>0.8388888888888888</v>
      </c>
      <c r="T18" s="309"/>
      <c r="U18" s="15" t="s">
        <v>18</v>
      </c>
      <c r="V18" s="15">
        <f t="shared" si="7"/>
        <v>0.54374999999999996</v>
      </c>
      <c r="W18" s="15">
        <f t="shared" si="7"/>
        <v>0.8354166666666667</v>
      </c>
      <c r="X18" s="309"/>
      <c r="Y18" s="15" t="s">
        <v>18</v>
      </c>
      <c r="Z18" s="15">
        <f t="shared" si="2"/>
        <v>0.57499999999999996</v>
      </c>
      <c r="AA18" s="15">
        <f t="shared" si="2"/>
        <v>0.8354166666666667</v>
      </c>
    </row>
    <row r="19" spans="1:44" s="143" customFormat="1" x14ac:dyDescent="0.25">
      <c r="A19" s="23" t="str">
        <f>VLOOKUP(D:D,'[3]PARAGENS CONCELHO'!$1:$1048576,2,FALSE)</f>
        <v xml:space="preserve"> 40.661774,  -7.915571</v>
      </c>
      <c r="B19" s="12" t="s">
        <v>3803</v>
      </c>
      <c r="C19" s="23" t="str">
        <f>VLOOKUP(D:D,'[3]PARAGENS CONCELHO'!$1:$1048576,3,FALSE)</f>
        <v>COMV 2</v>
      </c>
      <c r="D19" s="24" t="s">
        <v>2770</v>
      </c>
      <c r="E19" s="25" t="s">
        <v>3854</v>
      </c>
      <c r="F19" s="25"/>
      <c r="G19" s="144">
        <v>6.9444444444444447E-4</v>
      </c>
      <c r="H19" s="308"/>
      <c r="I19" s="80" t="s">
        <v>18</v>
      </c>
      <c r="J19" s="80">
        <f t="shared" si="3"/>
        <v>0.28749999999999998</v>
      </c>
      <c r="K19" s="80">
        <f t="shared" si="4"/>
        <v>0.41250000000000003</v>
      </c>
      <c r="L19" s="80">
        <f t="shared" si="5"/>
        <v>0.50277777777777777</v>
      </c>
      <c r="M19" s="80">
        <f t="shared" si="5"/>
        <v>0.56180555555555556</v>
      </c>
      <c r="N19" s="80">
        <f t="shared" si="5"/>
        <v>0.58611111111111114</v>
      </c>
      <c r="O19" s="80">
        <f t="shared" si="5"/>
        <v>0.72152777777777777</v>
      </c>
      <c r="P19" s="80"/>
      <c r="Q19" s="80">
        <f t="shared" si="6"/>
        <v>0.77013888888888893</v>
      </c>
      <c r="R19" s="80">
        <f t="shared" si="6"/>
        <v>0.80138888888888893</v>
      </c>
      <c r="S19" s="80">
        <v>0.83958333333333324</v>
      </c>
      <c r="T19" s="309"/>
      <c r="U19" s="80" t="s">
        <v>18</v>
      </c>
      <c r="V19" s="80">
        <f t="shared" si="7"/>
        <v>0.5444444444444444</v>
      </c>
      <c r="W19" s="80">
        <f t="shared" si="7"/>
        <v>0.83611111111111114</v>
      </c>
      <c r="X19" s="309"/>
      <c r="Y19" s="80" t="s">
        <v>18</v>
      </c>
      <c r="Z19" s="80">
        <f t="shared" si="2"/>
        <v>0.5756944444444444</v>
      </c>
      <c r="AA19" s="80">
        <f t="shared" si="2"/>
        <v>0.83611111111111114</v>
      </c>
      <c r="AB19"/>
      <c r="AC19"/>
      <c r="AD19"/>
      <c r="AE19"/>
      <c r="AF19"/>
      <c r="AG19"/>
      <c r="AH19"/>
      <c r="AI19"/>
      <c r="AJ19"/>
      <c r="AK19"/>
      <c r="AL19"/>
      <c r="AM19"/>
      <c r="AN19"/>
      <c r="AO19"/>
      <c r="AP19"/>
      <c r="AQ19"/>
      <c r="AR19"/>
    </row>
    <row r="20" spans="1:44" x14ac:dyDescent="0.25">
      <c r="A20" s="12" t="str">
        <f>VLOOKUP(D:D,'[3]PARAGENS CONCELHO'!$1:$1048576,2,FALSE)</f>
        <v xml:space="preserve"> 40.659058,  -7.914846</v>
      </c>
      <c r="B20" s="12" t="s">
        <v>3804</v>
      </c>
      <c r="C20" s="12" t="str">
        <f>VLOOKUP(D:D,'[3]PARAGENS CONCELHO'!$1:$1048576,3,FALSE)</f>
        <v>Segurança Social 1</v>
      </c>
      <c r="D20" s="12" t="s">
        <v>20</v>
      </c>
      <c r="E20" s="17"/>
      <c r="F20" s="17"/>
      <c r="G20" s="51">
        <v>6.9444444444444447E-4</v>
      </c>
      <c r="H20" s="308"/>
      <c r="I20" s="15" t="s">
        <v>18</v>
      </c>
      <c r="J20" s="15">
        <f t="shared" si="3"/>
        <v>0.28819444444444442</v>
      </c>
      <c r="K20" s="15">
        <f t="shared" si="4"/>
        <v>0.41319444444444448</v>
      </c>
      <c r="L20" s="15">
        <f t="shared" si="5"/>
        <v>0.50347222222222221</v>
      </c>
      <c r="M20" s="15">
        <f t="shared" si="5"/>
        <v>0.5625</v>
      </c>
      <c r="N20" s="15">
        <f t="shared" si="5"/>
        <v>0.58680555555555558</v>
      </c>
      <c r="O20" s="15">
        <f t="shared" si="5"/>
        <v>0.72222222222222221</v>
      </c>
      <c r="P20" s="15"/>
      <c r="Q20" s="15">
        <f t="shared" si="6"/>
        <v>0.77083333333333337</v>
      </c>
      <c r="R20" s="15">
        <f t="shared" si="6"/>
        <v>0.80208333333333337</v>
      </c>
      <c r="S20" s="15">
        <v>0.84027777777777768</v>
      </c>
      <c r="T20" s="309"/>
      <c r="U20" s="15" t="s">
        <v>18</v>
      </c>
      <c r="V20" s="15">
        <f t="shared" si="7"/>
        <v>0.54513888888888884</v>
      </c>
      <c r="W20" s="15">
        <f t="shared" si="7"/>
        <v>0.83680555555555558</v>
      </c>
      <c r="X20" s="309"/>
      <c r="Y20" s="15" t="s">
        <v>18</v>
      </c>
      <c r="Z20" s="15">
        <f t="shared" si="2"/>
        <v>0.57638888888888884</v>
      </c>
      <c r="AA20" s="15">
        <f t="shared" si="2"/>
        <v>0.83680555555555558</v>
      </c>
    </row>
    <row r="21" spans="1:44" x14ac:dyDescent="0.25">
      <c r="A21" s="12" t="str">
        <f>VLOOKUP(D:D,'[3]PARAGENS CONCELHO'!$1:$1048576,2,FALSE)</f>
        <v xml:space="preserve"> 40.656213,  -7.914239</v>
      </c>
      <c r="B21" s="12" t="s">
        <v>3805</v>
      </c>
      <c r="C21" s="12" t="str">
        <f>VLOOKUP(D:D,'[3]PARAGENS CONCELHO'!$1:$1048576,3,FALSE)</f>
        <v>Rossio 1</v>
      </c>
      <c r="D21" s="28" t="s">
        <v>2637</v>
      </c>
      <c r="E21" s="5"/>
      <c r="F21" s="5"/>
      <c r="G21" s="51">
        <v>1.3888888888888889E-3</v>
      </c>
      <c r="H21" s="308"/>
      <c r="I21" s="15" t="s">
        <v>18</v>
      </c>
      <c r="J21" s="15">
        <f t="shared" si="3"/>
        <v>0.2895833333333333</v>
      </c>
      <c r="K21" s="15">
        <f t="shared" si="4"/>
        <v>0.41458333333333336</v>
      </c>
      <c r="L21" s="15">
        <f t="shared" si="5"/>
        <v>0.50486111111111109</v>
      </c>
      <c r="M21" s="15">
        <f t="shared" si="5"/>
        <v>0.56388888888888888</v>
      </c>
      <c r="N21" s="15">
        <f t="shared" si="5"/>
        <v>0.58819444444444446</v>
      </c>
      <c r="O21" s="15">
        <f t="shared" si="5"/>
        <v>0.72361111111111109</v>
      </c>
      <c r="P21" s="15"/>
      <c r="Q21" s="15">
        <f t="shared" si="6"/>
        <v>0.77222222222222225</v>
      </c>
      <c r="R21" s="15">
        <f t="shared" si="6"/>
        <v>0.80347222222222225</v>
      </c>
      <c r="S21" s="15">
        <v>0.84166666666666656</v>
      </c>
      <c r="T21" s="309"/>
      <c r="U21" s="15" t="s">
        <v>18</v>
      </c>
      <c r="V21" s="15">
        <f t="shared" si="7"/>
        <v>0.54652777777777772</v>
      </c>
      <c r="W21" s="15">
        <f t="shared" si="7"/>
        <v>0.83819444444444446</v>
      </c>
      <c r="X21" s="309"/>
      <c r="Y21" s="15" t="s">
        <v>18</v>
      </c>
      <c r="Z21" s="15">
        <f t="shared" si="2"/>
        <v>0.57777777777777772</v>
      </c>
      <c r="AA21" s="15">
        <f t="shared" si="2"/>
        <v>0.83819444444444446</v>
      </c>
    </row>
    <row r="22" spans="1:44" x14ac:dyDescent="0.25">
      <c r="A22" s="12" t="str">
        <f>VLOOKUP(D:D,'[3]PARAGENS CONCELHO'!$1:$1048576,2,FALSE)</f>
        <v xml:space="preserve"> 40.654126,  -7.914454</v>
      </c>
      <c r="B22" s="12" t="s">
        <v>3806</v>
      </c>
      <c r="C22" s="12" t="str">
        <f>VLOOKUP(D:D,'[3]PARAGENS CONCELHO'!$1:$1048576,3,FALSE)</f>
        <v>Alexandre Herculano</v>
      </c>
      <c r="D22" s="12" t="s">
        <v>2639</v>
      </c>
      <c r="E22" s="17"/>
      <c r="F22" s="52"/>
      <c r="G22" s="51">
        <v>0</v>
      </c>
      <c r="H22" s="308"/>
      <c r="I22" s="15" t="s">
        <v>18</v>
      </c>
      <c r="J22" s="15">
        <f t="shared" si="3"/>
        <v>0.2895833333333333</v>
      </c>
      <c r="K22" s="15" t="s">
        <v>18</v>
      </c>
      <c r="L22" s="15" t="s">
        <v>18</v>
      </c>
      <c r="M22" s="15">
        <f t="shared" ref="M22:N24" si="8">M21+$G22</f>
        <v>0.56388888888888888</v>
      </c>
      <c r="N22" s="15">
        <f t="shared" si="8"/>
        <v>0.58819444444444446</v>
      </c>
      <c r="O22" s="15" t="s">
        <v>18</v>
      </c>
      <c r="P22" s="15"/>
      <c r="Q22" s="15">
        <f>Q21+$G22</f>
        <v>0.77222222222222225</v>
      </c>
      <c r="R22" s="15" t="s">
        <v>18</v>
      </c>
      <c r="S22" s="15">
        <v>0.84166666666666656</v>
      </c>
      <c r="T22" s="309"/>
      <c r="U22" s="15" t="s">
        <v>18</v>
      </c>
      <c r="V22" s="15">
        <f t="shared" si="7"/>
        <v>0.54652777777777772</v>
      </c>
      <c r="W22" s="15">
        <f t="shared" si="7"/>
        <v>0.83819444444444446</v>
      </c>
      <c r="X22" s="309"/>
      <c r="Y22" s="15" t="s">
        <v>18</v>
      </c>
      <c r="Z22" s="15">
        <f t="shared" si="2"/>
        <v>0.57777777777777772</v>
      </c>
      <c r="AA22" s="15">
        <f t="shared" si="2"/>
        <v>0.83819444444444446</v>
      </c>
    </row>
    <row r="23" spans="1:44" x14ac:dyDescent="0.25">
      <c r="A23" s="12" t="str">
        <f>VLOOKUP(D:D,'[3]PARAGENS CONCELHO'!$1:$1048576,2,FALSE)</f>
        <v xml:space="preserve"> 40.650895,  -7.910530</v>
      </c>
      <c r="B23" s="12" t="s">
        <v>3807</v>
      </c>
      <c r="C23" s="12" t="str">
        <f>VLOOKUP(D:D,'[3]PARAGENS CONCELHO'!$1:$1048576,3,FALSE)</f>
        <v>Rei D Duarte-Mesuras</v>
      </c>
      <c r="D23" s="20" t="s">
        <v>2643</v>
      </c>
      <c r="E23" s="5"/>
      <c r="F23" s="5"/>
      <c r="G23" s="51">
        <v>6.9444444444444447E-4</v>
      </c>
      <c r="H23" s="308"/>
      <c r="I23" s="35" t="s">
        <v>18</v>
      </c>
      <c r="J23" s="35">
        <f t="shared" si="3"/>
        <v>0.29027777777777775</v>
      </c>
      <c r="K23" s="35" t="s">
        <v>18</v>
      </c>
      <c r="L23" s="35" t="s">
        <v>18</v>
      </c>
      <c r="M23" s="35">
        <f t="shared" si="8"/>
        <v>0.56458333333333333</v>
      </c>
      <c r="N23" s="35">
        <f t="shared" si="8"/>
        <v>0.58888888888888891</v>
      </c>
      <c r="O23" s="35" t="s">
        <v>18</v>
      </c>
      <c r="P23" s="35"/>
      <c r="Q23" s="35">
        <f>Q22+$G23</f>
        <v>0.7729166666666667</v>
      </c>
      <c r="R23" s="35" t="s">
        <v>18</v>
      </c>
      <c r="S23" s="35">
        <v>0.84236111111111101</v>
      </c>
      <c r="T23" s="309"/>
      <c r="U23" s="35" t="s">
        <v>18</v>
      </c>
      <c r="V23" s="35">
        <f t="shared" si="7"/>
        <v>0.54722222222222217</v>
      </c>
      <c r="W23" s="35">
        <f t="shared" si="7"/>
        <v>0.83888888888888891</v>
      </c>
      <c r="X23" s="309"/>
      <c r="Y23" s="35" t="s">
        <v>18</v>
      </c>
      <c r="Z23" s="35">
        <f t="shared" si="2"/>
        <v>0.57847222222222217</v>
      </c>
      <c r="AA23" s="35">
        <f t="shared" si="2"/>
        <v>0.83888888888888891</v>
      </c>
    </row>
    <row r="24" spans="1:44" hidden="1" x14ac:dyDescent="0.25">
      <c r="A24" s="12" t="str">
        <f>VLOOKUP(D:D,'[3]PARAGENS CONCELHO'!$1:$1048576,2,FALSE)</f>
        <v xml:space="preserve"> 40.650138,  -7.906034</v>
      </c>
      <c r="B24" s="12" t="s">
        <v>3808</v>
      </c>
      <c r="C24" s="260" t="str">
        <f>VLOOKUP(D:D,'[3]PARAGENS CONCELHO'!$1:$1048576,3,FALSE)</f>
        <v>Hospital S Teotónio</v>
      </c>
      <c r="D24" s="260" t="s">
        <v>2663</v>
      </c>
      <c r="E24" s="17"/>
      <c r="F24" s="52"/>
      <c r="G24" s="51">
        <v>0</v>
      </c>
      <c r="H24" s="308"/>
      <c r="I24" s="261" t="s">
        <v>18</v>
      </c>
      <c r="J24" s="261">
        <f>J23+$G24</f>
        <v>0.29027777777777775</v>
      </c>
      <c r="K24" s="261" t="s">
        <v>18</v>
      </c>
      <c r="L24" s="261" t="s">
        <v>18</v>
      </c>
      <c r="M24" s="261">
        <f t="shared" si="8"/>
        <v>0.56458333333333333</v>
      </c>
      <c r="N24" s="261">
        <f t="shared" si="8"/>
        <v>0.58888888888888891</v>
      </c>
      <c r="O24" s="261" t="s">
        <v>18</v>
      </c>
      <c r="P24" s="261"/>
      <c r="Q24" s="261">
        <f>Q23+$G24</f>
        <v>0.7729166666666667</v>
      </c>
      <c r="R24" s="261" t="s">
        <v>18</v>
      </c>
      <c r="S24" s="261">
        <v>0.84236111111111101</v>
      </c>
      <c r="T24" s="309"/>
      <c r="U24" s="261" t="s">
        <v>18</v>
      </c>
      <c r="V24" s="261">
        <f t="shared" si="7"/>
        <v>0.54722222222222217</v>
      </c>
      <c r="W24" s="261">
        <f t="shared" si="7"/>
        <v>0.83888888888888891</v>
      </c>
      <c r="X24" s="309"/>
      <c r="Y24" s="261" t="s">
        <v>18</v>
      </c>
      <c r="Z24" s="261">
        <f t="shared" si="2"/>
        <v>0.57847222222222217</v>
      </c>
      <c r="AA24" s="261">
        <f t="shared" si="2"/>
        <v>0.83888888888888891</v>
      </c>
    </row>
    <row r="25" spans="1:44" x14ac:dyDescent="0.25">
      <c r="A25" s="12" t="str">
        <f>VLOOKUP(D:D,'[3]PARAGENS CONCELHO'!$1:$1048576,2,FALSE)</f>
        <v xml:space="preserve"> 40.648634,  -7.909149</v>
      </c>
      <c r="B25" s="12" t="s">
        <v>3809</v>
      </c>
      <c r="C25" s="12" t="str">
        <f>VLOOKUP(D:D,'[3]PARAGENS CONCELHO'!$1:$1048576,3,FALSE)</f>
        <v>Rei D Duarte-Hospital 1</v>
      </c>
      <c r="D25" s="20" t="s">
        <v>2644</v>
      </c>
      <c r="E25" s="5"/>
      <c r="F25" s="70"/>
      <c r="G25" s="51">
        <v>6.9444444444444447E-4</v>
      </c>
      <c r="H25" s="308"/>
      <c r="I25" s="35" t="s">
        <v>18</v>
      </c>
      <c r="J25" s="35">
        <f>J23+$G25</f>
        <v>0.29097222222222219</v>
      </c>
      <c r="K25" s="35" t="s">
        <v>18</v>
      </c>
      <c r="L25" s="35" t="s">
        <v>18</v>
      </c>
      <c r="M25" s="35">
        <f>M23+$G25</f>
        <v>0.56527777777777777</v>
      </c>
      <c r="N25" s="35">
        <f>N23+$G25</f>
        <v>0.58958333333333335</v>
      </c>
      <c r="O25" s="35" t="s">
        <v>18</v>
      </c>
      <c r="P25" s="35"/>
      <c r="Q25" s="35">
        <f>Q23+$G25</f>
        <v>0.77361111111111114</v>
      </c>
      <c r="R25" s="35" t="s">
        <v>18</v>
      </c>
      <c r="S25" s="35">
        <v>0.84305555555555545</v>
      </c>
      <c r="T25" s="309"/>
      <c r="U25" s="35" t="s">
        <v>18</v>
      </c>
      <c r="V25" s="35">
        <f>V23+$G25</f>
        <v>0.54791666666666661</v>
      </c>
      <c r="W25" s="35">
        <f>W23+$G25</f>
        <v>0.83958333333333335</v>
      </c>
      <c r="X25" s="309"/>
      <c r="Y25" s="35" t="s">
        <v>18</v>
      </c>
      <c r="Z25" s="35">
        <f>Z23+$G25</f>
        <v>0.57916666666666661</v>
      </c>
      <c r="AA25" s="35">
        <f>AA23+$G25</f>
        <v>0.83958333333333335</v>
      </c>
    </row>
    <row r="26" spans="1:44" x14ac:dyDescent="0.25">
      <c r="A26" s="12" t="str">
        <f>VLOOKUP(D:D,'[3]PARAGENS CONCELHO'!$1:$1048576,2,FALSE)</f>
        <v xml:space="preserve"> 40.647255,  -7.912799</v>
      </c>
      <c r="B26" s="12" t="s">
        <v>3810</v>
      </c>
      <c r="C26" s="12" t="str">
        <f>VLOOKUP(D:D,'[3]PARAGENS CONCELHO'!$1:$1048576,3,FALSE)</f>
        <v>Quinta do Galo 2</v>
      </c>
      <c r="D26" s="12" t="s">
        <v>2904</v>
      </c>
      <c r="E26" s="5"/>
      <c r="F26" s="71"/>
      <c r="G26" s="51">
        <v>6.9444444444444447E-4</v>
      </c>
      <c r="H26" s="308"/>
      <c r="I26" s="15" t="s">
        <v>18</v>
      </c>
      <c r="J26" s="15">
        <f>J25+$G26</f>
        <v>0.29166666666666663</v>
      </c>
      <c r="K26" s="15" t="s">
        <v>18</v>
      </c>
      <c r="L26" s="15" t="s">
        <v>18</v>
      </c>
      <c r="M26" s="15">
        <f t="shared" ref="M26:N28" si="9">M25+$G26</f>
        <v>0.56597222222222221</v>
      </c>
      <c r="N26" s="15">
        <f t="shared" si="9"/>
        <v>0.59027777777777779</v>
      </c>
      <c r="O26" s="15" t="s">
        <v>18</v>
      </c>
      <c r="P26" s="15"/>
      <c r="Q26" s="15">
        <f>Q25+$G26</f>
        <v>0.77430555555555558</v>
      </c>
      <c r="R26" s="15" t="s">
        <v>18</v>
      </c>
      <c r="S26" s="15">
        <v>0.84374999999999989</v>
      </c>
      <c r="T26" s="309"/>
      <c r="U26" s="15" t="s">
        <v>18</v>
      </c>
      <c r="V26" s="15">
        <f t="shared" si="7"/>
        <v>0.54861111111111105</v>
      </c>
      <c r="W26" s="15">
        <f t="shared" si="7"/>
        <v>0.84027777777777779</v>
      </c>
      <c r="X26" s="309"/>
      <c r="Y26" s="15" t="s">
        <v>18</v>
      </c>
      <c r="Z26" s="15">
        <f t="shared" si="2"/>
        <v>0.57986111111111105</v>
      </c>
      <c r="AA26" s="15">
        <f t="shared" si="2"/>
        <v>0.84027777777777779</v>
      </c>
    </row>
    <row r="27" spans="1:44" x14ac:dyDescent="0.25">
      <c r="A27" s="12" t="str">
        <f>VLOOKUP(D:D,'[3]PARAGENS CONCELHO'!$1:$1048576,2,FALSE)</f>
        <v xml:space="preserve"> 40.642732,  -7.916606</v>
      </c>
      <c r="B27" s="12" t="s">
        <v>3174</v>
      </c>
      <c r="C27" s="12" t="str">
        <f>VLOOKUP(D:D,'[3]PARAGENS CONCELHO'!$1:$1048576,3,FALSE)</f>
        <v>M Rita Jesus-Escola 2</v>
      </c>
      <c r="D27" s="20" t="s">
        <v>2905</v>
      </c>
      <c r="E27" s="5"/>
      <c r="F27" s="72">
        <v>6.9444444444444447E-4</v>
      </c>
      <c r="G27" s="51">
        <v>1.3888888888888889E-3</v>
      </c>
      <c r="H27" s="308"/>
      <c r="I27" s="35" t="s">
        <v>18</v>
      </c>
      <c r="J27" s="35">
        <f>J26+$G27</f>
        <v>0.29305555555555551</v>
      </c>
      <c r="K27" s="35" t="s">
        <v>18</v>
      </c>
      <c r="L27" s="35" t="s">
        <v>18</v>
      </c>
      <c r="M27" s="35">
        <f t="shared" si="9"/>
        <v>0.56736111111111109</v>
      </c>
      <c r="N27" s="35">
        <f t="shared" si="9"/>
        <v>0.59166666666666667</v>
      </c>
      <c r="O27" s="35" t="s">
        <v>18</v>
      </c>
      <c r="P27" s="35"/>
      <c r="Q27" s="35">
        <f>Q26+$F27</f>
        <v>0.77500000000000002</v>
      </c>
      <c r="R27" s="35" t="s">
        <v>18</v>
      </c>
      <c r="S27" s="35">
        <v>0.84513888888888877</v>
      </c>
      <c r="T27" s="309"/>
      <c r="U27" s="35" t="s">
        <v>18</v>
      </c>
      <c r="V27" s="35">
        <f t="shared" si="7"/>
        <v>0.54999999999999993</v>
      </c>
      <c r="W27" s="35">
        <f t="shared" si="7"/>
        <v>0.84166666666666667</v>
      </c>
      <c r="X27" s="309"/>
      <c r="Y27" s="35" t="s">
        <v>18</v>
      </c>
      <c r="Z27" s="35">
        <f>Z26+$F27</f>
        <v>0.58055555555555549</v>
      </c>
      <c r="AA27" s="35">
        <f t="shared" si="2"/>
        <v>0.84166666666666667</v>
      </c>
    </row>
    <row r="28" spans="1:44" x14ac:dyDescent="0.25">
      <c r="A28" s="12" t="str">
        <f>VLOOKUP(D:D,'[3]PARAGENS CONCELHO'!$1:$1048576,2,FALSE)</f>
        <v xml:space="preserve"> 40.641720,  -7.917366</v>
      </c>
      <c r="B28" s="12" t="s">
        <v>3174</v>
      </c>
      <c r="C28" s="12" t="str">
        <f>VLOOKUP(D:D,'[3]PARAGENS CONCELHO'!$1:$1048576,3,FALSE)</f>
        <v>Madre Rita de Jesus 2</v>
      </c>
      <c r="D28" s="12" t="s">
        <v>2906</v>
      </c>
      <c r="E28" s="5"/>
      <c r="F28" s="71"/>
      <c r="G28" s="51">
        <v>0</v>
      </c>
      <c r="H28" s="308"/>
      <c r="I28" s="15" t="s">
        <v>18</v>
      </c>
      <c r="J28" s="15">
        <f>J27+$G28</f>
        <v>0.29305555555555551</v>
      </c>
      <c r="K28" s="15" t="s">
        <v>18</v>
      </c>
      <c r="L28" s="15" t="s">
        <v>18</v>
      </c>
      <c r="M28" s="15">
        <f t="shared" si="9"/>
        <v>0.56736111111111109</v>
      </c>
      <c r="N28" s="15">
        <f t="shared" si="9"/>
        <v>0.59166666666666667</v>
      </c>
      <c r="O28" s="15" t="s">
        <v>18</v>
      </c>
      <c r="P28" s="15"/>
      <c r="Q28" s="15">
        <f>Q27+$G28</f>
        <v>0.77500000000000002</v>
      </c>
      <c r="R28" s="15" t="s">
        <v>18</v>
      </c>
      <c r="S28" s="15">
        <v>0.84513888888888877</v>
      </c>
      <c r="T28" s="309"/>
      <c r="U28" s="15" t="s">
        <v>18</v>
      </c>
      <c r="V28" s="15">
        <f t="shared" si="7"/>
        <v>0.54999999999999993</v>
      </c>
      <c r="W28" s="15">
        <f t="shared" si="7"/>
        <v>0.84166666666666667</v>
      </c>
      <c r="X28" s="309"/>
      <c r="Y28" s="15" t="s">
        <v>18</v>
      </c>
      <c r="Z28" s="15">
        <f t="shared" si="2"/>
        <v>0.58055555555555549</v>
      </c>
      <c r="AA28" s="15">
        <f t="shared" si="2"/>
        <v>0.84166666666666667</v>
      </c>
    </row>
    <row r="29" spans="1:44" x14ac:dyDescent="0.25">
      <c r="A29" s="12" t="str">
        <f>VLOOKUP(D:D,'[3]PARAGENS CONCELHO'!$1:$1048576,2,FALSE)</f>
        <v xml:space="preserve"> 40.642870,  -7.920631</v>
      </c>
      <c r="B29" s="12" t="s">
        <v>3811</v>
      </c>
      <c r="C29" s="12" t="str">
        <f>VLOOKUP(D:D,'[3]PARAGENS CONCELHO'!$1:$1048576,3,FALSE)</f>
        <v>Cidade Politécnica-IPV</v>
      </c>
      <c r="D29" s="28" t="s">
        <v>2907</v>
      </c>
      <c r="E29" s="5"/>
      <c r="F29" s="51">
        <v>6.9444444444444447E-4</v>
      </c>
      <c r="G29" s="51">
        <v>1.3888888888888889E-3</v>
      </c>
      <c r="H29" s="308"/>
      <c r="I29" s="15" t="s">
        <v>18</v>
      </c>
      <c r="J29" s="15">
        <f>J28+$G29</f>
        <v>0.2944444444444444</v>
      </c>
      <c r="K29" s="15" t="s">
        <v>18</v>
      </c>
      <c r="L29" s="15" t="s">
        <v>18</v>
      </c>
      <c r="M29" s="15">
        <f>M28+$F29</f>
        <v>0.56805555555555554</v>
      </c>
      <c r="N29" s="15">
        <f>N28+$G29</f>
        <v>0.59305555555555556</v>
      </c>
      <c r="O29" s="15" t="s">
        <v>18</v>
      </c>
      <c r="P29" s="15"/>
      <c r="Q29" s="15">
        <f>Q28+$G29</f>
        <v>0.77638888888888891</v>
      </c>
      <c r="R29" s="15" t="s">
        <v>18</v>
      </c>
      <c r="S29" s="15">
        <v>0.84652777777777766</v>
      </c>
      <c r="T29" s="309"/>
      <c r="U29" s="15" t="s">
        <v>18</v>
      </c>
      <c r="V29" s="15">
        <f t="shared" si="7"/>
        <v>0.55138888888888882</v>
      </c>
      <c r="W29" s="15">
        <f t="shared" si="7"/>
        <v>0.84305555555555556</v>
      </c>
      <c r="X29" s="309"/>
      <c r="Y29" s="15" t="s">
        <v>18</v>
      </c>
      <c r="Z29" s="15">
        <f>Z28+$F29</f>
        <v>0.58124999999999993</v>
      </c>
      <c r="AA29" s="15">
        <f t="shared" si="2"/>
        <v>0.84305555555555556</v>
      </c>
    </row>
    <row r="30" spans="1:44" x14ac:dyDescent="0.25">
      <c r="A30" s="12" t="str">
        <f>VLOOKUP(D:D,'[3]PARAGENS CONCELHO'!$1:$1048576,2,FALSE)</f>
        <v xml:space="preserve"> 40.653733,  -7.916013</v>
      </c>
      <c r="B30" s="12" t="s">
        <v>3812</v>
      </c>
      <c r="C30" s="12" t="str">
        <f>VLOOKUP(D:D,'[3]PARAGENS CONCELHO'!$1:$1048576,3,FALSE)</f>
        <v>25 Abril-Liceu 1</v>
      </c>
      <c r="D30" s="12" t="s">
        <v>2869</v>
      </c>
      <c r="E30" s="17"/>
      <c r="F30" s="71"/>
      <c r="G30" s="51">
        <v>6.9444444444444447E-4</v>
      </c>
      <c r="H30" s="308"/>
      <c r="I30" s="15" t="s">
        <v>18</v>
      </c>
      <c r="J30" s="15" t="s">
        <v>18</v>
      </c>
      <c r="K30" s="15">
        <f>K21+$G30</f>
        <v>0.4152777777777778</v>
      </c>
      <c r="L30" s="15">
        <f>L21+$G30</f>
        <v>0.50555555555555554</v>
      </c>
      <c r="M30" s="15" t="s">
        <v>18</v>
      </c>
      <c r="N30" s="15" t="s">
        <v>18</v>
      </c>
      <c r="O30" s="15">
        <f>O21+$G30</f>
        <v>0.72430555555555554</v>
      </c>
      <c r="P30" s="15"/>
      <c r="Q30" s="15" t="s">
        <v>18</v>
      </c>
      <c r="R30" s="15">
        <f>R21+$G30</f>
        <v>0.8041666666666667</v>
      </c>
      <c r="S30" s="15" t="s">
        <v>18</v>
      </c>
      <c r="T30" s="309"/>
      <c r="U30" s="15" t="s">
        <v>18</v>
      </c>
      <c r="V30" s="15" t="s">
        <v>18</v>
      </c>
      <c r="W30" s="15" t="s">
        <v>18</v>
      </c>
      <c r="X30" s="309"/>
      <c r="Y30" s="15" t="s">
        <v>18</v>
      </c>
      <c r="Z30" s="15" t="s">
        <v>18</v>
      </c>
      <c r="AA30" s="15" t="s">
        <v>18</v>
      </c>
    </row>
    <row r="31" spans="1:44" x14ac:dyDescent="0.25">
      <c r="A31" s="12" t="str">
        <f>VLOOKUP(D:D,'[3]PARAGENS CONCELHO'!$1:$1048576,2,FALSE)</f>
        <v xml:space="preserve"> 40.650371,  -7.918719</v>
      </c>
      <c r="B31" s="12" t="s">
        <v>3813</v>
      </c>
      <c r="C31" s="12" t="str">
        <f>VLOOKUP(D:D,'[3]PARAGENS CONCELHO'!$1:$1048576,3,FALSE)</f>
        <v>25 Abril-Paulo VI</v>
      </c>
      <c r="D31" s="20" t="s">
        <v>2870</v>
      </c>
      <c r="E31" s="5"/>
      <c r="F31" s="70"/>
      <c r="G31" s="51">
        <v>0</v>
      </c>
      <c r="H31" s="308"/>
      <c r="I31" s="35" t="s">
        <v>18</v>
      </c>
      <c r="J31" s="35" t="s">
        <v>18</v>
      </c>
      <c r="K31" s="35">
        <f>K30+$G31</f>
        <v>0.4152777777777778</v>
      </c>
      <c r="L31" s="35">
        <f>L30+$G31</f>
        <v>0.50555555555555554</v>
      </c>
      <c r="M31" s="35" t="s">
        <v>18</v>
      </c>
      <c r="N31" s="35" t="s">
        <v>18</v>
      </c>
      <c r="O31" s="35">
        <f t="shared" ref="O31:O46" si="10">O30+$G31</f>
        <v>0.72430555555555554</v>
      </c>
      <c r="P31" s="35"/>
      <c r="Q31" s="35" t="s">
        <v>18</v>
      </c>
      <c r="R31" s="35">
        <f>R30+$G31</f>
        <v>0.8041666666666667</v>
      </c>
      <c r="S31" s="35" t="s">
        <v>18</v>
      </c>
      <c r="T31" s="309"/>
      <c r="U31" s="35" t="s">
        <v>18</v>
      </c>
      <c r="V31" s="35" t="s">
        <v>18</v>
      </c>
      <c r="W31" s="35" t="s">
        <v>18</v>
      </c>
      <c r="X31" s="309"/>
      <c r="Y31" s="35" t="s">
        <v>18</v>
      </c>
      <c r="Z31" s="35" t="s">
        <v>18</v>
      </c>
      <c r="AA31" s="35" t="s">
        <v>18</v>
      </c>
    </row>
    <row r="32" spans="1:44" x14ac:dyDescent="0.25">
      <c r="A32" s="12" t="str">
        <f>VLOOKUP(D:D,'[3]PARAGENS CONCELHO'!$1:$1048576,2,FALSE)</f>
        <v xml:space="preserve"> 40.647830,  -7.920763</v>
      </c>
      <c r="B32" s="12" t="s">
        <v>3813</v>
      </c>
      <c r="C32" s="12" t="str">
        <f>VLOOKUP(D:D,'[3]PARAGENS CONCELHO'!$1:$1048576,3,FALSE)</f>
        <v>Reg Infantaria</v>
      </c>
      <c r="D32" s="12" t="s">
        <v>2871</v>
      </c>
      <c r="E32" s="17"/>
      <c r="F32" s="71"/>
      <c r="G32" s="51">
        <v>6.9444444444444447E-4</v>
      </c>
      <c r="H32" s="308"/>
      <c r="I32" s="15" t="s">
        <v>18</v>
      </c>
      <c r="J32" s="15" t="s">
        <v>18</v>
      </c>
      <c r="K32" s="15">
        <f>K31+$G32</f>
        <v>0.41597222222222224</v>
      </c>
      <c r="L32" s="15">
        <f>L31+$G32</f>
        <v>0.50624999999999998</v>
      </c>
      <c r="M32" s="15" t="s">
        <v>18</v>
      </c>
      <c r="N32" s="15" t="s">
        <v>18</v>
      </c>
      <c r="O32" s="15">
        <f t="shared" si="10"/>
        <v>0.72499999999999998</v>
      </c>
      <c r="P32" s="15"/>
      <c r="Q32" s="15" t="s">
        <v>18</v>
      </c>
      <c r="R32" s="15">
        <f>R31+$G32</f>
        <v>0.80486111111111114</v>
      </c>
      <c r="S32" s="15" t="s">
        <v>18</v>
      </c>
      <c r="T32" s="309"/>
      <c r="U32" s="15" t="s">
        <v>18</v>
      </c>
      <c r="V32" s="15" t="s">
        <v>18</v>
      </c>
      <c r="W32" s="15" t="s">
        <v>18</v>
      </c>
      <c r="X32" s="309"/>
      <c r="Y32" s="15" t="s">
        <v>18</v>
      </c>
      <c r="Z32" s="15" t="s">
        <v>18</v>
      </c>
      <c r="AA32" s="15" t="s">
        <v>18</v>
      </c>
    </row>
    <row r="33" spans="1:44" s="143" customFormat="1" x14ac:dyDescent="0.25">
      <c r="A33" s="23" t="str">
        <f>VLOOKUP(D:D,'[3]PARAGENS CONCELHO'!$1:$1048576,2,FALSE)</f>
        <v xml:space="preserve"> 40.642368,  -7.920309</v>
      </c>
      <c r="B33" s="12" t="s">
        <v>3813</v>
      </c>
      <c r="C33" s="23" t="str">
        <f>VLOOKUP(D:D,'[3]PARAGENS CONCELHO'!$1:$1048576,3,FALSE)</f>
        <v>C Politécnica-Escola</v>
      </c>
      <c r="D33" s="24" t="s">
        <v>2872</v>
      </c>
      <c r="E33" s="25" t="s">
        <v>3855</v>
      </c>
      <c r="F33" s="144">
        <v>6.9444444444444447E-4</v>
      </c>
      <c r="G33" s="144">
        <v>1.3888888888888889E-3</v>
      </c>
      <c r="H33" s="308"/>
      <c r="I33" s="80" t="s">
        <v>18</v>
      </c>
      <c r="J33" s="80" t="s">
        <v>18</v>
      </c>
      <c r="K33" s="80" t="s">
        <v>18</v>
      </c>
      <c r="L33" s="80" t="s">
        <v>18</v>
      </c>
      <c r="M33" s="80" t="s">
        <v>18</v>
      </c>
      <c r="N33" s="80" t="s">
        <v>18</v>
      </c>
      <c r="O33" s="80" t="s">
        <v>18</v>
      </c>
      <c r="P33" s="80"/>
      <c r="Q33" s="80" t="s">
        <v>18</v>
      </c>
      <c r="R33" s="80" t="s">
        <v>18</v>
      </c>
      <c r="S33" s="80" t="s">
        <v>18</v>
      </c>
      <c r="T33" s="309"/>
      <c r="U33" s="80" t="s">
        <v>18</v>
      </c>
      <c r="V33" s="80" t="s">
        <v>18</v>
      </c>
      <c r="W33" s="80" t="s">
        <v>18</v>
      </c>
      <c r="X33" s="309"/>
      <c r="Y33" s="80" t="s">
        <v>18</v>
      </c>
      <c r="Z33" s="80" t="s">
        <v>18</v>
      </c>
      <c r="AA33" s="80" t="s">
        <v>18</v>
      </c>
      <c r="AB33"/>
      <c r="AC33"/>
      <c r="AD33"/>
      <c r="AE33"/>
      <c r="AF33"/>
      <c r="AG33"/>
      <c r="AH33"/>
      <c r="AI33"/>
      <c r="AJ33"/>
      <c r="AK33"/>
      <c r="AL33"/>
      <c r="AM33"/>
      <c r="AN33"/>
      <c r="AO33"/>
      <c r="AP33"/>
      <c r="AQ33"/>
      <c r="AR33"/>
    </row>
    <row r="34" spans="1:44" x14ac:dyDescent="0.25">
      <c r="A34" s="12" t="str">
        <f>VLOOKUP(D:D,'[3]PARAGENS CONCELHO'!$1:$1048576,2,FALSE)</f>
        <v xml:space="preserve"> 40.643170,  -7.924132</v>
      </c>
      <c r="B34" s="12">
        <v>13</v>
      </c>
      <c r="C34" s="12" t="str">
        <f>VLOOKUP(D:D,'[3]PARAGENS CONCELHO'!$1:$1048576,3,FALSE)</f>
        <v>Repeses-Santa Eulália 1</v>
      </c>
      <c r="D34" s="12" t="s">
        <v>3041</v>
      </c>
      <c r="E34" s="17"/>
      <c r="F34" s="73">
        <v>7.6388888888888886E-3</v>
      </c>
      <c r="G34" s="51">
        <v>6.9444444444444447E-4</v>
      </c>
      <c r="H34" s="308"/>
      <c r="I34" s="15" t="s">
        <v>18</v>
      </c>
      <c r="J34" s="15">
        <f>J29+G34</f>
        <v>0.29513888888888884</v>
      </c>
      <c r="K34" s="15">
        <f>K32+$G34</f>
        <v>0.41666666666666669</v>
      </c>
      <c r="L34" s="15">
        <f>L32+$G34</f>
        <v>0.50694444444444442</v>
      </c>
      <c r="M34" s="15">
        <f>M29+$G34</f>
        <v>0.56874999999999998</v>
      </c>
      <c r="N34" s="15">
        <f>N29+$G34</f>
        <v>0.59375</v>
      </c>
      <c r="O34" s="15">
        <v>0.7270833333333333</v>
      </c>
      <c r="P34" s="15"/>
      <c r="Q34" s="15">
        <f>Q29+$G34</f>
        <v>0.77708333333333335</v>
      </c>
      <c r="R34" s="15">
        <v>0.81319444444444444</v>
      </c>
      <c r="S34" s="15">
        <v>0.8472222222222221</v>
      </c>
      <c r="T34" s="309"/>
      <c r="U34" s="15" t="s">
        <v>18</v>
      </c>
      <c r="V34" s="15">
        <v>0.55902777777777779</v>
      </c>
      <c r="W34" s="15">
        <v>0.85069444444444453</v>
      </c>
      <c r="X34" s="309"/>
      <c r="Y34" s="15" t="s">
        <v>18</v>
      </c>
      <c r="Z34" s="15">
        <f>Z29+F34</f>
        <v>0.5888888888888888</v>
      </c>
      <c r="AA34" s="15">
        <v>0.85069444444444453</v>
      </c>
    </row>
    <row r="35" spans="1:44" x14ac:dyDescent="0.25">
      <c r="A35" s="12" t="str">
        <f>VLOOKUP(D:D,'[3]PARAGENS CONCELHO'!$1:$1048576,2,FALSE)</f>
        <v xml:space="preserve"> 40.641329,  -7.924930</v>
      </c>
      <c r="B35" s="12">
        <v>13</v>
      </c>
      <c r="C35" s="12" t="str">
        <f>VLOOKUP(D:D,'[3]PARAGENS CONCELHO'!$1:$1048576,3,FALSE)</f>
        <v>Repeses-Santa Eulália 2</v>
      </c>
      <c r="D35" s="20" t="s">
        <v>3042</v>
      </c>
      <c r="E35" s="5"/>
      <c r="F35" s="72">
        <v>0</v>
      </c>
      <c r="G35" s="51">
        <v>6.9444444444444447E-4</v>
      </c>
      <c r="H35" s="308"/>
      <c r="I35" s="35" t="s">
        <v>18</v>
      </c>
      <c r="J35" s="35">
        <f>J34+F35</f>
        <v>0.29513888888888884</v>
      </c>
      <c r="K35" s="35">
        <f t="shared" ref="K35:M36" si="11">K34+$G35</f>
        <v>0.41736111111111113</v>
      </c>
      <c r="L35" s="35">
        <f t="shared" si="11"/>
        <v>0.50763888888888886</v>
      </c>
      <c r="M35" s="35">
        <f t="shared" si="11"/>
        <v>0.56944444444444442</v>
      </c>
      <c r="N35" s="35">
        <f>N34+G35</f>
        <v>0.59444444444444444</v>
      </c>
      <c r="O35" s="35">
        <f t="shared" si="10"/>
        <v>0.72777777777777775</v>
      </c>
      <c r="P35" s="35"/>
      <c r="Q35" s="35">
        <f>Q34+$F35</f>
        <v>0.77708333333333335</v>
      </c>
      <c r="R35" s="35">
        <f>R34+$G35</f>
        <v>0.81388888888888888</v>
      </c>
      <c r="S35" s="35">
        <v>0.84791666666666654</v>
      </c>
      <c r="T35" s="309"/>
      <c r="U35" s="35" t="s">
        <v>18</v>
      </c>
      <c r="V35" s="35">
        <f t="shared" ref="V35:W50" si="12">V34+$G35</f>
        <v>0.55972222222222223</v>
      </c>
      <c r="W35" s="35">
        <f t="shared" si="12"/>
        <v>0.85138888888888897</v>
      </c>
      <c r="X35" s="309"/>
      <c r="Y35" s="35" t="s">
        <v>18</v>
      </c>
      <c r="Z35" s="35">
        <f>Z34+$F35</f>
        <v>0.5888888888888888</v>
      </c>
      <c r="AA35" s="35">
        <f>AA34+$G35</f>
        <v>0.85138888888888897</v>
      </c>
    </row>
    <row r="36" spans="1:44" x14ac:dyDescent="0.25">
      <c r="A36" s="12" t="str">
        <f>VLOOKUP(D:D,'[3]PARAGENS CONCELHO'!$1:$1048576,2,FALSE)</f>
        <v xml:space="preserve"> 40.639737,  -7.926259</v>
      </c>
      <c r="B36" s="12">
        <v>13</v>
      </c>
      <c r="C36" s="12" t="str">
        <f>VLOOKUP(D:D,'[3]PARAGENS CONCELHO'!$1:$1048576,3,FALSE)</f>
        <v>Repeses-Centro</v>
      </c>
      <c r="D36" s="12" t="s">
        <v>3043</v>
      </c>
      <c r="E36" s="5"/>
      <c r="F36" s="71"/>
      <c r="G36" s="51">
        <v>6.9444444444444447E-4</v>
      </c>
      <c r="H36" s="308"/>
      <c r="I36" s="15" t="s">
        <v>18</v>
      </c>
      <c r="J36" s="15">
        <f>J35+G36</f>
        <v>0.29583333333333328</v>
      </c>
      <c r="K36" s="15">
        <f t="shared" si="11"/>
        <v>0.41805555555555557</v>
      </c>
      <c r="L36" s="15">
        <f t="shared" si="11"/>
        <v>0.5083333333333333</v>
      </c>
      <c r="M36" s="15">
        <f t="shared" si="11"/>
        <v>0.57013888888888886</v>
      </c>
      <c r="N36" s="15">
        <f>N35+G36</f>
        <v>0.59513888888888888</v>
      </c>
      <c r="O36" s="15">
        <f t="shared" si="10"/>
        <v>0.72847222222222219</v>
      </c>
      <c r="P36" s="15"/>
      <c r="Q36" s="15">
        <f>Q35+$G36</f>
        <v>0.77777777777777779</v>
      </c>
      <c r="R36" s="15">
        <f>R35+$G36</f>
        <v>0.81458333333333333</v>
      </c>
      <c r="S36" s="15">
        <v>0.84861111111111098</v>
      </c>
      <c r="T36" s="309"/>
      <c r="U36" s="15" t="s">
        <v>18</v>
      </c>
      <c r="V36" s="15">
        <f t="shared" si="12"/>
        <v>0.56041666666666667</v>
      </c>
      <c r="W36" s="15">
        <f t="shared" si="12"/>
        <v>0.85208333333333341</v>
      </c>
      <c r="X36" s="309"/>
      <c r="Y36" s="15" t="s">
        <v>18</v>
      </c>
      <c r="Z36" s="15">
        <v>0.59027777777777779</v>
      </c>
      <c r="AA36" s="15">
        <f>AA35+$G36</f>
        <v>0.85208333333333341</v>
      </c>
    </row>
    <row r="37" spans="1:44" s="143" customFormat="1" x14ac:dyDescent="0.25">
      <c r="A37" s="23" t="str">
        <f>VLOOKUP(D:D,'[3]PARAGENS CONCELHO'!$1:$1048576,2,FALSE)</f>
        <v xml:space="preserve"> 40.638076,  -7.929845</v>
      </c>
      <c r="B37" s="12">
        <v>13</v>
      </c>
      <c r="C37" s="23" t="str">
        <f>VLOOKUP(D:D,'[3]PARAGENS CONCELHO'!$1:$1048576,3,FALSE)</f>
        <v>Paradinha-R Principal 2</v>
      </c>
      <c r="D37" s="23" t="s">
        <v>3044</v>
      </c>
      <c r="E37" s="25" t="s">
        <v>3856</v>
      </c>
      <c r="F37" s="25"/>
      <c r="G37" s="144">
        <v>6.9444444444444447E-4</v>
      </c>
      <c r="H37" s="308"/>
      <c r="I37" s="80" t="s">
        <v>18</v>
      </c>
      <c r="J37" s="80" t="s">
        <v>18</v>
      </c>
      <c r="K37" s="80">
        <f t="shared" ref="K37:K48" si="13">K36+$G37</f>
        <v>0.41875000000000001</v>
      </c>
      <c r="L37" s="80">
        <f>+L36+G37</f>
        <v>0.50902777777777775</v>
      </c>
      <c r="M37" s="80">
        <f t="shared" ref="M37:M44" si="14">M36+$G37</f>
        <v>0.5708333333333333</v>
      </c>
      <c r="N37" s="80">
        <f>N36+G37</f>
        <v>0.59583333333333333</v>
      </c>
      <c r="O37" s="80">
        <f t="shared" si="10"/>
        <v>0.72916666666666663</v>
      </c>
      <c r="P37" s="80"/>
      <c r="Q37" s="80">
        <f>Q36+G37</f>
        <v>0.77847222222222223</v>
      </c>
      <c r="R37" s="80" t="s">
        <v>18</v>
      </c>
      <c r="S37" s="80">
        <v>0.84930555555555542</v>
      </c>
      <c r="T37" s="309"/>
      <c r="U37" s="80" t="s">
        <v>18</v>
      </c>
      <c r="V37" s="80">
        <f t="shared" si="12"/>
        <v>0.56111111111111112</v>
      </c>
      <c r="W37" s="80">
        <f t="shared" si="12"/>
        <v>0.85277777777777786</v>
      </c>
      <c r="X37" s="309"/>
      <c r="Y37" s="80" t="s">
        <v>18</v>
      </c>
      <c r="Z37" s="80">
        <f t="shared" ref="Z37:AA52" si="15">Z36+$G37</f>
        <v>0.59097222222222223</v>
      </c>
      <c r="AA37" s="80">
        <f t="shared" si="15"/>
        <v>0.85277777777777786</v>
      </c>
      <c r="AB37"/>
      <c r="AC37"/>
      <c r="AD37"/>
      <c r="AE37"/>
      <c r="AF37"/>
      <c r="AG37"/>
      <c r="AH37"/>
      <c r="AI37"/>
      <c r="AJ37"/>
      <c r="AK37"/>
      <c r="AL37"/>
      <c r="AM37"/>
      <c r="AN37"/>
      <c r="AO37"/>
      <c r="AP37"/>
      <c r="AQ37"/>
      <c r="AR37"/>
    </row>
    <row r="38" spans="1:44" x14ac:dyDescent="0.25">
      <c r="A38" s="12" t="str">
        <f>VLOOKUP(D:D,'[3]PARAGENS CONCELHO'!$1:$1048576,2,FALSE)</f>
        <v xml:space="preserve"> 40.638632,  -7.932472</v>
      </c>
      <c r="B38" s="12">
        <v>13</v>
      </c>
      <c r="C38" s="12" t="str">
        <f>VLOOKUP(D:D,'[3]PARAGENS CONCELHO'!$1:$1048576,3,FALSE)</f>
        <v>Paradinha-Escola 1</v>
      </c>
      <c r="D38" s="20" t="s">
        <v>3045</v>
      </c>
      <c r="E38" s="5"/>
      <c r="F38" s="70"/>
      <c r="G38" s="51">
        <v>0</v>
      </c>
      <c r="H38" s="308"/>
      <c r="I38" s="15" t="s">
        <v>18</v>
      </c>
      <c r="J38" s="15" t="s">
        <v>18</v>
      </c>
      <c r="K38" s="15">
        <f t="shared" si="13"/>
        <v>0.41875000000000001</v>
      </c>
      <c r="L38" s="15">
        <f>+L37+G38</f>
        <v>0.50902777777777775</v>
      </c>
      <c r="M38" s="15">
        <f t="shared" si="14"/>
        <v>0.5708333333333333</v>
      </c>
      <c r="N38" s="15">
        <f t="shared" ref="N38:N48" si="16">N37+G38</f>
        <v>0.59583333333333333</v>
      </c>
      <c r="O38" s="15">
        <f t="shared" si="10"/>
        <v>0.72916666666666663</v>
      </c>
      <c r="P38" s="15"/>
      <c r="Q38" s="15">
        <f t="shared" ref="Q38:Q85" si="17">Q37+G38</f>
        <v>0.77847222222222223</v>
      </c>
      <c r="R38" s="15" t="s">
        <v>18</v>
      </c>
      <c r="S38" s="15">
        <v>0.85</v>
      </c>
      <c r="T38" s="309"/>
      <c r="U38" s="15" t="s">
        <v>18</v>
      </c>
      <c r="V38" s="15">
        <f t="shared" si="12"/>
        <v>0.56111111111111112</v>
      </c>
      <c r="W38" s="15">
        <f t="shared" si="12"/>
        <v>0.85277777777777786</v>
      </c>
      <c r="X38" s="309"/>
      <c r="Y38" s="15" t="s">
        <v>18</v>
      </c>
      <c r="Z38" s="15">
        <f t="shared" si="15"/>
        <v>0.59097222222222223</v>
      </c>
      <c r="AA38" s="15">
        <f t="shared" si="15"/>
        <v>0.85277777777777786</v>
      </c>
    </row>
    <row r="39" spans="1:44" x14ac:dyDescent="0.25">
      <c r="A39" s="12" t="str">
        <f>VLOOKUP(D:D,'[3]PARAGENS CONCELHO'!$1:$1048576,2,FALSE)</f>
        <v xml:space="preserve"> 40.638918,  -7.934570</v>
      </c>
      <c r="B39" s="12">
        <v>13</v>
      </c>
      <c r="C39" s="12" t="str">
        <f>VLOOKUP(D:D,'[3]PARAGENS CONCELHO'!$1:$1048576,3,FALSE)</f>
        <v>Paradinha-Largo Rossio</v>
      </c>
      <c r="D39" s="20" t="s">
        <v>3046</v>
      </c>
      <c r="E39" s="5"/>
      <c r="F39" s="70"/>
      <c r="G39" s="51">
        <v>6.9444444444444447E-4</v>
      </c>
      <c r="H39" s="308"/>
      <c r="I39" s="35" t="s">
        <v>18</v>
      </c>
      <c r="J39" s="35" t="s">
        <v>18</v>
      </c>
      <c r="K39" s="35">
        <f t="shared" si="13"/>
        <v>0.41944444444444445</v>
      </c>
      <c r="L39" s="35">
        <f>+L38+G39</f>
        <v>0.50972222222222219</v>
      </c>
      <c r="M39" s="35">
        <f t="shared" si="14"/>
        <v>0.57152777777777775</v>
      </c>
      <c r="N39" s="35">
        <f t="shared" si="16"/>
        <v>0.59652777777777777</v>
      </c>
      <c r="O39" s="35">
        <f t="shared" si="10"/>
        <v>0.72986111111111107</v>
      </c>
      <c r="P39" s="35"/>
      <c r="Q39" s="35">
        <f t="shared" si="17"/>
        <v>0.77916666666666667</v>
      </c>
      <c r="R39" s="35" t="s">
        <v>18</v>
      </c>
      <c r="S39" s="35">
        <v>0.85069444444444442</v>
      </c>
      <c r="T39" s="309"/>
      <c r="U39" s="35" t="s">
        <v>18</v>
      </c>
      <c r="V39" s="35">
        <f t="shared" si="12"/>
        <v>0.56180555555555556</v>
      </c>
      <c r="W39" s="35">
        <f t="shared" si="12"/>
        <v>0.8534722222222223</v>
      </c>
      <c r="X39" s="309"/>
      <c r="Y39" s="35" t="s">
        <v>18</v>
      </c>
      <c r="Z39" s="35">
        <f t="shared" si="15"/>
        <v>0.59166666666666667</v>
      </c>
      <c r="AA39" s="35">
        <f t="shared" si="15"/>
        <v>0.8534722222222223</v>
      </c>
    </row>
    <row r="40" spans="1:44" x14ac:dyDescent="0.25">
      <c r="A40" s="12" t="str">
        <f>VLOOKUP(D:D,'[3]PARAGENS CONCELHO'!$1:$1048576,2,FALSE)</f>
        <v xml:space="preserve"> 40.640825,  -7.936920</v>
      </c>
      <c r="B40" s="12">
        <v>13</v>
      </c>
      <c r="C40" s="12" t="str">
        <f>VLOOKUP(D:D,'[3]PARAGENS CONCELHO'!$1:$1048576,3,FALSE)</f>
        <v>Bairro de Paradinha</v>
      </c>
      <c r="D40" s="28" t="s">
        <v>3047</v>
      </c>
      <c r="E40" s="5"/>
      <c r="F40" s="5"/>
      <c r="G40" s="51">
        <v>0</v>
      </c>
      <c r="H40" s="308"/>
      <c r="I40" s="15" t="s">
        <v>18</v>
      </c>
      <c r="J40" s="15" t="s">
        <v>18</v>
      </c>
      <c r="K40" s="15">
        <f t="shared" si="13"/>
        <v>0.41944444444444445</v>
      </c>
      <c r="L40" s="15">
        <f t="shared" ref="L40:L91" si="18">+L39+G40</f>
        <v>0.50972222222222219</v>
      </c>
      <c r="M40" s="15">
        <f t="shared" si="14"/>
        <v>0.57152777777777775</v>
      </c>
      <c r="N40" s="15">
        <f t="shared" si="16"/>
        <v>0.59652777777777777</v>
      </c>
      <c r="O40" s="15">
        <f t="shared" si="10"/>
        <v>0.72986111111111107</v>
      </c>
      <c r="P40" s="15"/>
      <c r="Q40" s="15">
        <f t="shared" si="17"/>
        <v>0.77916666666666667</v>
      </c>
      <c r="R40" s="15" t="s">
        <v>18</v>
      </c>
      <c r="S40" s="269" t="s">
        <v>18</v>
      </c>
      <c r="T40" s="309"/>
      <c r="U40" s="15" t="s">
        <v>18</v>
      </c>
      <c r="V40" s="15">
        <f t="shared" si="12"/>
        <v>0.56180555555555556</v>
      </c>
      <c r="W40" s="15">
        <f t="shared" si="12"/>
        <v>0.8534722222222223</v>
      </c>
      <c r="X40" s="309"/>
      <c r="Y40" s="15" t="s">
        <v>18</v>
      </c>
      <c r="Z40" s="15">
        <f t="shared" si="15"/>
        <v>0.59166666666666667</v>
      </c>
      <c r="AA40" s="15">
        <f t="shared" si="15"/>
        <v>0.8534722222222223</v>
      </c>
    </row>
    <row r="41" spans="1:44" x14ac:dyDescent="0.25">
      <c r="A41" s="12" t="str">
        <f>VLOOKUP(D:D,'[3]PARAGENS CONCELHO'!$1:$1048576,2,FALSE)</f>
        <v xml:space="preserve"> 40.638281,  -7.933902</v>
      </c>
      <c r="B41" s="12">
        <v>13</v>
      </c>
      <c r="C41" s="12" t="str">
        <f>VLOOKUP(D:D,'[3]PARAGENS CONCELHO'!$1:$1048576,3,FALSE)</f>
        <v>Paradinha-Igreja</v>
      </c>
      <c r="D41" s="20" t="s">
        <v>3048</v>
      </c>
      <c r="E41" s="5"/>
      <c r="F41" s="70"/>
      <c r="G41" s="51">
        <v>6.9444444444444447E-4</v>
      </c>
      <c r="H41" s="308"/>
      <c r="I41" s="35" t="s">
        <v>18</v>
      </c>
      <c r="J41" s="35" t="s">
        <v>18</v>
      </c>
      <c r="K41" s="35">
        <f t="shared" si="13"/>
        <v>0.4201388888888889</v>
      </c>
      <c r="L41" s="35">
        <f t="shared" si="18"/>
        <v>0.51041666666666663</v>
      </c>
      <c r="M41" s="35">
        <f t="shared" si="14"/>
        <v>0.57222222222222219</v>
      </c>
      <c r="N41" s="35">
        <f t="shared" si="16"/>
        <v>0.59722222222222221</v>
      </c>
      <c r="O41" s="35">
        <f t="shared" si="10"/>
        <v>0.73055555555555551</v>
      </c>
      <c r="P41" s="35"/>
      <c r="Q41" s="35">
        <f t="shared" si="17"/>
        <v>0.77986111111111112</v>
      </c>
      <c r="R41" s="35" t="s">
        <v>18</v>
      </c>
      <c r="S41" s="35">
        <v>0.85138888888888886</v>
      </c>
      <c r="T41" s="309"/>
      <c r="U41" s="35" t="s">
        <v>18</v>
      </c>
      <c r="V41" s="35">
        <f t="shared" si="12"/>
        <v>0.5625</v>
      </c>
      <c r="W41" s="35">
        <f t="shared" si="12"/>
        <v>0.85416666666666674</v>
      </c>
      <c r="X41" s="309"/>
      <c r="Y41" s="35" t="s">
        <v>18</v>
      </c>
      <c r="Z41" s="35">
        <f t="shared" si="15"/>
        <v>0.59236111111111112</v>
      </c>
      <c r="AA41" s="35">
        <f t="shared" si="15"/>
        <v>0.85416666666666674</v>
      </c>
    </row>
    <row r="42" spans="1:44" x14ac:dyDescent="0.25">
      <c r="A42" s="12" t="str">
        <f>VLOOKUP(D:D,'[3]PARAGENS CONCELHO'!$1:$1048576,2,FALSE)</f>
        <v xml:space="preserve"> 40.638625,  -7.932699</v>
      </c>
      <c r="B42" s="12">
        <v>13</v>
      </c>
      <c r="C42" s="12" t="str">
        <f>VLOOKUP(D:D,'[3]PARAGENS CONCELHO'!$1:$1048576,3,FALSE)</f>
        <v xml:space="preserve"> Paradinha-Escola 2</v>
      </c>
      <c r="D42" s="20" t="s">
        <v>3049</v>
      </c>
      <c r="E42" s="5"/>
      <c r="F42" s="72">
        <v>0</v>
      </c>
      <c r="G42" s="51">
        <v>6.9444444444444447E-4</v>
      </c>
      <c r="H42" s="308"/>
      <c r="I42" s="15" t="s">
        <v>18</v>
      </c>
      <c r="J42" s="15" t="s">
        <v>18</v>
      </c>
      <c r="K42" s="15">
        <f t="shared" si="13"/>
        <v>0.42083333333333334</v>
      </c>
      <c r="L42" s="15">
        <f t="shared" si="18"/>
        <v>0.51111111111111107</v>
      </c>
      <c r="M42" s="15">
        <f t="shared" si="14"/>
        <v>0.57291666666666663</v>
      </c>
      <c r="N42" s="15">
        <f t="shared" si="16"/>
        <v>0.59791666666666665</v>
      </c>
      <c r="O42" s="15">
        <f t="shared" si="10"/>
        <v>0.73124999999999996</v>
      </c>
      <c r="P42" s="15"/>
      <c r="Q42" s="15">
        <f t="shared" si="17"/>
        <v>0.78055555555555556</v>
      </c>
      <c r="R42" s="15" t="s">
        <v>18</v>
      </c>
      <c r="S42" s="15">
        <v>0.8520833333333333</v>
      </c>
      <c r="T42" s="309"/>
      <c r="U42" s="15" t="s">
        <v>18</v>
      </c>
      <c r="V42" s="15">
        <f t="shared" si="12"/>
        <v>0.56319444444444444</v>
      </c>
      <c r="W42" s="15">
        <f t="shared" si="12"/>
        <v>0.85486111111111118</v>
      </c>
      <c r="X42" s="309"/>
      <c r="Y42" s="15" t="s">
        <v>18</v>
      </c>
      <c r="Z42" s="15">
        <f>Z41+$F42</f>
        <v>0.59236111111111112</v>
      </c>
      <c r="AA42" s="15">
        <f t="shared" si="15"/>
        <v>0.85486111111111118</v>
      </c>
    </row>
    <row r="43" spans="1:44" x14ac:dyDescent="0.25">
      <c r="A43" s="12" t="str">
        <f>VLOOKUP(D:D,'[3]PARAGENS CONCELHO'!$1:$1048576,2,FALSE)</f>
        <v xml:space="preserve"> 40.638306,  -7.931532</v>
      </c>
      <c r="B43" s="12">
        <v>13</v>
      </c>
      <c r="C43" s="12" t="str">
        <f>VLOOKUP(D:D,'[3]PARAGENS CONCELHO'!$1:$1048576,3,FALSE)</f>
        <v>Paradinha-R Principal 1</v>
      </c>
      <c r="D43" s="20" t="s">
        <v>3050</v>
      </c>
      <c r="E43" s="5"/>
      <c r="F43" s="70"/>
      <c r="G43" s="51">
        <v>6.9444444444444447E-4</v>
      </c>
      <c r="H43" s="308"/>
      <c r="I43" s="35" t="s">
        <v>18</v>
      </c>
      <c r="J43" s="35" t="s">
        <v>18</v>
      </c>
      <c r="K43" s="35">
        <f t="shared" si="13"/>
        <v>0.42152777777777778</v>
      </c>
      <c r="L43" s="35">
        <f t="shared" si="18"/>
        <v>0.51180555555555551</v>
      </c>
      <c r="M43" s="35">
        <f t="shared" si="14"/>
        <v>0.57361111111111107</v>
      </c>
      <c r="N43" s="35">
        <f t="shared" si="16"/>
        <v>0.59861111111111109</v>
      </c>
      <c r="O43" s="35">
        <f t="shared" si="10"/>
        <v>0.7319444444444444</v>
      </c>
      <c r="P43" s="35"/>
      <c r="Q43" s="35">
        <f t="shared" si="17"/>
        <v>0.78125</v>
      </c>
      <c r="R43" s="35" t="s">
        <v>18</v>
      </c>
      <c r="S43" s="35">
        <v>0.85277777777777775</v>
      </c>
      <c r="T43" s="309"/>
      <c r="U43" s="35" t="s">
        <v>18</v>
      </c>
      <c r="V43" s="35">
        <f t="shared" si="12"/>
        <v>0.56388888888888888</v>
      </c>
      <c r="W43" s="35">
        <f t="shared" si="12"/>
        <v>0.85555555555555562</v>
      </c>
      <c r="X43" s="309"/>
      <c r="Y43" s="35" t="s">
        <v>18</v>
      </c>
      <c r="Z43" s="35">
        <f t="shared" si="15"/>
        <v>0.59305555555555556</v>
      </c>
      <c r="AA43" s="35">
        <f t="shared" si="15"/>
        <v>0.85555555555555562</v>
      </c>
    </row>
    <row r="44" spans="1:44" x14ac:dyDescent="0.25">
      <c r="A44" s="12" t="str">
        <f>VLOOKUP(D:D,'[3]PARAGENS CONCELHO'!$1:$1048576,2,FALSE)</f>
        <v xml:space="preserve"> 40.638097,  -7.930763</v>
      </c>
      <c r="B44" s="12">
        <v>13</v>
      </c>
      <c r="C44" s="12" t="str">
        <f>VLOOKUP(D:D,'[3]PARAGENS CONCELHO'!$1:$1048576,3,FALSE)</f>
        <v>Paradinha-R Principal 3</v>
      </c>
      <c r="D44" s="20" t="s">
        <v>3051</v>
      </c>
      <c r="E44" s="5"/>
      <c r="F44" s="70"/>
      <c r="G44" s="51">
        <v>0</v>
      </c>
      <c r="H44" s="308"/>
      <c r="I44" s="15" t="s">
        <v>18</v>
      </c>
      <c r="J44" s="15" t="s">
        <v>18</v>
      </c>
      <c r="K44" s="15">
        <f t="shared" si="13"/>
        <v>0.42152777777777778</v>
      </c>
      <c r="L44" s="15">
        <f t="shared" si="18"/>
        <v>0.51180555555555551</v>
      </c>
      <c r="M44" s="15">
        <f t="shared" si="14"/>
        <v>0.57361111111111107</v>
      </c>
      <c r="N44" s="15">
        <f t="shared" si="16"/>
        <v>0.59861111111111109</v>
      </c>
      <c r="O44" s="15">
        <f t="shared" si="10"/>
        <v>0.7319444444444444</v>
      </c>
      <c r="P44" s="15"/>
      <c r="Q44" s="15">
        <f t="shared" si="17"/>
        <v>0.78125</v>
      </c>
      <c r="R44" s="15" t="s">
        <v>18</v>
      </c>
      <c r="S44" s="15">
        <v>0.85277777777777775</v>
      </c>
      <c r="T44" s="309"/>
      <c r="U44" s="15" t="s">
        <v>18</v>
      </c>
      <c r="V44" s="15">
        <f t="shared" si="12"/>
        <v>0.56388888888888888</v>
      </c>
      <c r="W44" s="15">
        <f t="shared" si="12"/>
        <v>0.85555555555555562</v>
      </c>
      <c r="X44" s="309"/>
      <c r="Y44" s="15" t="s">
        <v>18</v>
      </c>
      <c r="Z44" s="15">
        <f t="shared" si="15"/>
        <v>0.59305555555555556</v>
      </c>
      <c r="AA44" s="15">
        <f t="shared" si="15"/>
        <v>0.85555555555555562</v>
      </c>
    </row>
    <row r="45" spans="1:44" x14ac:dyDescent="0.25">
      <c r="A45" s="12" t="str">
        <f>VLOOKUP(D:D,'[3]PARAGENS CONCELHO'!$1:$1048576,2,FALSE)</f>
        <v xml:space="preserve"> 40.635919,  -7.929521</v>
      </c>
      <c r="B45" s="12">
        <v>13</v>
      </c>
      <c r="C45" s="12" t="str">
        <f>VLOOKUP(D:D,'[3]PARAGENS CONCELHO'!$1:$1048576,3,FALSE)</f>
        <v>Repeses-Vilabeira</v>
      </c>
      <c r="D45" s="20" t="s">
        <v>3052</v>
      </c>
      <c r="E45" s="5"/>
      <c r="F45" s="72">
        <v>6.9444444444444447E-4</v>
      </c>
      <c r="G45" s="51">
        <v>2.0833333333333333E-3</v>
      </c>
      <c r="H45" s="308"/>
      <c r="I45" s="35" t="s">
        <v>18</v>
      </c>
      <c r="J45" s="35">
        <f>J36+F45</f>
        <v>0.29652777777777772</v>
      </c>
      <c r="K45" s="35">
        <f t="shared" si="13"/>
        <v>0.4236111111111111</v>
      </c>
      <c r="L45" s="35">
        <f t="shared" si="18"/>
        <v>0.51388888888888884</v>
      </c>
      <c r="M45" s="35">
        <f>M44+$F45</f>
        <v>0.57430555555555551</v>
      </c>
      <c r="N45" s="35">
        <f t="shared" si="16"/>
        <v>0.60069444444444442</v>
      </c>
      <c r="O45" s="35">
        <f t="shared" si="10"/>
        <v>0.73402777777777772</v>
      </c>
      <c r="P45" s="35">
        <f>P36+$G45</f>
        <v>2.0833333333333333E-3</v>
      </c>
      <c r="Q45" s="35">
        <f t="shared" si="17"/>
        <v>0.78333333333333333</v>
      </c>
      <c r="R45" s="35">
        <f>R36+$G46</f>
        <v>0.81597222222222221</v>
      </c>
      <c r="S45" s="35">
        <v>0.85486111111111107</v>
      </c>
      <c r="T45" s="309"/>
      <c r="U45" s="35" t="s">
        <v>18</v>
      </c>
      <c r="V45" s="35">
        <f t="shared" si="12"/>
        <v>0.56597222222222221</v>
      </c>
      <c r="W45" s="35">
        <f t="shared" si="12"/>
        <v>0.85763888888888895</v>
      </c>
      <c r="X45" s="309"/>
      <c r="Y45" s="35" t="s">
        <v>18</v>
      </c>
      <c r="Z45" s="35">
        <f t="shared" si="15"/>
        <v>0.59513888888888888</v>
      </c>
      <c r="AA45" s="35">
        <f t="shared" si="15"/>
        <v>0.85763888888888895</v>
      </c>
    </row>
    <row r="46" spans="1:44" x14ac:dyDescent="0.25">
      <c r="A46" s="12" t="str">
        <f>VLOOKUP(D:D,'[3]PARAGENS CONCELHO'!$1:$1048576,2,FALSE)</f>
        <v xml:space="preserve"> 40.633556,  -7.931207</v>
      </c>
      <c r="B46" s="12">
        <v>13</v>
      </c>
      <c r="C46" s="12" t="str">
        <f>VLOOKUP(D:D,'[3]PARAGENS CONCELHO'!$1:$1048576,3,FALSE)</f>
        <v>Av Luís Martins 1</v>
      </c>
      <c r="D46" s="12" t="s">
        <v>3053</v>
      </c>
      <c r="E46" s="5"/>
      <c r="F46" s="73">
        <v>6.9444444444444447E-4</v>
      </c>
      <c r="G46" s="51">
        <v>1.3888888888888889E-3</v>
      </c>
      <c r="H46" s="308"/>
      <c r="I46" s="15" t="s">
        <v>18</v>
      </c>
      <c r="J46" s="15">
        <f>J45+F46</f>
        <v>0.29722222222222217</v>
      </c>
      <c r="K46" s="15">
        <f t="shared" si="13"/>
        <v>0.42499999999999999</v>
      </c>
      <c r="L46" s="15">
        <f t="shared" si="18"/>
        <v>0.51527777777777772</v>
      </c>
      <c r="M46" s="15">
        <f>M45+$G46</f>
        <v>0.5756944444444444</v>
      </c>
      <c r="N46" s="15">
        <f t="shared" si="16"/>
        <v>0.6020833333333333</v>
      </c>
      <c r="O46" s="15">
        <f t="shared" si="10"/>
        <v>0.73541666666666661</v>
      </c>
      <c r="P46" s="15">
        <f>P45+$G46</f>
        <v>3.472222222222222E-3</v>
      </c>
      <c r="Q46" s="15">
        <f t="shared" si="17"/>
        <v>0.78472222222222221</v>
      </c>
      <c r="R46" s="15">
        <f>R45+$G46</f>
        <v>0.81736111111111109</v>
      </c>
      <c r="S46" s="15">
        <v>0.85624999999999996</v>
      </c>
      <c r="T46" s="309"/>
      <c r="U46" s="15" t="s">
        <v>18</v>
      </c>
      <c r="V46" s="15">
        <f t="shared" si="12"/>
        <v>0.56736111111111109</v>
      </c>
      <c r="W46" s="15">
        <f t="shared" si="12"/>
        <v>0.85902777777777783</v>
      </c>
      <c r="X46" s="309"/>
      <c r="Y46" s="15" t="s">
        <v>18</v>
      </c>
      <c r="Z46" s="15">
        <f t="shared" si="15"/>
        <v>0.59652777777777777</v>
      </c>
      <c r="AA46" s="15">
        <f t="shared" si="15"/>
        <v>0.85902777777777783</v>
      </c>
    </row>
    <row r="47" spans="1:44" x14ac:dyDescent="0.25">
      <c r="A47" s="12" t="str">
        <f>VLOOKUP(D:D,'[3]PARAGENS CONCELHO'!$1:$1048576,2,FALSE)</f>
        <v xml:space="preserve"> 40.628333,  -7.940106</v>
      </c>
      <c r="B47" s="12">
        <v>13</v>
      </c>
      <c r="C47" s="12" t="str">
        <f>VLOOKUP(D:D,'[3]PARAGENS CONCELHO'!$1:$1048576,3,FALSE)</f>
        <v>Av Luís Martins- Galp 1</v>
      </c>
      <c r="D47" s="28" t="s">
        <v>2321</v>
      </c>
      <c r="E47" s="5"/>
      <c r="F47" s="72"/>
      <c r="G47" s="51">
        <v>6.9444444444444447E-4</v>
      </c>
      <c r="H47" s="308"/>
      <c r="I47" s="35" t="s">
        <v>18</v>
      </c>
      <c r="J47" s="35">
        <f>J46+G47</f>
        <v>0.29791666666666661</v>
      </c>
      <c r="K47" s="35">
        <f t="shared" si="13"/>
        <v>0.42569444444444443</v>
      </c>
      <c r="L47" s="35">
        <f t="shared" si="18"/>
        <v>0.51597222222222217</v>
      </c>
      <c r="M47" s="35">
        <f>M46+$G47</f>
        <v>0.57638888888888884</v>
      </c>
      <c r="N47" s="35">
        <f t="shared" si="16"/>
        <v>0.60277777777777775</v>
      </c>
      <c r="O47" s="35">
        <f>O46+$G47</f>
        <v>0.73611111111111105</v>
      </c>
      <c r="P47" s="35"/>
      <c r="Q47" s="35">
        <f t="shared" si="17"/>
        <v>0.78541666666666665</v>
      </c>
      <c r="R47" s="35">
        <f>R46+$G47</f>
        <v>0.81805555555555554</v>
      </c>
      <c r="S47" s="35">
        <v>0.8569444444444444</v>
      </c>
      <c r="T47" s="309"/>
      <c r="U47" s="35" t="s">
        <v>18</v>
      </c>
      <c r="V47" s="35">
        <f t="shared" si="12"/>
        <v>0.56805555555555554</v>
      </c>
      <c r="W47" s="35">
        <f t="shared" si="12"/>
        <v>0.85972222222222228</v>
      </c>
      <c r="X47" s="309"/>
      <c r="Y47" s="35" t="s">
        <v>18</v>
      </c>
      <c r="Z47" s="35">
        <f t="shared" si="15"/>
        <v>0.59722222222222221</v>
      </c>
      <c r="AA47" s="35">
        <f t="shared" si="15"/>
        <v>0.85972222222222228</v>
      </c>
    </row>
    <row r="48" spans="1:44" x14ac:dyDescent="0.25">
      <c r="A48" s="12" t="str">
        <f>VLOOKUP(D:D,'[3]PARAGENS CONCELHO'!$1:$1048576,2,FALSE)</f>
        <v xml:space="preserve"> 40.625437,  -7.943159</v>
      </c>
      <c r="B48" s="12">
        <v>13</v>
      </c>
      <c r="C48" s="12" t="str">
        <f>VLOOKUP(D:D,'[3]PARAGENS CONCELHO'!$1:$1048576,3,FALSE)</f>
        <v>Av Luís Martins-A25</v>
      </c>
      <c r="D48" s="20" t="s">
        <v>3054</v>
      </c>
      <c r="E48" s="5"/>
      <c r="F48" s="72">
        <v>0</v>
      </c>
      <c r="G48" s="51">
        <v>1.3888888888888889E-3</v>
      </c>
      <c r="H48" s="308"/>
      <c r="I48" s="15" t="s">
        <v>18</v>
      </c>
      <c r="J48" s="15">
        <f>J47+F48</f>
        <v>0.29791666666666661</v>
      </c>
      <c r="K48" s="15">
        <f t="shared" si="13"/>
        <v>0.42708333333333331</v>
      </c>
      <c r="L48" s="15">
        <f t="shared" si="18"/>
        <v>0.51736111111111105</v>
      </c>
      <c r="M48" s="15">
        <f>M47+$G48</f>
        <v>0.57777777777777772</v>
      </c>
      <c r="N48" s="15">
        <f t="shared" si="16"/>
        <v>0.60416666666666663</v>
      </c>
      <c r="O48" s="15">
        <f>O47+$G48</f>
        <v>0.73749999999999993</v>
      </c>
      <c r="P48" s="15"/>
      <c r="Q48" s="15">
        <f t="shared" si="17"/>
        <v>0.78680555555555554</v>
      </c>
      <c r="R48" s="15">
        <f>R47+$G48</f>
        <v>0.81944444444444442</v>
      </c>
      <c r="S48" s="15">
        <v>0.85833333333333328</v>
      </c>
      <c r="T48" s="309"/>
      <c r="U48" s="15" t="s">
        <v>18</v>
      </c>
      <c r="V48" s="15">
        <f t="shared" si="12"/>
        <v>0.56944444444444442</v>
      </c>
      <c r="W48" s="15">
        <f t="shared" si="12"/>
        <v>0.86111111111111116</v>
      </c>
      <c r="X48" s="309"/>
      <c r="Y48" s="15" t="s">
        <v>18</v>
      </c>
      <c r="Z48" s="15">
        <f>Z47+$G48</f>
        <v>0.59861111111111109</v>
      </c>
      <c r="AA48" s="15">
        <f t="shared" si="15"/>
        <v>0.86111111111111116</v>
      </c>
    </row>
    <row r="49" spans="1:44" s="143" customFormat="1" x14ac:dyDescent="0.25">
      <c r="A49" s="23" t="str">
        <f>VLOOKUP(D:D,'[3]PARAGENS CONCELHO'!$1:$1048576,2,FALSE)</f>
        <v xml:space="preserve"> 40.621540,  -7.946405</v>
      </c>
      <c r="B49" s="12"/>
      <c r="C49" s="23" t="str">
        <f>VLOOKUP(D:D,'[3]PARAGENS CONCELHO'!$1:$1048576,3,FALSE)</f>
        <v>V Chã Sá-S J Batista 1</v>
      </c>
      <c r="D49" s="24" t="s">
        <v>3073</v>
      </c>
      <c r="E49" s="25" t="s">
        <v>3857</v>
      </c>
      <c r="F49" s="144">
        <v>5.5555555555555558E-3</v>
      </c>
      <c r="G49" s="144">
        <v>6.9444444444444447E-4</v>
      </c>
      <c r="H49" s="308"/>
      <c r="I49" s="80" t="s">
        <v>18</v>
      </c>
      <c r="J49" s="80">
        <f t="shared" ref="J49:J72" si="19">J48+G49</f>
        <v>0.29861111111111105</v>
      </c>
      <c r="K49" s="80">
        <f>+K48+G49</f>
        <v>0.42777777777777776</v>
      </c>
      <c r="L49" s="80">
        <f t="shared" si="18"/>
        <v>0.51805555555555549</v>
      </c>
      <c r="M49" s="80">
        <f>M48+$G49</f>
        <v>0.57847222222222217</v>
      </c>
      <c r="N49" s="80">
        <f t="shared" ref="N49:N56" si="20">N48+$G49</f>
        <v>0.60486111111111107</v>
      </c>
      <c r="O49" s="80">
        <f>O48+$G49</f>
        <v>0.73819444444444438</v>
      </c>
      <c r="P49" s="80"/>
      <c r="Q49" s="80">
        <f t="shared" si="17"/>
        <v>0.78749999999999998</v>
      </c>
      <c r="R49" s="80">
        <v>0.82708333333333339</v>
      </c>
      <c r="S49" s="80">
        <v>0.86388888888888882</v>
      </c>
      <c r="T49" s="309"/>
      <c r="U49" s="80" t="s">
        <v>18</v>
      </c>
      <c r="V49" s="80">
        <v>0.57708333333333328</v>
      </c>
      <c r="W49" s="80">
        <f>+W48+F49</f>
        <v>0.8666666666666667</v>
      </c>
      <c r="X49" s="309"/>
      <c r="Y49" s="80" t="s">
        <v>18</v>
      </c>
      <c r="Z49" s="80">
        <f>Z48+$F49</f>
        <v>0.60416666666666663</v>
      </c>
      <c r="AA49" s="80">
        <f>+AA48+F49</f>
        <v>0.8666666666666667</v>
      </c>
      <c r="AB49"/>
      <c r="AC49"/>
      <c r="AD49"/>
      <c r="AE49"/>
      <c r="AF49"/>
      <c r="AG49"/>
      <c r="AH49"/>
      <c r="AI49"/>
      <c r="AJ49"/>
      <c r="AK49"/>
      <c r="AL49"/>
      <c r="AM49"/>
      <c r="AN49"/>
      <c r="AO49"/>
      <c r="AP49"/>
      <c r="AQ49"/>
      <c r="AR49"/>
    </row>
    <row r="50" spans="1:44" x14ac:dyDescent="0.25">
      <c r="A50" s="12" t="str">
        <f>VLOOKUP(D:D,'[3]PARAGENS CONCELHO'!$1:$1048576,2,FALSE)</f>
        <v xml:space="preserve"> 40.620153,  -7.950560</v>
      </c>
      <c r="B50" s="12"/>
      <c r="C50" s="12" t="str">
        <f>VLOOKUP(D:D,'[3]PARAGENS CONCELHO'!$1:$1048576,3,FALSE)</f>
        <v>V Chã Sá-S J Batista 2</v>
      </c>
      <c r="D50" s="20" t="s">
        <v>3074</v>
      </c>
      <c r="E50" s="5"/>
      <c r="F50" s="72">
        <v>0</v>
      </c>
      <c r="G50" s="51">
        <v>6.9444444444444447E-4</v>
      </c>
      <c r="H50" s="308"/>
      <c r="I50" s="15" t="s">
        <v>18</v>
      </c>
      <c r="J50" s="15">
        <f t="shared" si="19"/>
        <v>0.29930555555555549</v>
      </c>
      <c r="K50" s="15">
        <f t="shared" ref="K50:K72" si="21">+K49+G50</f>
        <v>0.4284722222222222</v>
      </c>
      <c r="L50" s="15">
        <f t="shared" si="18"/>
        <v>0.51874999999999993</v>
      </c>
      <c r="M50" s="15">
        <f>M49+$F50</f>
        <v>0.57847222222222217</v>
      </c>
      <c r="N50" s="15">
        <f t="shared" si="20"/>
        <v>0.60555555555555551</v>
      </c>
      <c r="O50" s="15">
        <f>O49+$G50</f>
        <v>0.73888888888888882</v>
      </c>
      <c r="P50" s="15"/>
      <c r="Q50" s="15">
        <f t="shared" si="17"/>
        <v>0.78819444444444442</v>
      </c>
      <c r="R50" s="15">
        <f>R49+$G50</f>
        <v>0.82777777777777783</v>
      </c>
      <c r="S50" s="15">
        <v>0.86458333333333326</v>
      </c>
      <c r="T50" s="309"/>
      <c r="U50" s="15" t="s">
        <v>18</v>
      </c>
      <c r="V50" s="15">
        <f t="shared" si="12"/>
        <v>0.57777777777777772</v>
      </c>
      <c r="W50" s="15">
        <f t="shared" si="12"/>
        <v>0.86736111111111114</v>
      </c>
      <c r="X50" s="309"/>
      <c r="Y50" s="15" t="s">
        <v>18</v>
      </c>
      <c r="Z50" s="15">
        <f>Z49+$G50</f>
        <v>0.60486111111111107</v>
      </c>
      <c r="AA50" s="15">
        <f t="shared" si="15"/>
        <v>0.86736111111111114</v>
      </c>
    </row>
    <row r="51" spans="1:44" x14ac:dyDescent="0.25">
      <c r="A51" s="12" t="str">
        <f>VLOOKUP(D:D,'[3]PARAGENS CONCELHO'!$1:$1048576,2,FALSE)</f>
        <v xml:space="preserve"> 40.618119,  -7.954081</v>
      </c>
      <c r="B51" s="12"/>
      <c r="C51" s="12" t="str">
        <f>VLOOKUP(D:D,'[3]PARAGENS CONCELHO'!$1:$1048576,3,FALSE)</f>
        <v>Vila Chã Sá-Gorgulhão 1</v>
      </c>
      <c r="D51" s="20" t="s">
        <v>3075</v>
      </c>
      <c r="E51" s="5"/>
      <c r="F51" s="72">
        <v>1.3888888888888889E-3</v>
      </c>
      <c r="G51" s="51">
        <v>6.9444444444444447E-4</v>
      </c>
      <c r="H51" s="308"/>
      <c r="I51" s="35" t="s">
        <v>18</v>
      </c>
      <c r="J51" s="35">
        <f t="shared" si="19"/>
        <v>0.29999999999999993</v>
      </c>
      <c r="K51" s="35">
        <f t="shared" si="21"/>
        <v>0.42916666666666664</v>
      </c>
      <c r="L51" s="35">
        <f t="shared" si="18"/>
        <v>0.51944444444444438</v>
      </c>
      <c r="M51" s="35">
        <f>M50+$G51</f>
        <v>0.57916666666666661</v>
      </c>
      <c r="N51" s="35">
        <f t="shared" si="20"/>
        <v>0.60624999999999996</v>
      </c>
      <c r="O51" s="35">
        <f>O50+$G51</f>
        <v>0.73958333333333326</v>
      </c>
      <c r="P51" s="35"/>
      <c r="Q51" s="35">
        <f t="shared" si="17"/>
        <v>0.78888888888888886</v>
      </c>
      <c r="R51" s="35">
        <f>R50+$G51</f>
        <v>0.82847222222222228</v>
      </c>
      <c r="S51" s="35">
        <v>0.8652777777777777</v>
      </c>
      <c r="T51" s="309"/>
      <c r="U51" s="35" t="s">
        <v>18</v>
      </c>
      <c r="V51" s="35">
        <f t="shared" ref="V51:W54" si="22">V50+$G51</f>
        <v>0.57847222222222217</v>
      </c>
      <c r="W51" s="35">
        <f t="shared" si="22"/>
        <v>0.86805555555555558</v>
      </c>
      <c r="X51" s="309"/>
      <c r="Y51" s="35" t="s">
        <v>18</v>
      </c>
      <c r="Z51" s="35">
        <f>Z50+$G51</f>
        <v>0.60555555555555551</v>
      </c>
      <c r="AA51" s="35">
        <f t="shared" si="15"/>
        <v>0.86805555555555558</v>
      </c>
    </row>
    <row r="52" spans="1:44" x14ac:dyDescent="0.25">
      <c r="A52" s="12" t="str">
        <f>VLOOKUP(D:D,'[3]PARAGENS CONCELHO'!$1:$1048576,2,FALSE)</f>
        <v xml:space="preserve"> 40.615694,  -7.956956</v>
      </c>
      <c r="B52" s="12"/>
      <c r="C52" s="12" t="str">
        <f>VLOOKUP(D:D,'[3]PARAGENS CONCELHO'!$1:$1048576,3,FALSE)</f>
        <v>V Chã Sá-Qta Maceira 1</v>
      </c>
      <c r="D52" s="20" t="s">
        <v>3076</v>
      </c>
      <c r="E52" s="5"/>
      <c r="F52" s="72">
        <v>0</v>
      </c>
      <c r="G52" s="51">
        <v>6.9444444444444447E-4</v>
      </c>
      <c r="H52" s="308"/>
      <c r="I52" s="15" t="s">
        <v>18</v>
      </c>
      <c r="J52" s="15">
        <f t="shared" si="19"/>
        <v>0.30069444444444438</v>
      </c>
      <c r="K52" s="15">
        <f t="shared" si="21"/>
        <v>0.42986111111111108</v>
      </c>
      <c r="L52" s="15">
        <f t="shared" si="18"/>
        <v>0.52013888888888882</v>
      </c>
      <c r="M52" s="15">
        <f>M51+$F52</f>
        <v>0.57916666666666661</v>
      </c>
      <c r="N52" s="15">
        <f t="shared" si="20"/>
        <v>0.6069444444444444</v>
      </c>
      <c r="O52" s="15">
        <f>O51+$F52</f>
        <v>0.73958333333333326</v>
      </c>
      <c r="P52" s="15"/>
      <c r="Q52" s="15">
        <f t="shared" si="17"/>
        <v>0.7895833333333333</v>
      </c>
      <c r="R52" s="15">
        <f>R51+$F52</f>
        <v>0.82847222222222228</v>
      </c>
      <c r="S52" s="15">
        <v>0.86597222222222214</v>
      </c>
      <c r="T52" s="309"/>
      <c r="U52" s="15" t="s">
        <v>18</v>
      </c>
      <c r="V52" s="15">
        <f>V51+$F52</f>
        <v>0.57847222222222217</v>
      </c>
      <c r="W52" s="15">
        <f t="shared" si="22"/>
        <v>0.86875000000000002</v>
      </c>
      <c r="X52" s="309"/>
      <c r="Y52" s="15" t="s">
        <v>18</v>
      </c>
      <c r="Z52" s="15">
        <f>Z51+$G52</f>
        <v>0.60624999999999996</v>
      </c>
      <c r="AA52" s="15">
        <f t="shared" si="15"/>
        <v>0.86875000000000002</v>
      </c>
    </row>
    <row r="53" spans="1:44" x14ac:dyDescent="0.25">
      <c r="A53" s="12" t="str">
        <f>VLOOKUP(D:D,'[3]PARAGENS CONCELHO'!$1:$1048576,2,FALSE)</f>
        <v xml:space="preserve"> 40.614454,  -7.960024</v>
      </c>
      <c r="B53" s="12"/>
      <c r="C53" s="12" t="str">
        <f>VLOOKUP(D:D,'[3]PARAGENS CONCELHO'!$1:$1048576,3,FALSE)</f>
        <v>V Chã Sá-Qta Maceira 4</v>
      </c>
      <c r="D53" s="20" t="s">
        <v>2493</v>
      </c>
      <c r="E53" s="5"/>
      <c r="F53" s="72">
        <v>0</v>
      </c>
      <c r="G53" s="51">
        <v>6.9444444444444447E-4</v>
      </c>
      <c r="H53" s="308"/>
      <c r="I53" s="35" t="s">
        <v>18</v>
      </c>
      <c r="J53" s="35">
        <f>J52+F53</f>
        <v>0.30069444444444438</v>
      </c>
      <c r="K53" s="35">
        <f t="shared" si="21"/>
        <v>0.43055555555555552</v>
      </c>
      <c r="L53" s="35">
        <f t="shared" si="18"/>
        <v>0.52083333333333326</v>
      </c>
      <c r="M53" s="35">
        <f t="shared" ref="M53:M66" si="23">M52+$G53</f>
        <v>0.57986111111111105</v>
      </c>
      <c r="N53" s="35">
        <f t="shared" si="20"/>
        <v>0.60763888888888884</v>
      </c>
      <c r="O53" s="35">
        <f>O52+$G53</f>
        <v>0.7402777777777777</v>
      </c>
      <c r="P53" s="35"/>
      <c r="Q53" s="35">
        <f t="shared" si="17"/>
        <v>0.79027777777777775</v>
      </c>
      <c r="R53" s="35">
        <f t="shared" ref="R53:R66" si="24">R52+$G53</f>
        <v>0.82916666666666672</v>
      </c>
      <c r="S53" s="35">
        <v>0.86666666666666659</v>
      </c>
      <c r="T53" s="309"/>
      <c r="U53" s="35" t="s">
        <v>18</v>
      </c>
      <c r="V53" s="35">
        <f>V52+$G53</f>
        <v>0.57916666666666661</v>
      </c>
      <c r="W53" s="35">
        <f t="shared" si="22"/>
        <v>0.86944444444444446</v>
      </c>
      <c r="X53" s="309"/>
      <c r="Y53" s="35" t="s">
        <v>18</v>
      </c>
      <c r="Z53" s="35">
        <f t="shared" ref="Z53:AA65" si="25">Z52+$G53</f>
        <v>0.6069444444444444</v>
      </c>
      <c r="AA53" s="35">
        <f t="shared" si="25"/>
        <v>0.86944444444444446</v>
      </c>
    </row>
    <row r="54" spans="1:44" x14ac:dyDescent="0.25">
      <c r="A54" s="12" t="str">
        <f>VLOOKUP(D:D,'[3]PARAGENS CONCELHO'!$1:$1048576,2,FALSE)</f>
        <v xml:space="preserve"> 40.610037,  -7.969791</v>
      </c>
      <c r="B54" s="12"/>
      <c r="C54" s="12" t="str">
        <f>VLOOKUP(D:D,'[3]PARAGENS CONCELHO'!$1:$1048576,3,FALSE)</f>
        <v>Fail-Escola 1</v>
      </c>
      <c r="D54" s="20" t="s">
        <v>3077</v>
      </c>
      <c r="E54" s="5"/>
      <c r="F54" s="72">
        <v>6.9444444444444447E-4</v>
      </c>
      <c r="G54" s="51">
        <v>1.3888888888888889E-3</v>
      </c>
      <c r="H54" s="308"/>
      <c r="I54" s="15" t="s">
        <v>18</v>
      </c>
      <c r="J54" s="15">
        <f>J53+F54</f>
        <v>0.30138888888888882</v>
      </c>
      <c r="K54" s="15">
        <f t="shared" si="21"/>
        <v>0.43194444444444441</v>
      </c>
      <c r="L54" s="15">
        <f t="shared" si="18"/>
        <v>0.52222222222222214</v>
      </c>
      <c r="M54" s="15">
        <f t="shared" si="23"/>
        <v>0.58124999999999993</v>
      </c>
      <c r="N54" s="15">
        <f t="shared" si="20"/>
        <v>0.60902777777777772</v>
      </c>
      <c r="O54" s="15">
        <f>O53+$F54</f>
        <v>0.74097222222222214</v>
      </c>
      <c r="P54" s="15"/>
      <c r="Q54" s="15">
        <f t="shared" si="17"/>
        <v>0.79166666666666663</v>
      </c>
      <c r="R54" s="15">
        <f t="shared" si="24"/>
        <v>0.8305555555555556</v>
      </c>
      <c r="S54" s="15">
        <v>0.86805555555555547</v>
      </c>
      <c r="T54" s="309"/>
      <c r="U54" s="15" t="s">
        <v>18</v>
      </c>
      <c r="V54" s="15">
        <f>V53+$F54</f>
        <v>0.57986111111111105</v>
      </c>
      <c r="W54" s="15">
        <f t="shared" si="22"/>
        <v>0.87083333333333335</v>
      </c>
      <c r="X54" s="309"/>
      <c r="Y54" s="15" t="s">
        <v>18</v>
      </c>
      <c r="Z54" s="15">
        <f t="shared" si="25"/>
        <v>0.60833333333333328</v>
      </c>
      <c r="AA54" s="15">
        <f t="shared" si="25"/>
        <v>0.87083333333333335</v>
      </c>
    </row>
    <row r="55" spans="1:44" x14ac:dyDescent="0.25">
      <c r="A55" s="12" t="str">
        <f>VLOOKUP(D:D,'[3]PARAGENS CONCELHO'!$1:$1048576,2,FALSE)</f>
        <v xml:space="preserve"> 40.609437,  -7.971729</v>
      </c>
      <c r="B55" s="12"/>
      <c r="C55" s="12" t="str">
        <f>VLOOKUP(D:D,'[3]PARAGENS CONCELHO'!$1:$1048576,3,FALSE)</f>
        <v>Fail-Junta Freguesia 1</v>
      </c>
      <c r="D55" s="20" t="s">
        <v>3078</v>
      </c>
      <c r="E55" s="5"/>
      <c r="F55" s="72">
        <v>6.9444444444444447E-4</v>
      </c>
      <c r="G55" s="51">
        <v>1.3888888888888889E-3</v>
      </c>
      <c r="H55" s="308"/>
      <c r="I55" s="35" t="s">
        <v>18</v>
      </c>
      <c r="J55" s="35">
        <f>J54+F55</f>
        <v>0.30208333333333326</v>
      </c>
      <c r="K55" s="35">
        <f t="shared" si="21"/>
        <v>0.43333333333333329</v>
      </c>
      <c r="L55" s="35">
        <f t="shared" si="18"/>
        <v>0.52361111111111103</v>
      </c>
      <c r="M55" s="35">
        <f t="shared" si="23"/>
        <v>0.58263888888888882</v>
      </c>
      <c r="N55" s="35">
        <f t="shared" si="20"/>
        <v>0.61041666666666661</v>
      </c>
      <c r="O55" s="35">
        <f>O54+$G55</f>
        <v>0.74236111111111103</v>
      </c>
      <c r="P55" s="35"/>
      <c r="Q55" s="35">
        <f t="shared" si="17"/>
        <v>0.79305555555555551</v>
      </c>
      <c r="R55" s="35">
        <f t="shared" si="24"/>
        <v>0.83194444444444449</v>
      </c>
      <c r="S55" s="35">
        <v>0.86944444444444435</v>
      </c>
      <c r="T55" s="309"/>
      <c r="U55" s="35" t="s">
        <v>18</v>
      </c>
      <c r="V55" s="35">
        <f t="shared" ref="U55:W70" si="26">V54+$G55</f>
        <v>0.58124999999999993</v>
      </c>
      <c r="W55" s="35">
        <f t="shared" si="26"/>
        <v>0.87222222222222223</v>
      </c>
      <c r="X55" s="309"/>
      <c r="Y55" s="35" t="s">
        <v>18</v>
      </c>
      <c r="Z55" s="35">
        <f t="shared" si="25"/>
        <v>0.60972222222222217</v>
      </c>
      <c r="AA55" s="35">
        <f t="shared" si="25"/>
        <v>0.87222222222222223</v>
      </c>
    </row>
    <row r="56" spans="1:44" x14ac:dyDescent="0.25">
      <c r="A56" s="12" t="str">
        <f>VLOOKUP(D:D,'[3]PARAGENS CONCELHO'!$1:$1048576,2,FALSE)</f>
        <v xml:space="preserve"> 40.608479,  -7.975359</v>
      </c>
      <c r="B56" s="12"/>
      <c r="C56" s="12" t="str">
        <f>VLOOKUP(D:D,'[3]PARAGENS CONCELHO'!$1:$1048576,3,FALSE)</f>
        <v>Fail-Ponte Rio Pavia 1</v>
      </c>
      <c r="D56" s="20" t="s">
        <v>3079</v>
      </c>
      <c r="E56" s="5"/>
      <c r="F56" s="70"/>
      <c r="G56" s="51">
        <v>6.9444444444444447E-4</v>
      </c>
      <c r="H56" s="308"/>
      <c r="I56" s="15" t="s">
        <v>18</v>
      </c>
      <c r="J56" s="15">
        <f t="shared" si="19"/>
        <v>0.3027777777777777</v>
      </c>
      <c r="K56" s="15">
        <f t="shared" si="21"/>
        <v>0.43402777777777773</v>
      </c>
      <c r="L56" s="15">
        <f t="shared" si="18"/>
        <v>0.52430555555555547</v>
      </c>
      <c r="M56" s="15">
        <f t="shared" si="23"/>
        <v>0.58333333333333326</v>
      </c>
      <c r="N56" s="15">
        <f t="shared" si="20"/>
        <v>0.61111111111111105</v>
      </c>
      <c r="O56" s="15">
        <f>O55+$G56</f>
        <v>0.74305555555555547</v>
      </c>
      <c r="P56" s="15"/>
      <c r="Q56" s="15">
        <f t="shared" si="17"/>
        <v>0.79374999999999996</v>
      </c>
      <c r="R56" s="15">
        <f t="shared" si="24"/>
        <v>0.83263888888888893</v>
      </c>
      <c r="S56" s="15">
        <v>0.8701388888888888</v>
      </c>
      <c r="T56" s="309"/>
      <c r="U56" s="15" t="s">
        <v>18</v>
      </c>
      <c r="V56" s="15">
        <f t="shared" si="26"/>
        <v>0.58194444444444438</v>
      </c>
      <c r="W56" s="15">
        <f t="shared" si="26"/>
        <v>0.87291666666666667</v>
      </c>
      <c r="X56" s="309"/>
      <c r="Y56" s="15" t="s">
        <v>18</v>
      </c>
      <c r="Z56" s="15">
        <f t="shared" si="25"/>
        <v>0.61041666666666661</v>
      </c>
      <c r="AA56" s="15">
        <f t="shared" si="25"/>
        <v>0.87291666666666667</v>
      </c>
    </row>
    <row r="57" spans="1:44" x14ac:dyDescent="0.25">
      <c r="A57" s="12" t="str">
        <f>VLOOKUP(D:D,'[3]PARAGENS CONCELHO'!$1:$1048576,2,FALSE)</f>
        <v xml:space="preserve"> 40.607927,  -7.976845</v>
      </c>
      <c r="B57" s="12"/>
      <c r="C57" s="12" t="str">
        <f>VLOOKUP(D:D,'[3]PARAGENS CONCELHO'!$1:$1048576,3,FALSE)</f>
        <v>Fail-Torre 1</v>
      </c>
      <c r="D57" s="20" t="s">
        <v>3080</v>
      </c>
      <c r="E57" s="5"/>
      <c r="F57" s="72">
        <v>1.3888888888888889E-3</v>
      </c>
      <c r="G57" s="51">
        <v>6.9444444444444447E-4</v>
      </c>
      <c r="H57" s="308"/>
      <c r="I57" s="35" t="s">
        <v>18</v>
      </c>
      <c r="J57" s="35">
        <f t="shared" si="19"/>
        <v>0.30347222222222214</v>
      </c>
      <c r="K57" s="35">
        <f t="shared" si="21"/>
        <v>0.43472222222222218</v>
      </c>
      <c r="L57" s="35">
        <f t="shared" si="18"/>
        <v>0.52499999999999991</v>
      </c>
      <c r="M57" s="35">
        <f t="shared" si="23"/>
        <v>0.5840277777777777</v>
      </c>
      <c r="N57" s="35">
        <f>N56+$F57</f>
        <v>0.61249999999999993</v>
      </c>
      <c r="O57" s="35">
        <f>O56+$G57</f>
        <v>0.74374999999999991</v>
      </c>
      <c r="P57" s="35"/>
      <c r="Q57" s="35">
        <f t="shared" si="17"/>
        <v>0.7944444444444444</v>
      </c>
      <c r="R57" s="35">
        <f t="shared" si="24"/>
        <v>0.83333333333333337</v>
      </c>
      <c r="S57" s="35">
        <v>0.87083333333333324</v>
      </c>
      <c r="T57" s="309"/>
      <c r="U57" s="35" t="s">
        <v>18</v>
      </c>
      <c r="V57" s="35">
        <f t="shared" si="26"/>
        <v>0.58263888888888882</v>
      </c>
      <c r="W57" s="35">
        <f t="shared" si="26"/>
        <v>0.87361111111111112</v>
      </c>
      <c r="X57" s="309"/>
      <c r="Y57" s="35" t="s">
        <v>18</v>
      </c>
      <c r="Z57" s="35">
        <f t="shared" si="25"/>
        <v>0.61111111111111105</v>
      </c>
      <c r="AA57" s="35">
        <f t="shared" si="25"/>
        <v>0.87361111111111112</v>
      </c>
    </row>
    <row r="58" spans="1:44" x14ac:dyDescent="0.25">
      <c r="A58" s="12" t="str">
        <f>VLOOKUP(D:D,'[3]PARAGENS CONCELHO'!$1:$1048576,2,FALSE)</f>
        <v xml:space="preserve"> 40.606756,  -7.979192</v>
      </c>
      <c r="B58" s="12"/>
      <c r="C58" s="12" t="str">
        <f>VLOOKUP(D:D,'[3]PARAGENS CONCELHO'!$1:$1048576,3,FALSE)</f>
        <v>Fail-Chafariz 1</v>
      </c>
      <c r="D58" s="20" t="s">
        <v>3081</v>
      </c>
      <c r="E58" s="5"/>
      <c r="F58" s="72">
        <v>0</v>
      </c>
      <c r="G58" s="51">
        <v>6.9444444444444447E-4</v>
      </c>
      <c r="H58" s="308"/>
      <c r="I58" s="15" t="s">
        <v>18</v>
      </c>
      <c r="J58" s="15">
        <f>J57+F58</f>
        <v>0.30347222222222214</v>
      </c>
      <c r="K58" s="15">
        <f t="shared" si="21"/>
        <v>0.43541666666666662</v>
      </c>
      <c r="L58" s="15">
        <f t="shared" si="18"/>
        <v>0.52569444444444435</v>
      </c>
      <c r="M58" s="15">
        <f t="shared" si="23"/>
        <v>0.58472222222222214</v>
      </c>
      <c r="N58" s="15">
        <f>N57+$G58</f>
        <v>0.61319444444444438</v>
      </c>
      <c r="O58" s="15">
        <f>O57+$G58</f>
        <v>0.74444444444444435</v>
      </c>
      <c r="P58" s="15"/>
      <c r="Q58" s="15">
        <f t="shared" si="17"/>
        <v>0.79513888888888884</v>
      </c>
      <c r="R58" s="15">
        <f t="shared" si="24"/>
        <v>0.83402777777777781</v>
      </c>
      <c r="S58" s="15">
        <v>0.87152777777777768</v>
      </c>
      <c r="T58" s="309"/>
      <c r="U58" s="15" t="s">
        <v>18</v>
      </c>
      <c r="V58" s="15">
        <f t="shared" si="26"/>
        <v>0.58333333333333326</v>
      </c>
      <c r="W58" s="15">
        <f t="shared" si="26"/>
        <v>0.87430555555555556</v>
      </c>
      <c r="X58" s="309"/>
      <c r="Y58" s="15" t="s">
        <v>18</v>
      </c>
      <c r="Z58" s="15">
        <f t="shared" si="25"/>
        <v>0.61180555555555549</v>
      </c>
      <c r="AA58" s="15">
        <f t="shared" si="25"/>
        <v>0.87430555555555556</v>
      </c>
    </row>
    <row r="59" spans="1:44" x14ac:dyDescent="0.25">
      <c r="A59" s="12" t="str">
        <f>VLOOKUP(D:D,'[3]PARAGENS CONCELHO'!$1:$1048576,2,FALSE)</f>
        <v xml:space="preserve"> 40.605137,  -7.982053</v>
      </c>
      <c r="B59" s="12"/>
      <c r="C59" s="12" t="str">
        <f>VLOOKUP(D:D,'[3]PARAGENS CONCELHO'!$1:$1048576,3,FALSE)</f>
        <v>Fail-Bairro Além Rio 1</v>
      </c>
      <c r="D59" s="20" t="s">
        <v>3082</v>
      </c>
      <c r="E59" s="5"/>
      <c r="F59" s="72">
        <v>0</v>
      </c>
      <c r="G59" s="51">
        <v>6.9444444444444447E-4</v>
      </c>
      <c r="H59" s="308"/>
      <c r="I59" s="35" t="s">
        <v>18</v>
      </c>
      <c r="J59" s="35">
        <f t="shared" si="19"/>
        <v>0.30416666666666659</v>
      </c>
      <c r="K59" s="35">
        <f t="shared" si="21"/>
        <v>0.43611111111111106</v>
      </c>
      <c r="L59" s="35">
        <f t="shared" si="18"/>
        <v>0.5263888888888888</v>
      </c>
      <c r="M59" s="35">
        <f t="shared" si="23"/>
        <v>0.58541666666666659</v>
      </c>
      <c r="N59" s="35">
        <f>N58+$G59</f>
        <v>0.61388888888888882</v>
      </c>
      <c r="O59" s="35">
        <f>O58+$F59</f>
        <v>0.74444444444444435</v>
      </c>
      <c r="P59" s="35"/>
      <c r="Q59" s="35">
        <f t="shared" si="17"/>
        <v>0.79583333333333328</v>
      </c>
      <c r="R59" s="35">
        <f t="shared" si="24"/>
        <v>0.83472222222222225</v>
      </c>
      <c r="S59" s="35">
        <v>0.87222222222222212</v>
      </c>
      <c r="T59" s="309"/>
      <c r="U59" s="35" t="s">
        <v>18</v>
      </c>
      <c r="V59" s="35">
        <f>V58+$F59</f>
        <v>0.58333333333333326</v>
      </c>
      <c r="W59" s="35">
        <f t="shared" si="26"/>
        <v>0.875</v>
      </c>
      <c r="X59" s="309"/>
      <c r="Y59" s="35" t="s">
        <v>18</v>
      </c>
      <c r="Z59" s="35">
        <f t="shared" si="25"/>
        <v>0.61249999999999993</v>
      </c>
      <c r="AA59" s="35">
        <f t="shared" si="25"/>
        <v>0.875</v>
      </c>
    </row>
    <row r="60" spans="1:44" x14ac:dyDescent="0.25">
      <c r="A60" s="12" t="str">
        <f>VLOOKUP(D:D,'[3]PARAGENS CONCELHO'!$1:$1048576,2,FALSE)</f>
        <v xml:space="preserve"> 40.602973,  -7.984520</v>
      </c>
      <c r="B60" s="12"/>
      <c r="C60" s="12" t="str">
        <f>VLOOKUP(D:D,'[3]PARAGENS CONCELHO'!$1:$1048576,3,FALSE)</f>
        <v>Fail-Cemitério 1</v>
      </c>
      <c r="D60" s="20" t="s">
        <v>3083</v>
      </c>
      <c r="E60" s="5"/>
      <c r="F60" s="70"/>
      <c r="G60" s="51">
        <v>6.9444444444444447E-4</v>
      </c>
      <c r="H60" s="308"/>
      <c r="I60" s="15" t="s">
        <v>18</v>
      </c>
      <c r="J60" s="15">
        <f t="shared" si="19"/>
        <v>0.30486111111111103</v>
      </c>
      <c r="K60" s="15">
        <f t="shared" si="21"/>
        <v>0.4368055555555555</v>
      </c>
      <c r="L60" s="15">
        <f t="shared" si="18"/>
        <v>0.52708333333333324</v>
      </c>
      <c r="M60" s="15">
        <f t="shared" si="23"/>
        <v>0.58611111111111103</v>
      </c>
      <c r="N60" s="15">
        <f>N59+$G60</f>
        <v>0.61458333333333326</v>
      </c>
      <c r="O60" s="15">
        <f>O59+$G60</f>
        <v>0.7451388888888888</v>
      </c>
      <c r="P60" s="15"/>
      <c r="Q60" s="15">
        <f t="shared" si="17"/>
        <v>0.79652777777777772</v>
      </c>
      <c r="R60" s="15">
        <f t="shared" si="24"/>
        <v>0.8354166666666667</v>
      </c>
      <c r="S60" s="15">
        <v>0.87291666666666656</v>
      </c>
      <c r="T60" s="309"/>
      <c r="U60" s="15" t="s">
        <v>18</v>
      </c>
      <c r="V60" s="15">
        <f t="shared" si="26"/>
        <v>0.5840277777777777</v>
      </c>
      <c r="W60" s="15">
        <f t="shared" si="26"/>
        <v>0.87569444444444444</v>
      </c>
      <c r="X60" s="309"/>
      <c r="Y60" s="15" t="s">
        <v>18</v>
      </c>
      <c r="Z60" s="15">
        <f t="shared" si="25"/>
        <v>0.61319444444444438</v>
      </c>
      <c r="AA60" s="15">
        <f t="shared" si="25"/>
        <v>0.87569444444444444</v>
      </c>
    </row>
    <row r="61" spans="1:44" x14ac:dyDescent="0.25">
      <c r="A61" s="12" t="str">
        <f>VLOOKUP(D:D,'[3]PARAGENS CONCELHO'!$1:$1048576,2,FALSE)</f>
        <v xml:space="preserve"> 40.601835,  -7.987880</v>
      </c>
      <c r="B61" s="12"/>
      <c r="C61" s="12" t="str">
        <f>VLOOKUP(D:D,'[3]PARAGENS CONCELHO'!$1:$1048576,3,FALSE)</f>
        <v>Fail-IP3</v>
      </c>
      <c r="D61" s="28" t="s">
        <v>3084</v>
      </c>
      <c r="E61" s="5"/>
      <c r="F61" s="72">
        <v>1.3888888888888889E-3</v>
      </c>
      <c r="G61" s="51">
        <v>6.9444444444444447E-4</v>
      </c>
      <c r="H61" s="308"/>
      <c r="I61" s="35" t="s">
        <v>18</v>
      </c>
      <c r="J61" s="35">
        <f t="shared" si="19"/>
        <v>0.30555555555555547</v>
      </c>
      <c r="K61" s="35">
        <f t="shared" si="21"/>
        <v>0.43749999999999994</v>
      </c>
      <c r="L61" s="35">
        <f t="shared" si="18"/>
        <v>0.52777777777777768</v>
      </c>
      <c r="M61" s="35">
        <f t="shared" si="23"/>
        <v>0.58680555555555547</v>
      </c>
      <c r="N61" s="35">
        <f>N60+$F61</f>
        <v>0.61597222222222214</v>
      </c>
      <c r="O61" s="35">
        <f>O60+$G61</f>
        <v>0.74583333333333324</v>
      </c>
      <c r="P61" s="35"/>
      <c r="Q61" s="35">
        <f t="shared" si="17"/>
        <v>0.79722222222222217</v>
      </c>
      <c r="R61" s="35">
        <f t="shared" si="24"/>
        <v>0.83611111111111114</v>
      </c>
      <c r="S61" s="35">
        <v>0.87361111111111101</v>
      </c>
      <c r="T61" s="309"/>
      <c r="U61" s="35">
        <v>0.33888888888888885</v>
      </c>
      <c r="V61" s="35">
        <f t="shared" si="26"/>
        <v>0.58472222222222214</v>
      </c>
      <c r="W61" s="35">
        <f t="shared" si="26"/>
        <v>0.87638888888888888</v>
      </c>
      <c r="X61" s="309"/>
      <c r="Y61" s="35" t="s">
        <v>2778</v>
      </c>
      <c r="Z61" s="35">
        <f t="shared" si="25"/>
        <v>0.61388888888888882</v>
      </c>
      <c r="AA61" s="35">
        <f t="shared" si="25"/>
        <v>0.87638888888888888</v>
      </c>
    </row>
    <row r="62" spans="1:44" s="143" customFormat="1" x14ac:dyDescent="0.25">
      <c r="A62" s="23" t="str">
        <f>VLOOKUP(D:D,'[3]PARAGENS CONCELHO'!$1:$1048576,2,FALSE)</f>
        <v xml:space="preserve"> 40.602922,  -7.984464</v>
      </c>
      <c r="B62" s="12"/>
      <c r="C62" s="23" t="str">
        <f>VLOOKUP(D:D,'[3]PARAGENS CONCELHO'!$1:$1048576,3,FALSE)</f>
        <v>Fail-Cemitério 2</v>
      </c>
      <c r="D62" s="24" t="s">
        <v>3085</v>
      </c>
      <c r="E62" s="25" t="s">
        <v>3853</v>
      </c>
      <c r="F62" s="25"/>
      <c r="G62" s="144">
        <v>6.9444444444444447E-4</v>
      </c>
      <c r="H62" s="308"/>
      <c r="I62" s="80">
        <v>0.26666666666666666</v>
      </c>
      <c r="J62" s="80">
        <f t="shared" si="19"/>
        <v>0.30624999999999991</v>
      </c>
      <c r="K62" s="80">
        <f t="shared" si="21"/>
        <v>0.43819444444444439</v>
      </c>
      <c r="L62" s="80">
        <f t="shared" si="18"/>
        <v>0.52847222222222212</v>
      </c>
      <c r="M62" s="80">
        <f t="shared" si="23"/>
        <v>0.58749999999999991</v>
      </c>
      <c r="N62" s="80">
        <f>N61+$G62</f>
        <v>0.61666666666666659</v>
      </c>
      <c r="O62" s="80">
        <f>O61+$G62</f>
        <v>0.74652777777777768</v>
      </c>
      <c r="P62" s="80"/>
      <c r="Q62" s="80">
        <f t="shared" si="17"/>
        <v>0.79791666666666661</v>
      </c>
      <c r="R62" s="80">
        <f t="shared" si="24"/>
        <v>0.83680555555555558</v>
      </c>
      <c r="S62" s="80">
        <v>0.87430555555555545</v>
      </c>
      <c r="T62" s="309"/>
      <c r="U62" s="80">
        <f t="shared" si="26"/>
        <v>0.33958333333333329</v>
      </c>
      <c r="V62" s="80">
        <f t="shared" si="26"/>
        <v>0.58541666666666659</v>
      </c>
      <c r="W62" s="80" t="s">
        <v>18</v>
      </c>
      <c r="X62" s="309"/>
      <c r="Y62" s="80">
        <f>Y61+$G62</f>
        <v>0.32708333333333334</v>
      </c>
      <c r="Z62" s="80">
        <f t="shared" si="25"/>
        <v>0.61458333333333326</v>
      </c>
      <c r="AA62" s="80" t="s">
        <v>18</v>
      </c>
      <c r="AB62"/>
      <c r="AC62"/>
      <c r="AD62"/>
      <c r="AE62"/>
      <c r="AF62"/>
      <c r="AG62"/>
      <c r="AH62"/>
      <c r="AI62"/>
      <c r="AJ62"/>
      <c r="AK62"/>
      <c r="AL62"/>
      <c r="AM62"/>
      <c r="AN62"/>
      <c r="AO62"/>
      <c r="AP62"/>
      <c r="AQ62"/>
      <c r="AR62"/>
    </row>
    <row r="63" spans="1:44" x14ac:dyDescent="0.25">
      <c r="A63" s="12" t="str">
        <f>VLOOKUP(D:D,'[3]PARAGENS CONCELHO'!$1:$1048576,2,FALSE)</f>
        <v xml:space="preserve"> 40.605141,  -7.981888</v>
      </c>
      <c r="B63" s="12"/>
      <c r="C63" s="12" t="str">
        <f>VLOOKUP(D:D,'[3]PARAGENS CONCELHO'!$1:$1048576,3,FALSE)</f>
        <v>Fail-Bairro Além Rio 2</v>
      </c>
      <c r="D63" s="20" t="s">
        <v>3086</v>
      </c>
      <c r="E63" s="5"/>
      <c r="F63" s="72">
        <v>0</v>
      </c>
      <c r="G63" s="51">
        <v>6.9444444444444447E-4</v>
      </c>
      <c r="H63" s="308"/>
      <c r="I63" s="35">
        <f>I62+$G63</f>
        <v>0.2673611111111111</v>
      </c>
      <c r="J63" s="35">
        <f t="shared" si="19"/>
        <v>0.30694444444444435</v>
      </c>
      <c r="K63" s="35">
        <f t="shared" si="21"/>
        <v>0.43888888888888883</v>
      </c>
      <c r="L63" s="35">
        <f t="shared" si="18"/>
        <v>0.52916666666666656</v>
      </c>
      <c r="M63" s="35">
        <f t="shared" si="23"/>
        <v>0.58819444444444435</v>
      </c>
      <c r="N63" s="35">
        <f>N62+$G63</f>
        <v>0.61736111111111103</v>
      </c>
      <c r="O63" s="35">
        <f>O62+$F63</f>
        <v>0.74652777777777768</v>
      </c>
      <c r="P63" s="35"/>
      <c r="Q63" s="35">
        <f t="shared" si="17"/>
        <v>0.79861111111111105</v>
      </c>
      <c r="R63" s="35">
        <f t="shared" si="24"/>
        <v>0.83750000000000002</v>
      </c>
      <c r="S63" s="35" t="s">
        <v>18</v>
      </c>
      <c r="T63" s="309"/>
      <c r="U63" s="35">
        <f t="shared" si="26"/>
        <v>0.34027777777777773</v>
      </c>
      <c r="V63" s="35">
        <f t="shared" si="26"/>
        <v>0.58611111111111103</v>
      </c>
      <c r="W63" s="35" t="s">
        <v>18</v>
      </c>
      <c r="X63" s="309"/>
      <c r="Y63" s="35">
        <f t="shared" ref="Y63:Z78" si="27">Y62+$G63</f>
        <v>0.32777777777777778</v>
      </c>
      <c r="Z63" s="35">
        <f t="shared" si="25"/>
        <v>0.6152777777777777</v>
      </c>
      <c r="AA63" s="35" t="s">
        <v>18</v>
      </c>
    </row>
    <row r="64" spans="1:44" x14ac:dyDescent="0.25">
      <c r="A64" s="12" t="str">
        <f>VLOOKUP(D:D,'[3]PARAGENS CONCELHO'!$1:$1048576,2,FALSE)</f>
        <v xml:space="preserve"> 40.606735,  -7.979073</v>
      </c>
      <c r="B64" s="12"/>
      <c r="C64" s="12" t="str">
        <f>VLOOKUP(D:D,'[3]PARAGENS CONCELHO'!$1:$1048576,3,FALSE)</f>
        <v>Fail-Chafariz 2</v>
      </c>
      <c r="D64" s="20" t="s">
        <v>3087</v>
      </c>
      <c r="E64" s="5"/>
      <c r="F64" s="70"/>
      <c r="G64" s="51">
        <v>6.9444444444444447E-4</v>
      </c>
      <c r="H64" s="308"/>
      <c r="I64" s="15">
        <f>I63+$G64</f>
        <v>0.26805555555555555</v>
      </c>
      <c r="J64" s="15">
        <f t="shared" si="19"/>
        <v>0.3076388888888888</v>
      </c>
      <c r="K64" s="15">
        <f t="shared" si="21"/>
        <v>0.43958333333333327</v>
      </c>
      <c r="L64" s="15">
        <f t="shared" si="18"/>
        <v>0.52986111111111101</v>
      </c>
      <c r="M64" s="15">
        <f t="shared" si="23"/>
        <v>0.5888888888888888</v>
      </c>
      <c r="N64" s="15">
        <f>N63+$G64</f>
        <v>0.61805555555555547</v>
      </c>
      <c r="O64" s="15">
        <f>O63+$G64</f>
        <v>0.74722222222222212</v>
      </c>
      <c r="P64" s="15"/>
      <c r="Q64" s="15">
        <f t="shared" si="17"/>
        <v>0.79930555555555549</v>
      </c>
      <c r="R64" s="15">
        <f t="shared" si="24"/>
        <v>0.83819444444444446</v>
      </c>
      <c r="S64" s="15" t="s">
        <v>18</v>
      </c>
      <c r="T64" s="309"/>
      <c r="U64" s="15">
        <f t="shared" si="26"/>
        <v>0.34097222222222218</v>
      </c>
      <c r="V64" s="15">
        <f t="shared" si="26"/>
        <v>0.58680555555555547</v>
      </c>
      <c r="W64" s="15" t="s">
        <v>18</v>
      </c>
      <c r="X64" s="309"/>
      <c r="Y64" s="15">
        <f t="shared" si="27"/>
        <v>0.32847222222222222</v>
      </c>
      <c r="Z64" s="15">
        <f t="shared" si="25"/>
        <v>0.61597222222222214</v>
      </c>
      <c r="AA64" s="15" t="s">
        <v>18</v>
      </c>
    </row>
    <row r="65" spans="1:44" x14ac:dyDescent="0.25">
      <c r="A65" s="12" t="str">
        <f>VLOOKUP(D:D,'[3]PARAGENS CONCELHO'!$1:$1048576,2,FALSE)</f>
        <v xml:space="preserve"> 40.607945,  -7.976631</v>
      </c>
      <c r="B65" s="12"/>
      <c r="C65" s="12" t="str">
        <f>VLOOKUP(D:D,'[3]PARAGENS CONCELHO'!$1:$1048576,3,FALSE)</f>
        <v>Fail-Torre 2</v>
      </c>
      <c r="D65" s="20" t="s">
        <v>3088</v>
      </c>
      <c r="E65" s="5"/>
      <c r="F65" s="72">
        <v>6.9444444444444447E-4</v>
      </c>
      <c r="G65" s="51">
        <v>0</v>
      </c>
      <c r="H65" s="308"/>
      <c r="I65" s="35">
        <f>I64+$G65</f>
        <v>0.26805555555555555</v>
      </c>
      <c r="J65" s="35">
        <f t="shared" si="19"/>
        <v>0.3076388888888888</v>
      </c>
      <c r="K65" s="35">
        <f t="shared" si="21"/>
        <v>0.43958333333333327</v>
      </c>
      <c r="L65" s="35">
        <f t="shared" si="18"/>
        <v>0.52986111111111101</v>
      </c>
      <c r="M65" s="35">
        <f t="shared" si="23"/>
        <v>0.5888888888888888</v>
      </c>
      <c r="N65" s="35">
        <f>N64+$G65</f>
        <v>0.61805555555555547</v>
      </c>
      <c r="O65" s="35">
        <f>O64+$F65</f>
        <v>0.74791666666666656</v>
      </c>
      <c r="P65" s="35"/>
      <c r="Q65" s="35">
        <f t="shared" si="17"/>
        <v>0.79930555555555549</v>
      </c>
      <c r="R65" s="35">
        <f>R64+$F65</f>
        <v>0.83888888888888891</v>
      </c>
      <c r="S65" s="35" t="s">
        <v>18</v>
      </c>
      <c r="T65" s="309"/>
      <c r="U65" s="35">
        <f t="shared" si="26"/>
        <v>0.34097222222222218</v>
      </c>
      <c r="V65" s="35">
        <f t="shared" si="26"/>
        <v>0.58680555555555547</v>
      </c>
      <c r="W65" s="35" t="s">
        <v>18</v>
      </c>
      <c r="X65" s="309"/>
      <c r="Y65" s="35">
        <f t="shared" si="27"/>
        <v>0.32847222222222222</v>
      </c>
      <c r="Z65" s="35">
        <f t="shared" si="25"/>
        <v>0.61597222222222214</v>
      </c>
      <c r="AA65" s="35" t="s">
        <v>18</v>
      </c>
    </row>
    <row r="66" spans="1:44" x14ac:dyDescent="0.25">
      <c r="A66" s="12" t="str">
        <f>VLOOKUP(D:D,'[3]PARAGENS CONCELHO'!$1:$1048576,2,FALSE)</f>
        <v xml:space="preserve"> 40.608416,  -7.975274</v>
      </c>
      <c r="B66" s="12"/>
      <c r="C66" s="12" t="str">
        <f>VLOOKUP(D:D,'[3]PARAGENS CONCELHO'!$1:$1048576,3,FALSE)</f>
        <v>Fail-Ponte Rio Pavia 2</v>
      </c>
      <c r="D66" s="20" t="s">
        <v>3089</v>
      </c>
      <c r="E66" s="5"/>
      <c r="F66" s="72">
        <v>0</v>
      </c>
      <c r="G66" s="51">
        <v>6.9444444444444447E-4</v>
      </c>
      <c r="H66" s="308"/>
      <c r="I66" s="15">
        <f>I65+$G66</f>
        <v>0.26874999999999999</v>
      </c>
      <c r="J66" s="15">
        <f t="shared" si="19"/>
        <v>0.30833333333333324</v>
      </c>
      <c r="K66" s="15">
        <f t="shared" si="21"/>
        <v>0.44027777777777771</v>
      </c>
      <c r="L66" s="15">
        <f t="shared" si="18"/>
        <v>0.53055555555555545</v>
      </c>
      <c r="M66" s="15">
        <f t="shared" si="23"/>
        <v>0.58958333333333324</v>
      </c>
      <c r="N66" s="15">
        <f>N65+$G66</f>
        <v>0.61874999999999991</v>
      </c>
      <c r="O66" s="15">
        <f>O65+$G66</f>
        <v>0.74861111111111101</v>
      </c>
      <c r="P66" s="15"/>
      <c r="Q66" s="15">
        <f t="shared" si="17"/>
        <v>0.79999999999999993</v>
      </c>
      <c r="R66" s="15">
        <f t="shared" si="24"/>
        <v>0.83958333333333335</v>
      </c>
      <c r="S66" s="15" t="s">
        <v>18</v>
      </c>
      <c r="T66" s="309"/>
      <c r="U66" s="15">
        <f t="shared" si="26"/>
        <v>0.34166666666666662</v>
      </c>
      <c r="V66" s="15">
        <f t="shared" si="26"/>
        <v>0.58749999999999991</v>
      </c>
      <c r="W66" s="15" t="s">
        <v>18</v>
      </c>
      <c r="X66" s="309"/>
      <c r="Y66" s="15">
        <f t="shared" si="27"/>
        <v>0.32916666666666666</v>
      </c>
      <c r="Z66" s="15">
        <f t="shared" si="27"/>
        <v>0.61666666666666659</v>
      </c>
      <c r="AA66" s="15" t="s">
        <v>18</v>
      </c>
    </row>
    <row r="67" spans="1:44" x14ac:dyDescent="0.25">
      <c r="A67" s="12" t="str">
        <f>VLOOKUP(D:D,'[3]PARAGENS CONCELHO'!$1:$1048576,2,FALSE)</f>
        <v xml:space="preserve"> 40.609320,  -7.971849</v>
      </c>
      <c r="B67" s="12"/>
      <c r="C67" s="12" t="str">
        <f>VLOOKUP(D:D,'[3]PARAGENS CONCELHO'!$1:$1048576,3,FALSE)</f>
        <v>Fail-Junta Freguesia 2</v>
      </c>
      <c r="D67" s="20" t="s">
        <v>3090</v>
      </c>
      <c r="E67" s="5"/>
      <c r="F67" s="72">
        <v>6.9444444444444447E-4</v>
      </c>
      <c r="G67" s="51">
        <v>0</v>
      </c>
      <c r="H67" s="308"/>
      <c r="I67" s="35">
        <f t="shared" ref="I67:I75" si="28">I66+$G67</f>
        <v>0.26874999999999999</v>
      </c>
      <c r="J67" s="35">
        <f t="shared" si="19"/>
        <v>0.30833333333333324</v>
      </c>
      <c r="K67" s="35">
        <f t="shared" si="21"/>
        <v>0.44027777777777771</v>
      </c>
      <c r="L67" s="35">
        <f t="shared" si="18"/>
        <v>0.53055555555555545</v>
      </c>
      <c r="M67" s="35">
        <f t="shared" ref="M67:O82" si="29">M66+$G67</f>
        <v>0.58958333333333324</v>
      </c>
      <c r="N67" s="35">
        <f>N66+$F67</f>
        <v>0.61944444444444435</v>
      </c>
      <c r="O67" s="35">
        <f>O66+$F67</f>
        <v>0.74930555555555545</v>
      </c>
      <c r="P67" s="35"/>
      <c r="Q67" s="35">
        <f t="shared" si="17"/>
        <v>0.79999999999999993</v>
      </c>
      <c r="R67" s="35">
        <f>R66+$F67</f>
        <v>0.84027777777777779</v>
      </c>
      <c r="S67" s="35" t="s">
        <v>18</v>
      </c>
      <c r="T67" s="309"/>
      <c r="U67" s="35">
        <f t="shared" si="26"/>
        <v>0.34166666666666662</v>
      </c>
      <c r="V67" s="35">
        <f t="shared" si="26"/>
        <v>0.58749999999999991</v>
      </c>
      <c r="W67" s="35" t="s">
        <v>18</v>
      </c>
      <c r="X67" s="309"/>
      <c r="Y67" s="35">
        <f t="shared" si="27"/>
        <v>0.32916666666666666</v>
      </c>
      <c r="Z67" s="35">
        <f t="shared" si="27"/>
        <v>0.61666666666666659</v>
      </c>
      <c r="AA67" s="35" t="s">
        <v>18</v>
      </c>
    </row>
    <row r="68" spans="1:44" x14ac:dyDescent="0.25">
      <c r="A68" s="12" t="str">
        <f>VLOOKUP(D:D,'[3]PARAGENS CONCELHO'!$1:$1048576,2,FALSE)</f>
        <v xml:space="preserve"> 40.609985,  -7.969727</v>
      </c>
      <c r="B68" s="12"/>
      <c r="C68" s="12" t="str">
        <f>VLOOKUP(D:D,'[3]PARAGENS CONCELHO'!$1:$1048576,3,FALSE)</f>
        <v>Fail-Escola 2</v>
      </c>
      <c r="D68" s="20" t="s">
        <v>3091</v>
      </c>
      <c r="E68" s="5"/>
      <c r="F68" s="70"/>
      <c r="G68" s="51">
        <v>6.9444444444444447E-4</v>
      </c>
      <c r="H68" s="308"/>
      <c r="I68" s="15">
        <f t="shared" si="28"/>
        <v>0.26944444444444443</v>
      </c>
      <c r="J68" s="15">
        <f t="shared" si="19"/>
        <v>0.30902777777777768</v>
      </c>
      <c r="K68" s="15">
        <f t="shared" si="21"/>
        <v>0.44097222222222215</v>
      </c>
      <c r="L68" s="15">
        <f t="shared" si="18"/>
        <v>0.53124999999999989</v>
      </c>
      <c r="M68" s="15">
        <f t="shared" si="29"/>
        <v>0.59027777777777768</v>
      </c>
      <c r="N68" s="15">
        <f t="shared" si="29"/>
        <v>0.6201388888888888</v>
      </c>
      <c r="O68" s="15">
        <f t="shared" si="29"/>
        <v>0.74999999999999989</v>
      </c>
      <c r="P68" s="15"/>
      <c r="Q68" s="15">
        <f t="shared" si="17"/>
        <v>0.80069444444444438</v>
      </c>
      <c r="R68" s="15">
        <f t="shared" ref="R68:R75" si="30">R67+$G68</f>
        <v>0.84097222222222223</v>
      </c>
      <c r="S68" s="15" t="s">
        <v>18</v>
      </c>
      <c r="T68" s="309"/>
      <c r="U68" s="15">
        <f t="shared" si="26"/>
        <v>0.34236111111111106</v>
      </c>
      <c r="V68" s="15">
        <f t="shared" si="26"/>
        <v>0.58819444444444435</v>
      </c>
      <c r="W68" s="15" t="s">
        <v>18</v>
      </c>
      <c r="X68" s="309"/>
      <c r="Y68" s="15">
        <f t="shared" si="27"/>
        <v>0.3298611111111111</v>
      </c>
      <c r="Z68" s="15">
        <f t="shared" si="27"/>
        <v>0.61736111111111103</v>
      </c>
      <c r="AA68" s="15" t="s">
        <v>18</v>
      </c>
    </row>
    <row r="69" spans="1:44" x14ac:dyDescent="0.25">
      <c r="A69" s="12" t="str">
        <f>VLOOKUP(D:D,'[3]PARAGENS CONCELHO'!$1:$1048576,2,FALSE)</f>
        <v xml:space="preserve"> 40.614693,  -7.960874</v>
      </c>
      <c r="B69" s="12"/>
      <c r="C69" s="12" t="str">
        <f>VLOOKUP(D:D,'[3]PARAGENS CONCELHO'!$1:$1048576,3,FALSE)</f>
        <v>V Chã Sá-Qta Maceira 3</v>
      </c>
      <c r="D69" s="20" t="s">
        <v>2490</v>
      </c>
      <c r="E69" s="5"/>
      <c r="F69" s="72">
        <v>6.9444444444444447E-4</v>
      </c>
      <c r="G69" s="51">
        <v>1.3888888888888889E-3</v>
      </c>
      <c r="H69" s="308"/>
      <c r="I69" s="35">
        <f t="shared" si="28"/>
        <v>0.27083333333333331</v>
      </c>
      <c r="J69" s="35">
        <f t="shared" si="19"/>
        <v>0.31041666666666656</v>
      </c>
      <c r="K69" s="35">
        <f t="shared" si="21"/>
        <v>0.44236111111111104</v>
      </c>
      <c r="L69" s="35">
        <f t="shared" si="18"/>
        <v>0.53263888888888877</v>
      </c>
      <c r="M69" s="35">
        <f t="shared" si="29"/>
        <v>0.59166666666666656</v>
      </c>
      <c r="N69" s="35">
        <f t="shared" si="29"/>
        <v>0.62152777777777768</v>
      </c>
      <c r="O69" s="35">
        <f t="shared" si="29"/>
        <v>0.75138888888888877</v>
      </c>
      <c r="P69" s="35"/>
      <c r="Q69" s="35">
        <f t="shared" si="17"/>
        <v>0.80208333333333326</v>
      </c>
      <c r="R69" s="35">
        <f t="shared" si="30"/>
        <v>0.84236111111111112</v>
      </c>
      <c r="S69" s="35" t="s">
        <v>18</v>
      </c>
      <c r="T69" s="309"/>
      <c r="U69" s="35">
        <f t="shared" si="26"/>
        <v>0.34374999999999994</v>
      </c>
      <c r="V69" s="35">
        <f t="shared" si="26"/>
        <v>0.58958333333333324</v>
      </c>
      <c r="W69" s="35" t="s">
        <v>18</v>
      </c>
      <c r="X69" s="309"/>
      <c r="Y69" s="35">
        <f t="shared" si="27"/>
        <v>0.33124999999999999</v>
      </c>
      <c r="Z69" s="35">
        <f t="shared" si="27"/>
        <v>0.61874999999999991</v>
      </c>
      <c r="AA69" s="35" t="s">
        <v>18</v>
      </c>
    </row>
    <row r="70" spans="1:44" x14ac:dyDescent="0.25">
      <c r="A70" s="12" t="str">
        <f>VLOOKUP(D:D,'[3]PARAGENS CONCELHO'!$1:$1048576,2,FALSE)</f>
        <v xml:space="preserve"> 40.615491,  -7.957021</v>
      </c>
      <c r="B70" s="12"/>
      <c r="C70" s="12" t="str">
        <f>VLOOKUP(D:D,'[3]PARAGENS CONCELHO'!$1:$1048576,3,FALSE)</f>
        <v>V Chã Sá-Qta Maceira 2</v>
      </c>
      <c r="D70" s="20" t="s">
        <v>3092</v>
      </c>
      <c r="E70" s="5"/>
      <c r="F70" s="72">
        <v>6.9444444444444447E-4</v>
      </c>
      <c r="G70" s="51">
        <v>1.3888888888888889E-3</v>
      </c>
      <c r="H70" s="308"/>
      <c r="I70" s="15">
        <f t="shared" si="28"/>
        <v>0.2722222222222222</v>
      </c>
      <c r="J70" s="15">
        <f t="shared" si="19"/>
        <v>0.31180555555555545</v>
      </c>
      <c r="K70" s="15">
        <f t="shared" si="21"/>
        <v>0.44374999999999992</v>
      </c>
      <c r="L70" s="15">
        <f t="shared" si="18"/>
        <v>0.53402777777777766</v>
      </c>
      <c r="M70" s="15">
        <f t="shared" si="29"/>
        <v>0.59305555555555545</v>
      </c>
      <c r="N70" s="15">
        <f t="shared" si="29"/>
        <v>0.62291666666666656</v>
      </c>
      <c r="O70" s="15">
        <f t="shared" si="29"/>
        <v>0.75277777777777766</v>
      </c>
      <c r="P70" s="15"/>
      <c r="Q70" s="15">
        <f t="shared" si="17"/>
        <v>0.80347222222222214</v>
      </c>
      <c r="R70" s="15">
        <f t="shared" si="30"/>
        <v>0.84375</v>
      </c>
      <c r="S70" s="15" t="s">
        <v>18</v>
      </c>
      <c r="T70" s="309"/>
      <c r="U70" s="15">
        <f t="shared" si="26"/>
        <v>0.34513888888888883</v>
      </c>
      <c r="V70" s="15">
        <f t="shared" si="26"/>
        <v>0.59097222222222212</v>
      </c>
      <c r="W70" s="15" t="s">
        <v>18</v>
      </c>
      <c r="X70" s="309"/>
      <c r="Y70" s="15">
        <f t="shared" si="27"/>
        <v>0.33263888888888887</v>
      </c>
      <c r="Z70" s="15">
        <f t="shared" si="27"/>
        <v>0.6201388888888888</v>
      </c>
      <c r="AA70" s="15" t="s">
        <v>18</v>
      </c>
    </row>
    <row r="71" spans="1:44" x14ac:dyDescent="0.25">
      <c r="A71" s="12" t="str">
        <f>VLOOKUP(D:D,'[3]PARAGENS CONCELHO'!$1:$1048576,2,FALSE)</f>
        <v xml:space="preserve"> 40.617943,  -7.953988</v>
      </c>
      <c r="B71" s="12"/>
      <c r="C71" s="12" t="str">
        <f>VLOOKUP(D:D,'[3]PARAGENS CONCELHO'!$1:$1048576,3,FALSE)</f>
        <v>Vila Chã Sá-Gorgulhão 2</v>
      </c>
      <c r="D71" s="20" t="s">
        <v>3093</v>
      </c>
      <c r="E71" s="5"/>
      <c r="F71" s="72">
        <v>6.9444444444444447E-4</v>
      </c>
      <c r="G71" s="51">
        <v>0</v>
      </c>
      <c r="H71" s="308"/>
      <c r="I71" s="35">
        <f t="shared" si="28"/>
        <v>0.2722222222222222</v>
      </c>
      <c r="J71" s="35">
        <f t="shared" si="19"/>
        <v>0.31180555555555545</v>
      </c>
      <c r="K71" s="35">
        <f t="shared" si="21"/>
        <v>0.44374999999999992</v>
      </c>
      <c r="L71" s="35">
        <f t="shared" si="18"/>
        <v>0.53402777777777766</v>
      </c>
      <c r="M71" s="35">
        <f t="shared" si="29"/>
        <v>0.59305555555555545</v>
      </c>
      <c r="N71" s="35">
        <f>N70+$F71</f>
        <v>0.62361111111111101</v>
      </c>
      <c r="O71" s="35">
        <f>O70+$F71</f>
        <v>0.7534722222222221</v>
      </c>
      <c r="P71" s="35"/>
      <c r="Q71" s="35">
        <f t="shared" si="17"/>
        <v>0.80347222222222214</v>
      </c>
      <c r="R71" s="35">
        <f>R70+$F71</f>
        <v>0.84444444444444444</v>
      </c>
      <c r="S71" s="35" t="s">
        <v>18</v>
      </c>
      <c r="T71" s="309"/>
      <c r="U71" s="35">
        <f t="shared" ref="U71:V85" si="31">U70+$G71</f>
        <v>0.34513888888888883</v>
      </c>
      <c r="V71" s="35">
        <f t="shared" si="31"/>
        <v>0.59097222222222212</v>
      </c>
      <c r="W71" s="35" t="s">
        <v>18</v>
      </c>
      <c r="X71" s="309"/>
      <c r="Y71" s="35">
        <f t="shared" si="27"/>
        <v>0.33263888888888887</v>
      </c>
      <c r="Z71" s="35">
        <f t="shared" si="27"/>
        <v>0.6201388888888888</v>
      </c>
      <c r="AA71" s="35" t="s">
        <v>18</v>
      </c>
    </row>
    <row r="72" spans="1:44" x14ac:dyDescent="0.25">
      <c r="A72" s="12" t="str">
        <f>VLOOKUP(D:D,'[3]PARAGENS CONCELHO'!$1:$1048576,2,FALSE)</f>
        <v xml:space="preserve"> 40.620037,  -7.950247</v>
      </c>
      <c r="B72" s="12"/>
      <c r="C72" s="12" t="str">
        <f>VLOOKUP(D:D,'[3]PARAGENS CONCELHO'!$1:$1048576,3,FALSE)</f>
        <v>V Chã Sá-S J Batista 3</v>
      </c>
      <c r="D72" s="20" t="s">
        <v>3094</v>
      </c>
      <c r="E72" s="5"/>
      <c r="F72" s="72">
        <v>0</v>
      </c>
      <c r="G72" s="51">
        <v>6.9444444444444447E-4</v>
      </c>
      <c r="H72" s="308"/>
      <c r="I72" s="15">
        <f t="shared" si="28"/>
        <v>0.27291666666666664</v>
      </c>
      <c r="J72" s="15">
        <f t="shared" si="19"/>
        <v>0.31249999999999989</v>
      </c>
      <c r="K72" s="15">
        <f t="shared" si="21"/>
        <v>0.44444444444444436</v>
      </c>
      <c r="L72" s="15">
        <f t="shared" si="18"/>
        <v>0.5347222222222221</v>
      </c>
      <c r="M72" s="15">
        <f t="shared" si="29"/>
        <v>0.59374999999999989</v>
      </c>
      <c r="N72" s="15">
        <f t="shared" si="29"/>
        <v>0.62430555555555545</v>
      </c>
      <c r="O72" s="15">
        <f t="shared" si="29"/>
        <v>0.75416666666666654</v>
      </c>
      <c r="P72" s="15"/>
      <c r="Q72" s="15">
        <f t="shared" si="17"/>
        <v>0.80416666666666659</v>
      </c>
      <c r="R72" s="15">
        <f t="shared" si="30"/>
        <v>0.84513888888888888</v>
      </c>
      <c r="S72" s="15" t="s">
        <v>18</v>
      </c>
      <c r="T72" s="309"/>
      <c r="U72" s="15">
        <f t="shared" si="31"/>
        <v>0.34583333333333327</v>
      </c>
      <c r="V72" s="15">
        <f t="shared" si="31"/>
        <v>0.59166666666666656</v>
      </c>
      <c r="W72" s="15" t="s">
        <v>18</v>
      </c>
      <c r="X72" s="309"/>
      <c r="Y72" s="15">
        <f t="shared" si="27"/>
        <v>0.33333333333333331</v>
      </c>
      <c r="Z72" s="15">
        <f t="shared" si="27"/>
        <v>0.62083333333333324</v>
      </c>
      <c r="AA72" s="15" t="s">
        <v>18</v>
      </c>
    </row>
    <row r="73" spans="1:44" s="143" customFormat="1" x14ac:dyDescent="0.25">
      <c r="A73" s="23" t="str">
        <f>VLOOKUP(D:D,'[3]PARAGENS CONCELHO'!$1:$1048576,2,FALSE)</f>
        <v xml:space="preserve"> 40.622802,  -7.944304</v>
      </c>
      <c r="B73" s="12">
        <v>13</v>
      </c>
      <c r="C73" s="23" t="str">
        <f>VLOOKUP(D:D,'[3]PARAGENS CONCELHO'!$1:$1048576,3,FALSE)</f>
        <v>EN2-A25</v>
      </c>
      <c r="D73" s="32" t="s">
        <v>3063</v>
      </c>
      <c r="E73" s="82" t="s">
        <v>3854</v>
      </c>
      <c r="F73" s="147">
        <v>5.5555555555555558E-3</v>
      </c>
      <c r="G73" s="144">
        <v>1.3888888888888889E-3</v>
      </c>
      <c r="H73" s="308"/>
      <c r="I73" s="80">
        <v>0.27777777777777779</v>
      </c>
      <c r="J73" s="80">
        <f>J72+G72</f>
        <v>0.31319444444444433</v>
      </c>
      <c r="K73" s="80">
        <f>+K72+F73</f>
        <v>0.4499999999999999</v>
      </c>
      <c r="L73" s="80">
        <f t="shared" si="18"/>
        <v>0.53611111111111098</v>
      </c>
      <c r="M73" s="80">
        <f t="shared" si="29"/>
        <v>0.59513888888888877</v>
      </c>
      <c r="N73" s="80">
        <f t="shared" si="29"/>
        <v>0.62569444444444433</v>
      </c>
      <c r="O73" s="80">
        <v>0.76041666666666663</v>
      </c>
      <c r="P73" s="80"/>
      <c r="Q73" s="80">
        <f t="shared" si="17"/>
        <v>0.80555555555555547</v>
      </c>
      <c r="R73" s="80">
        <f t="shared" si="30"/>
        <v>0.84652777777777777</v>
      </c>
      <c r="S73" s="80" t="s">
        <v>18</v>
      </c>
      <c r="T73" s="309"/>
      <c r="U73" s="80">
        <f>U72+$F73</f>
        <v>0.35138888888888881</v>
      </c>
      <c r="V73" s="80">
        <f>V72+$G73</f>
        <v>0.59305555555555545</v>
      </c>
      <c r="W73" s="80" t="s">
        <v>18</v>
      </c>
      <c r="X73" s="309"/>
      <c r="Y73" s="80">
        <f>Y72+$F73</f>
        <v>0.33888888888888885</v>
      </c>
      <c r="Z73" s="80">
        <f t="shared" si="27"/>
        <v>0.62222222222222212</v>
      </c>
      <c r="AA73" s="80" t="s">
        <v>18</v>
      </c>
      <c r="AB73"/>
      <c r="AC73"/>
      <c r="AD73"/>
      <c r="AE73"/>
      <c r="AF73"/>
      <c r="AG73"/>
      <c r="AH73"/>
      <c r="AI73"/>
      <c r="AJ73"/>
      <c r="AK73"/>
      <c r="AL73"/>
      <c r="AM73"/>
      <c r="AN73"/>
      <c r="AO73"/>
      <c r="AP73"/>
      <c r="AQ73"/>
      <c r="AR73"/>
    </row>
    <row r="74" spans="1:44" x14ac:dyDescent="0.25">
      <c r="A74" s="12" t="str">
        <f>VLOOKUP(D:D,'[3]PARAGENS CONCELHO'!$1:$1048576,2,FALSE)</f>
        <v xml:space="preserve"> 40.628143,  -7.940052</v>
      </c>
      <c r="B74" s="12">
        <v>13</v>
      </c>
      <c r="C74" s="12" t="str">
        <f>VLOOKUP(D:D,'[3]PARAGENS CONCELHO'!$1:$1048576,3,FALSE)</f>
        <v>Av Luís Martins- Galp 2</v>
      </c>
      <c r="D74" s="40" t="s">
        <v>2285</v>
      </c>
      <c r="E74" s="5"/>
      <c r="F74" s="77">
        <v>2.0833333333333333E-3</v>
      </c>
      <c r="G74" s="51">
        <v>6.9444444444444447E-4</v>
      </c>
      <c r="H74" s="308"/>
      <c r="I74" s="15">
        <f t="shared" si="28"/>
        <v>0.27847222222222223</v>
      </c>
      <c r="J74" s="15">
        <f t="shared" ref="J74:J91" si="32">J73+G74</f>
        <v>0.31388888888888877</v>
      </c>
      <c r="K74" s="15">
        <f>+K73+G74</f>
        <v>0.45069444444444434</v>
      </c>
      <c r="L74" s="15">
        <f t="shared" si="18"/>
        <v>0.53680555555555542</v>
      </c>
      <c r="M74" s="15">
        <f t="shared" si="29"/>
        <v>0.59583333333333321</v>
      </c>
      <c r="N74" s="15">
        <f>N73+$F74</f>
        <v>0.62777777777777766</v>
      </c>
      <c r="O74" s="15">
        <f>O73+$G74</f>
        <v>0.76111111111111107</v>
      </c>
      <c r="P74" s="15"/>
      <c r="Q74" s="15">
        <f t="shared" si="17"/>
        <v>0.80624999999999991</v>
      </c>
      <c r="R74" s="15">
        <f>R73+$F74</f>
        <v>0.84861111111111109</v>
      </c>
      <c r="S74" s="15" t="s">
        <v>18</v>
      </c>
      <c r="T74" s="309"/>
      <c r="U74" s="15">
        <f t="shared" si="31"/>
        <v>0.35208333333333325</v>
      </c>
      <c r="V74" s="15">
        <f t="shared" si="31"/>
        <v>0.59374999999999989</v>
      </c>
      <c r="W74" s="15" t="s">
        <v>18</v>
      </c>
      <c r="X74" s="309"/>
      <c r="Y74" s="15">
        <f t="shared" si="27"/>
        <v>0.33958333333333329</v>
      </c>
      <c r="Z74" s="15">
        <f t="shared" si="27"/>
        <v>0.62291666666666656</v>
      </c>
      <c r="AA74" s="15" t="s">
        <v>18</v>
      </c>
    </row>
    <row r="75" spans="1:44" x14ac:dyDescent="0.25">
      <c r="A75" s="12" t="str">
        <f>VLOOKUP(D:D,'[3]PARAGENS CONCELHO'!$1:$1048576,2,FALSE)</f>
        <v xml:space="preserve"> 40.634885,  -7.929637</v>
      </c>
      <c r="B75" s="12">
        <v>13</v>
      </c>
      <c r="C75" s="12" t="str">
        <f>VLOOKUP(D:D,'[3]PARAGENS CONCELHO'!$1:$1048576,3,FALSE)</f>
        <v>Av Luís Martins 2</v>
      </c>
      <c r="D75" s="20" t="s">
        <v>3064</v>
      </c>
      <c r="E75" s="5"/>
      <c r="F75" s="72">
        <v>0</v>
      </c>
      <c r="G75" s="51">
        <v>6.9444444444444447E-4</v>
      </c>
      <c r="H75" s="308"/>
      <c r="I75" s="35">
        <f t="shared" si="28"/>
        <v>0.27916666666666667</v>
      </c>
      <c r="J75" s="35">
        <f t="shared" si="32"/>
        <v>0.31458333333333321</v>
      </c>
      <c r="K75" s="35">
        <f t="shared" ref="K75:K86" si="33">+K74+G75</f>
        <v>0.45138888888888878</v>
      </c>
      <c r="L75" s="35">
        <f t="shared" si="18"/>
        <v>0.53749999999999987</v>
      </c>
      <c r="M75" s="35">
        <f t="shared" si="29"/>
        <v>0.59652777777777766</v>
      </c>
      <c r="N75" s="35">
        <f t="shared" si="29"/>
        <v>0.6284722222222221</v>
      </c>
      <c r="O75" s="35">
        <f t="shared" si="29"/>
        <v>0.76180555555555551</v>
      </c>
      <c r="P75" s="35"/>
      <c r="Q75" s="35">
        <f t="shared" si="17"/>
        <v>0.80694444444444435</v>
      </c>
      <c r="R75" s="35">
        <f t="shared" si="30"/>
        <v>0.84930555555555554</v>
      </c>
      <c r="S75" s="35" t="s">
        <v>18</v>
      </c>
      <c r="T75" s="309"/>
      <c r="U75" s="35">
        <f t="shared" si="31"/>
        <v>0.35277777777777769</v>
      </c>
      <c r="V75" s="35">
        <f t="shared" si="31"/>
        <v>0.59444444444444433</v>
      </c>
      <c r="W75" s="35" t="s">
        <v>18</v>
      </c>
      <c r="X75" s="309"/>
      <c r="Y75" s="35">
        <f t="shared" si="27"/>
        <v>0.34027777777777773</v>
      </c>
      <c r="Z75" s="35">
        <f t="shared" si="27"/>
        <v>0.62361111111111101</v>
      </c>
      <c r="AA75" s="35" t="s">
        <v>18</v>
      </c>
    </row>
    <row r="76" spans="1:44" x14ac:dyDescent="0.25">
      <c r="A76" s="12" t="str">
        <f>VLOOKUP(D:D,'[3]PARAGENS CONCELHO'!$1:$1048576,2,FALSE)</f>
        <v xml:space="preserve"> 40.638076,  -7.929845</v>
      </c>
      <c r="B76" s="12">
        <v>13</v>
      </c>
      <c r="C76" s="12" t="str">
        <f>VLOOKUP(D:D,'[3]PARAGENS CONCELHO'!$1:$1048576,3,FALSE)</f>
        <v>Paradinha-R Principal 2</v>
      </c>
      <c r="D76" s="20" t="s">
        <v>3044</v>
      </c>
      <c r="E76" s="5"/>
      <c r="F76" s="72">
        <v>6.9444444444444447E-4</v>
      </c>
      <c r="G76" s="51">
        <v>1.3888888888888889E-3</v>
      </c>
      <c r="H76" s="308"/>
      <c r="I76" s="15" t="s">
        <v>18</v>
      </c>
      <c r="J76" s="15">
        <f>J75+F76</f>
        <v>0.31527777777777766</v>
      </c>
      <c r="K76" s="15">
        <f t="shared" si="33"/>
        <v>0.45277777777777767</v>
      </c>
      <c r="L76" s="15">
        <f t="shared" si="18"/>
        <v>0.53888888888888875</v>
      </c>
      <c r="M76" s="15">
        <f t="shared" si="29"/>
        <v>0.59791666666666654</v>
      </c>
      <c r="N76" s="15">
        <f t="shared" ref="N76:N82" si="34">N75+$G76</f>
        <v>0.62986111111111098</v>
      </c>
      <c r="O76" s="15" t="s">
        <v>18</v>
      </c>
      <c r="P76" s="15"/>
      <c r="Q76" s="15">
        <f t="shared" si="17"/>
        <v>0.80833333333333324</v>
      </c>
      <c r="R76" s="15" t="s">
        <v>18</v>
      </c>
      <c r="S76" s="15" t="s">
        <v>18</v>
      </c>
      <c r="T76" s="309"/>
      <c r="U76" s="15">
        <f t="shared" si="31"/>
        <v>0.35416666666666657</v>
      </c>
      <c r="V76" s="15">
        <f t="shared" si="31"/>
        <v>0.59583333333333321</v>
      </c>
      <c r="W76" s="15" t="s">
        <v>18</v>
      </c>
      <c r="X76" s="309"/>
      <c r="Y76" s="15">
        <f t="shared" si="27"/>
        <v>0.34166666666666662</v>
      </c>
      <c r="Z76" s="15">
        <f t="shared" si="27"/>
        <v>0.62499999999999989</v>
      </c>
      <c r="AA76" s="15" t="s">
        <v>18</v>
      </c>
    </row>
    <row r="77" spans="1:44" x14ac:dyDescent="0.25">
      <c r="A77" s="12" t="str">
        <f>VLOOKUP(D:D,'[3]PARAGENS CONCELHO'!$1:$1048576,2,FALSE)</f>
        <v xml:space="preserve"> 40.638632,  -7.932472</v>
      </c>
      <c r="B77" s="12">
        <v>13</v>
      </c>
      <c r="C77" s="12" t="str">
        <f>VLOOKUP(D:D,'[3]PARAGENS CONCELHO'!$1:$1048576,3,FALSE)</f>
        <v>Paradinha-Escola 1</v>
      </c>
      <c r="D77" s="20" t="s">
        <v>3045</v>
      </c>
      <c r="E77" s="5"/>
      <c r="F77" s="70"/>
      <c r="G77" s="51">
        <v>6.9444444444444447E-4</v>
      </c>
      <c r="H77" s="308"/>
      <c r="I77" s="35" t="s">
        <v>18</v>
      </c>
      <c r="J77" s="35">
        <f t="shared" si="32"/>
        <v>0.3159722222222221</v>
      </c>
      <c r="K77" s="35">
        <f t="shared" si="33"/>
        <v>0.45347222222222211</v>
      </c>
      <c r="L77" s="35">
        <f t="shared" si="18"/>
        <v>0.53958333333333319</v>
      </c>
      <c r="M77" s="35">
        <f t="shared" si="29"/>
        <v>0.59861111111111098</v>
      </c>
      <c r="N77" s="35">
        <f t="shared" si="34"/>
        <v>0.63055555555555542</v>
      </c>
      <c r="O77" s="35" t="s">
        <v>18</v>
      </c>
      <c r="P77" s="35"/>
      <c r="Q77" s="35">
        <f t="shared" si="17"/>
        <v>0.80902777777777768</v>
      </c>
      <c r="R77" s="35" t="s">
        <v>18</v>
      </c>
      <c r="S77" s="35" t="s">
        <v>18</v>
      </c>
      <c r="T77" s="309"/>
      <c r="U77" s="35">
        <f t="shared" si="31"/>
        <v>0.35486111111111102</v>
      </c>
      <c r="V77" s="35">
        <f t="shared" si="31"/>
        <v>0.59652777777777766</v>
      </c>
      <c r="W77" s="35" t="s">
        <v>18</v>
      </c>
      <c r="X77" s="309"/>
      <c r="Y77" s="35">
        <f t="shared" si="27"/>
        <v>0.34236111111111106</v>
      </c>
      <c r="Z77" s="35">
        <f t="shared" si="27"/>
        <v>0.62569444444444433</v>
      </c>
      <c r="AA77" s="35" t="s">
        <v>18</v>
      </c>
    </row>
    <row r="78" spans="1:44" x14ac:dyDescent="0.25">
      <c r="A78" s="12" t="str">
        <f>VLOOKUP(D:D,'[3]PARAGENS CONCELHO'!$1:$1048576,2,FALSE)</f>
        <v xml:space="preserve"> 40.638918,  -7.934570</v>
      </c>
      <c r="B78" s="12">
        <v>13</v>
      </c>
      <c r="C78" s="12" t="str">
        <f>VLOOKUP(D:D,'[3]PARAGENS CONCELHO'!$1:$1048576,3,FALSE)</f>
        <v>Paradinha-Largo Rossio</v>
      </c>
      <c r="D78" s="20" t="s">
        <v>3046</v>
      </c>
      <c r="E78" s="5"/>
      <c r="F78" s="70"/>
      <c r="G78" s="51">
        <v>6.9444444444444447E-4</v>
      </c>
      <c r="H78" s="308"/>
      <c r="I78" s="15" t="s">
        <v>18</v>
      </c>
      <c r="J78" s="15">
        <f t="shared" si="32"/>
        <v>0.31666666666666654</v>
      </c>
      <c r="K78" s="15">
        <f t="shared" si="33"/>
        <v>0.45416666666666655</v>
      </c>
      <c r="L78" s="15">
        <f t="shared" si="18"/>
        <v>0.54027777777777763</v>
      </c>
      <c r="M78" s="15">
        <f t="shared" si="29"/>
        <v>0.59930555555555542</v>
      </c>
      <c r="N78" s="15">
        <f t="shared" si="34"/>
        <v>0.63124999999999987</v>
      </c>
      <c r="O78" s="15" t="s">
        <v>18</v>
      </c>
      <c r="P78" s="15"/>
      <c r="Q78" s="15">
        <f t="shared" si="17"/>
        <v>0.80972222222222212</v>
      </c>
      <c r="R78" s="15" t="s">
        <v>18</v>
      </c>
      <c r="S78" s="15" t="s">
        <v>18</v>
      </c>
      <c r="T78" s="309"/>
      <c r="U78" s="15">
        <f t="shared" si="31"/>
        <v>0.35555555555555546</v>
      </c>
      <c r="V78" s="15">
        <f t="shared" si="31"/>
        <v>0.5972222222222221</v>
      </c>
      <c r="W78" s="15" t="s">
        <v>18</v>
      </c>
      <c r="X78" s="309"/>
      <c r="Y78" s="15">
        <f t="shared" si="27"/>
        <v>0.3430555555555555</v>
      </c>
      <c r="Z78" s="15">
        <f t="shared" si="27"/>
        <v>0.62638888888888877</v>
      </c>
      <c r="AA78" s="15" t="s">
        <v>18</v>
      </c>
    </row>
    <row r="79" spans="1:44" x14ac:dyDescent="0.25">
      <c r="A79" s="12" t="str">
        <f>VLOOKUP(D:D,'[3]PARAGENS CONCELHO'!$1:$1048576,2,FALSE)</f>
        <v xml:space="preserve"> 40.640825,  -7.936920</v>
      </c>
      <c r="B79" s="12">
        <v>13</v>
      </c>
      <c r="C79" s="12" t="str">
        <f>VLOOKUP(D:D,'[3]PARAGENS CONCELHO'!$1:$1048576,3,FALSE)</f>
        <v>Bairro de Paradinha</v>
      </c>
      <c r="D79" s="28" t="s">
        <v>3047</v>
      </c>
      <c r="E79" s="5"/>
      <c r="F79" s="51">
        <v>0</v>
      </c>
      <c r="G79" s="51">
        <v>6.9444444444444447E-4</v>
      </c>
      <c r="H79" s="308"/>
      <c r="I79" s="15" t="s">
        <v>18</v>
      </c>
      <c r="J79" s="15">
        <f t="shared" si="32"/>
        <v>0.31736111111111098</v>
      </c>
      <c r="K79" s="15">
        <f t="shared" si="33"/>
        <v>0.45486111111111099</v>
      </c>
      <c r="L79" s="15">
        <f t="shared" si="18"/>
        <v>0.54097222222222208</v>
      </c>
      <c r="M79" s="15">
        <f t="shared" si="29"/>
        <v>0.59999999999999987</v>
      </c>
      <c r="N79" s="15">
        <f t="shared" si="34"/>
        <v>0.63194444444444431</v>
      </c>
      <c r="O79" s="15" t="s">
        <v>18</v>
      </c>
      <c r="P79" s="15"/>
      <c r="Q79" s="15">
        <f t="shared" si="17"/>
        <v>0.81041666666666656</v>
      </c>
      <c r="R79" s="15" t="s">
        <v>18</v>
      </c>
      <c r="S79" s="15" t="s">
        <v>18</v>
      </c>
      <c r="T79" s="309"/>
      <c r="U79" s="15">
        <f t="shared" si="31"/>
        <v>0.3562499999999999</v>
      </c>
      <c r="V79" s="15">
        <f t="shared" si="31"/>
        <v>0.59791666666666654</v>
      </c>
      <c r="W79" s="15" t="s">
        <v>18</v>
      </c>
      <c r="X79" s="309"/>
      <c r="Y79" s="15">
        <f t="shared" ref="Y79:Z85" si="35">Y78+$G79</f>
        <v>0.34374999999999994</v>
      </c>
      <c r="Z79" s="15">
        <f t="shared" si="35"/>
        <v>0.62708333333333321</v>
      </c>
      <c r="AA79" s="15" t="s">
        <v>18</v>
      </c>
    </row>
    <row r="80" spans="1:44" x14ac:dyDescent="0.25">
      <c r="A80" s="12" t="str">
        <f>VLOOKUP(D:D,'[3]PARAGENS CONCELHO'!$1:$1048576,2,FALSE)</f>
        <v xml:space="preserve"> 40.638281,  -7.933902</v>
      </c>
      <c r="B80" s="12">
        <v>13</v>
      </c>
      <c r="C80" s="12" t="str">
        <f>VLOOKUP(D:D,'[3]PARAGENS CONCELHO'!$1:$1048576,3,FALSE)</f>
        <v>Paradinha-Igreja</v>
      </c>
      <c r="D80" s="20" t="s">
        <v>3048</v>
      </c>
      <c r="E80" s="5"/>
      <c r="F80" s="70"/>
      <c r="G80" s="51">
        <v>6.9444444444444447E-4</v>
      </c>
      <c r="H80" s="308"/>
      <c r="I80" s="15" t="s">
        <v>18</v>
      </c>
      <c r="J80" s="15">
        <f t="shared" si="32"/>
        <v>0.31805555555555542</v>
      </c>
      <c r="K80" s="15">
        <f t="shared" si="33"/>
        <v>0.45555555555555544</v>
      </c>
      <c r="L80" s="15">
        <f t="shared" si="18"/>
        <v>0.54166666666666652</v>
      </c>
      <c r="M80" s="15">
        <f t="shared" si="29"/>
        <v>0.60069444444444431</v>
      </c>
      <c r="N80" s="15">
        <f t="shared" si="34"/>
        <v>0.63263888888888875</v>
      </c>
      <c r="O80" s="15" t="s">
        <v>18</v>
      </c>
      <c r="P80" s="15"/>
      <c r="Q80" s="15">
        <f t="shared" si="17"/>
        <v>0.81111111111111101</v>
      </c>
      <c r="R80" s="15" t="s">
        <v>18</v>
      </c>
      <c r="S80" s="15" t="s">
        <v>18</v>
      </c>
      <c r="T80" s="309"/>
      <c r="U80" s="15">
        <f t="shared" si="31"/>
        <v>0.35694444444444434</v>
      </c>
      <c r="V80" s="15">
        <f t="shared" si="31"/>
        <v>0.59861111111111098</v>
      </c>
      <c r="W80" s="15" t="s">
        <v>18</v>
      </c>
      <c r="X80" s="309"/>
      <c r="Y80" s="15">
        <f t="shared" si="35"/>
        <v>0.34444444444444439</v>
      </c>
      <c r="Z80" s="15">
        <f t="shared" si="35"/>
        <v>0.62777777777777766</v>
      </c>
      <c r="AA80" s="15" t="s">
        <v>18</v>
      </c>
    </row>
    <row r="81" spans="1:44" x14ac:dyDescent="0.25">
      <c r="A81" s="12" t="str">
        <f>VLOOKUP(D:D,'[3]PARAGENS CONCELHO'!$1:$1048576,2,FALSE)</f>
        <v xml:space="preserve"> 40.638625,  -7.932699</v>
      </c>
      <c r="B81" s="12">
        <v>13</v>
      </c>
      <c r="C81" s="12" t="str">
        <f>VLOOKUP(D:D,'[3]PARAGENS CONCELHO'!$1:$1048576,3,FALSE)</f>
        <v xml:space="preserve"> Paradinha-Escola 2</v>
      </c>
      <c r="D81" s="20" t="s">
        <v>3049</v>
      </c>
      <c r="E81" s="5"/>
      <c r="F81" s="72">
        <v>0</v>
      </c>
      <c r="G81" s="51">
        <v>6.9444444444444447E-4</v>
      </c>
      <c r="H81" s="308"/>
      <c r="I81" s="35" t="s">
        <v>18</v>
      </c>
      <c r="J81" s="35">
        <f t="shared" si="32"/>
        <v>0.31874999999999987</v>
      </c>
      <c r="K81" s="35">
        <f t="shared" si="33"/>
        <v>0.45624999999999988</v>
      </c>
      <c r="L81" s="35">
        <f t="shared" si="18"/>
        <v>0.54236111111111096</v>
      </c>
      <c r="M81" s="35">
        <f t="shared" si="29"/>
        <v>0.60138888888888875</v>
      </c>
      <c r="N81" s="35">
        <f t="shared" si="34"/>
        <v>0.63333333333333319</v>
      </c>
      <c r="O81" s="35" t="s">
        <v>18</v>
      </c>
      <c r="P81" s="35"/>
      <c r="Q81" s="35">
        <f t="shared" si="17"/>
        <v>0.81180555555555545</v>
      </c>
      <c r="R81" s="35" t="s">
        <v>18</v>
      </c>
      <c r="S81" s="35" t="s">
        <v>18</v>
      </c>
      <c r="T81" s="309"/>
      <c r="U81" s="35">
        <f t="shared" si="31"/>
        <v>0.35763888888888878</v>
      </c>
      <c r="V81" s="35">
        <f t="shared" si="31"/>
        <v>0.59930555555555542</v>
      </c>
      <c r="W81" s="35" t="s">
        <v>18</v>
      </c>
      <c r="X81" s="309"/>
      <c r="Y81" s="35">
        <f t="shared" si="35"/>
        <v>0.34513888888888883</v>
      </c>
      <c r="Z81" s="35">
        <f t="shared" si="35"/>
        <v>0.6284722222222221</v>
      </c>
      <c r="AA81" s="35" t="s">
        <v>18</v>
      </c>
    </row>
    <row r="82" spans="1:44" x14ac:dyDescent="0.25">
      <c r="A82" s="12" t="str">
        <f>VLOOKUP(D:D,'[3]PARAGENS CONCELHO'!$1:$1048576,2,FALSE)</f>
        <v xml:space="preserve"> 40.638306,  -7.931532</v>
      </c>
      <c r="B82" s="12">
        <v>13</v>
      </c>
      <c r="C82" s="12" t="str">
        <f>VLOOKUP(D:D,'[3]PARAGENS CONCELHO'!$1:$1048576,3,FALSE)</f>
        <v>Paradinha-R Principal 1</v>
      </c>
      <c r="D82" s="20" t="s">
        <v>3050</v>
      </c>
      <c r="E82" s="5"/>
      <c r="F82" s="70"/>
      <c r="G82" s="51">
        <v>6.9444444444444447E-4</v>
      </c>
      <c r="H82" s="308"/>
      <c r="I82" s="15" t="s">
        <v>18</v>
      </c>
      <c r="J82" s="15">
        <f t="shared" si="32"/>
        <v>0.31944444444444431</v>
      </c>
      <c r="K82" s="15">
        <f t="shared" si="33"/>
        <v>0.45694444444444432</v>
      </c>
      <c r="L82" s="15">
        <f t="shared" si="18"/>
        <v>0.5430555555555554</v>
      </c>
      <c r="M82" s="15">
        <f t="shared" si="29"/>
        <v>0.60208333333333319</v>
      </c>
      <c r="N82" s="15">
        <f t="shared" si="34"/>
        <v>0.63402777777777763</v>
      </c>
      <c r="O82" s="15" t="s">
        <v>18</v>
      </c>
      <c r="P82" s="15"/>
      <c r="Q82" s="15">
        <f t="shared" si="17"/>
        <v>0.81249999999999989</v>
      </c>
      <c r="R82" s="15" t="s">
        <v>18</v>
      </c>
      <c r="S82" s="15" t="s">
        <v>18</v>
      </c>
      <c r="T82" s="309"/>
      <c r="U82" s="15">
        <f t="shared" si="31"/>
        <v>0.35833333333333323</v>
      </c>
      <c r="V82" s="15">
        <f t="shared" si="31"/>
        <v>0.59999999999999987</v>
      </c>
      <c r="W82" s="15" t="s">
        <v>18</v>
      </c>
      <c r="X82" s="309"/>
      <c r="Y82" s="15">
        <f t="shared" si="35"/>
        <v>0.34583333333333327</v>
      </c>
      <c r="Z82" s="15">
        <f t="shared" si="35"/>
        <v>0.62916666666666654</v>
      </c>
      <c r="AA82" s="15" t="s">
        <v>18</v>
      </c>
    </row>
    <row r="83" spans="1:44" x14ac:dyDescent="0.25">
      <c r="A83" s="12" t="str">
        <f>VLOOKUP(D:D,'[3]PARAGENS CONCELHO'!$1:$1048576,2,FALSE)</f>
        <v xml:space="preserve"> 40.638097,  -7.930763</v>
      </c>
      <c r="B83" s="12">
        <v>13</v>
      </c>
      <c r="C83" s="12" t="str">
        <f>VLOOKUP(D:D,'[3]PARAGENS CONCELHO'!$1:$1048576,3,FALSE)</f>
        <v>Paradinha-R Principal 3</v>
      </c>
      <c r="D83" s="20" t="s">
        <v>3051</v>
      </c>
      <c r="E83" s="5"/>
      <c r="F83" s="70"/>
      <c r="G83" s="51">
        <v>6.9444444444444447E-4</v>
      </c>
      <c r="H83" s="308"/>
      <c r="I83" s="35" t="s">
        <v>18</v>
      </c>
      <c r="J83" s="35">
        <f t="shared" si="32"/>
        <v>0.32013888888888875</v>
      </c>
      <c r="K83" s="35">
        <f t="shared" si="33"/>
        <v>0.45763888888888876</v>
      </c>
      <c r="L83" s="35">
        <f t="shared" si="18"/>
        <v>0.54374999999999984</v>
      </c>
      <c r="M83" s="35">
        <f t="shared" ref="M83:N85" si="36">M82+$G83</f>
        <v>0.60277777777777763</v>
      </c>
      <c r="N83" s="35">
        <f t="shared" si="36"/>
        <v>0.63472222222222208</v>
      </c>
      <c r="O83" s="35" t="s">
        <v>18</v>
      </c>
      <c r="P83" s="35"/>
      <c r="Q83" s="35">
        <f t="shared" si="17"/>
        <v>0.81319444444444433</v>
      </c>
      <c r="R83" s="35" t="s">
        <v>18</v>
      </c>
      <c r="S83" s="35" t="s">
        <v>18</v>
      </c>
      <c r="T83" s="309"/>
      <c r="U83" s="35">
        <f t="shared" si="31"/>
        <v>0.35902777777777767</v>
      </c>
      <c r="V83" s="35">
        <f t="shared" si="31"/>
        <v>0.60069444444444431</v>
      </c>
      <c r="W83" s="35" t="s">
        <v>18</v>
      </c>
      <c r="X83" s="309"/>
      <c r="Y83" s="35">
        <f t="shared" si="35"/>
        <v>0.34652777777777771</v>
      </c>
      <c r="Z83" s="35">
        <f t="shared" si="35"/>
        <v>0.62986111111111098</v>
      </c>
      <c r="AA83" s="35" t="s">
        <v>18</v>
      </c>
    </row>
    <row r="84" spans="1:44" s="143" customFormat="1" x14ac:dyDescent="0.25">
      <c r="A84" s="23" t="str">
        <f>VLOOKUP(D:D,'[3]PARAGENS CONCELHO'!$1:$1048576,2,FALSE)</f>
        <v xml:space="preserve"> 40.638531,  -7.928003</v>
      </c>
      <c r="B84" s="12">
        <v>13</v>
      </c>
      <c r="C84" s="23" t="str">
        <f>VLOOKUP(D:D,'[3]PARAGENS CONCELHO'!$1:$1048576,3,FALSE)</f>
        <v>Repeses-Bela Vista</v>
      </c>
      <c r="D84" s="24" t="s">
        <v>3065</v>
      </c>
      <c r="E84" s="25" t="s">
        <v>3855</v>
      </c>
      <c r="F84" s="144">
        <v>1.3888888888888889E-3</v>
      </c>
      <c r="G84" s="144">
        <v>2.0833333333333333E-3</v>
      </c>
      <c r="H84" s="308"/>
      <c r="I84" s="80">
        <v>0.27986111111111112</v>
      </c>
      <c r="J84" s="80">
        <f t="shared" si="32"/>
        <v>0.32222222222222208</v>
      </c>
      <c r="K84" s="80">
        <f t="shared" si="33"/>
        <v>0.45972222222222209</v>
      </c>
      <c r="L84" s="80">
        <f t="shared" si="18"/>
        <v>0.54583333333333317</v>
      </c>
      <c r="M84" s="80">
        <f t="shared" si="36"/>
        <v>0.60486111111111096</v>
      </c>
      <c r="N84" s="80">
        <f t="shared" si="36"/>
        <v>0.6368055555555554</v>
      </c>
      <c r="O84" s="80">
        <f>O75+$G84</f>
        <v>0.76388888888888884</v>
      </c>
      <c r="P84" s="80">
        <f>P75+$G84</f>
        <v>2.0833333333333333E-3</v>
      </c>
      <c r="Q84" s="80">
        <f t="shared" si="17"/>
        <v>0.81527777777777766</v>
      </c>
      <c r="R84" s="80">
        <f>R75+$G84</f>
        <v>0.85138888888888886</v>
      </c>
      <c r="S84" s="80" t="s">
        <v>18</v>
      </c>
      <c r="T84" s="309"/>
      <c r="U84" s="80">
        <f>U83+$F84</f>
        <v>0.36041666666666655</v>
      </c>
      <c r="V84" s="80">
        <f>V83+$F84</f>
        <v>0.60208333333333319</v>
      </c>
      <c r="W84" s="80" t="s">
        <v>18</v>
      </c>
      <c r="X84" s="309"/>
      <c r="Y84" s="80">
        <f t="shared" si="35"/>
        <v>0.34861111111111104</v>
      </c>
      <c r="Z84" s="80">
        <f t="shared" si="35"/>
        <v>0.63194444444444431</v>
      </c>
      <c r="AA84" s="80" t="s">
        <v>18</v>
      </c>
      <c r="AB84"/>
      <c r="AC84"/>
      <c r="AD84"/>
      <c r="AE84"/>
      <c r="AF84"/>
      <c r="AG84"/>
      <c r="AH84"/>
      <c r="AI84"/>
      <c r="AJ84"/>
      <c r="AK84"/>
      <c r="AL84"/>
      <c r="AM84"/>
      <c r="AN84"/>
      <c r="AO84"/>
      <c r="AP84"/>
      <c r="AQ84"/>
      <c r="AR84"/>
    </row>
    <row r="85" spans="1:44" x14ac:dyDescent="0.25">
      <c r="A85" s="12" t="str">
        <f>VLOOKUP(D:D,'[3]PARAGENS CONCELHO'!$1:$1048576,2,FALSE)</f>
        <v xml:space="preserve"> 40.642136,  -7.924234</v>
      </c>
      <c r="B85" s="12">
        <v>13</v>
      </c>
      <c r="C85" s="12" t="str">
        <f>VLOOKUP(D:D,'[3]PARAGENS CONCELHO'!$1:$1048576,3,FALSE)</f>
        <v>Repeses-Santa Eulália 3</v>
      </c>
      <c r="D85" s="20" t="s">
        <v>3066</v>
      </c>
      <c r="E85" s="5"/>
      <c r="F85" s="70"/>
      <c r="G85" s="51">
        <v>6.9444444444444447E-4</v>
      </c>
      <c r="H85" s="308"/>
      <c r="I85" s="35">
        <f>I84+$G85</f>
        <v>0.28055555555555556</v>
      </c>
      <c r="J85" s="35">
        <f t="shared" si="32"/>
        <v>0.32291666666666652</v>
      </c>
      <c r="K85" s="35">
        <f t="shared" si="33"/>
        <v>0.46041666666666653</v>
      </c>
      <c r="L85" s="35">
        <f t="shared" si="18"/>
        <v>0.54652777777777761</v>
      </c>
      <c r="M85" s="35">
        <f t="shared" si="36"/>
        <v>0.6055555555555554</v>
      </c>
      <c r="N85" s="35">
        <f t="shared" si="36"/>
        <v>0.63749999999999984</v>
      </c>
      <c r="O85" s="35">
        <f>O84+$G85</f>
        <v>0.76458333333333328</v>
      </c>
      <c r="P85" s="35">
        <f>P84+$G85</f>
        <v>2.7777777777777779E-3</v>
      </c>
      <c r="Q85" s="35">
        <f t="shared" si="17"/>
        <v>0.8159722222222221</v>
      </c>
      <c r="R85" s="35">
        <f>R84+$G85</f>
        <v>0.8520833333333333</v>
      </c>
      <c r="S85" s="35" t="s">
        <v>18</v>
      </c>
      <c r="T85" s="309"/>
      <c r="U85" s="35">
        <f t="shared" si="31"/>
        <v>0.36111111111111099</v>
      </c>
      <c r="V85" s="35">
        <f t="shared" si="31"/>
        <v>0.60277777777777763</v>
      </c>
      <c r="W85" s="35" t="s">
        <v>18</v>
      </c>
      <c r="X85" s="309"/>
      <c r="Y85" s="35">
        <f t="shared" si="35"/>
        <v>0.34930555555555548</v>
      </c>
      <c r="Z85" s="35">
        <f t="shared" si="35"/>
        <v>0.63263888888888875</v>
      </c>
      <c r="AA85" s="35" t="s">
        <v>18</v>
      </c>
    </row>
    <row r="86" spans="1:44" x14ac:dyDescent="0.25">
      <c r="A86" s="12" t="str">
        <f>VLOOKUP(D:D,'[3]PARAGENS CONCELHO'!$1:$1048576,2,FALSE)</f>
        <v xml:space="preserve"> 40.642368,  -7.920309</v>
      </c>
      <c r="B86" s="12" t="s">
        <v>3813</v>
      </c>
      <c r="C86" s="12" t="str">
        <f>VLOOKUP(D:D,'[3]PARAGENS CONCELHO'!$1:$1048576,3,FALSE)</f>
        <v>C Politécnica-Escola</v>
      </c>
      <c r="D86" s="28" t="s">
        <v>2872</v>
      </c>
      <c r="E86" s="5"/>
      <c r="F86" s="51">
        <v>6.9444444444444447E-4</v>
      </c>
      <c r="G86" s="51">
        <v>1.3888888888888889E-3</v>
      </c>
      <c r="H86" s="308"/>
      <c r="I86" s="15">
        <v>0.28819444444444448</v>
      </c>
      <c r="J86" s="15">
        <f t="shared" si="32"/>
        <v>0.3243055555555554</v>
      </c>
      <c r="K86" s="15">
        <f t="shared" si="33"/>
        <v>0.46180555555555541</v>
      </c>
      <c r="L86" s="15">
        <f t="shared" si="18"/>
        <v>0.5479166666666665</v>
      </c>
      <c r="M86" s="15">
        <v>0.6069444444444444</v>
      </c>
      <c r="N86" s="15" t="s">
        <v>18</v>
      </c>
      <c r="O86" s="15">
        <f>O85+$F86</f>
        <v>0.76527777777777772</v>
      </c>
      <c r="P86" s="15"/>
      <c r="Q86" s="15" t="s">
        <v>18</v>
      </c>
      <c r="R86" s="15" t="s">
        <v>18</v>
      </c>
      <c r="S86" s="15" t="s">
        <v>18</v>
      </c>
      <c r="T86" s="309"/>
      <c r="U86" s="15" t="s">
        <v>18</v>
      </c>
      <c r="V86" s="15" t="s">
        <v>18</v>
      </c>
      <c r="W86" s="15" t="s">
        <v>18</v>
      </c>
      <c r="X86" s="309"/>
      <c r="Y86" s="15" t="s">
        <v>18</v>
      </c>
      <c r="Z86" s="15" t="s">
        <v>18</v>
      </c>
      <c r="AA86" s="15" t="s">
        <v>18</v>
      </c>
    </row>
    <row r="87" spans="1:44" x14ac:dyDescent="0.25">
      <c r="A87" s="12" t="str">
        <f>VLOOKUP(D:D,'[3]PARAGENS CONCELHO'!$1:$1048576,2,FALSE)</f>
        <v xml:space="preserve"> 40.642870,  -7.920631</v>
      </c>
      <c r="B87" s="12" t="s">
        <v>3811</v>
      </c>
      <c r="C87" s="12" t="str">
        <f>VLOOKUP(D:D,'[3]PARAGENS CONCELHO'!$1:$1048576,3,FALSE)</f>
        <v>Cidade Politécnica-IPV</v>
      </c>
      <c r="D87" s="28" t="s">
        <v>2907</v>
      </c>
      <c r="E87" s="5"/>
      <c r="F87" s="51"/>
      <c r="G87" s="51"/>
      <c r="H87" s="308"/>
      <c r="I87" s="15" t="s">
        <v>18</v>
      </c>
      <c r="J87" s="15">
        <f t="shared" si="32"/>
        <v>0.3243055555555554</v>
      </c>
      <c r="K87" s="15" t="s">
        <v>18</v>
      </c>
      <c r="L87" s="15">
        <f t="shared" si="18"/>
        <v>0.5479166666666665</v>
      </c>
      <c r="M87" s="15" t="s">
        <v>18</v>
      </c>
      <c r="N87" s="15" t="s">
        <v>18</v>
      </c>
      <c r="O87" s="15" t="s">
        <v>18</v>
      </c>
      <c r="P87" s="15"/>
      <c r="Q87" s="15" t="s">
        <v>18</v>
      </c>
      <c r="R87" s="15" t="s">
        <v>18</v>
      </c>
      <c r="S87" s="15" t="s">
        <v>18</v>
      </c>
      <c r="T87" s="309"/>
      <c r="U87" s="15" t="s">
        <v>18</v>
      </c>
      <c r="V87" s="15" t="s">
        <v>18</v>
      </c>
      <c r="W87" s="15" t="s">
        <v>18</v>
      </c>
      <c r="X87" s="309"/>
      <c r="Y87" s="15" t="s">
        <v>18</v>
      </c>
      <c r="Z87" s="15" t="s">
        <v>18</v>
      </c>
      <c r="AA87" s="15"/>
    </row>
    <row r="88" spans="1:44" x14ac:dyDescent="0.25">
      <c r="A88" s="12" t="str">
        <f>VLOOKUP(D:D,'[3]PARAGENS CONCELHO'!$1:$1048576,2,FALSE)</f>
        <v xml:space="preserve"> 40.644778,  -7.923078</v>
      </c>
      <c r="B88" s="12" t="s">
        <v>3811</v>
      </c>
      <c r="C88" s="12" t="str">
        <f>VLOOKUP(D:D,'[3]PARAGENS CONCELHO'!$1:$1048576,3,FALSE)</f>
        <v>Reg Infantaria-IPV 1</v>
      </c>
      <c r="D88" s="20" t="s">
        <v>2908</v>
      </c>
      <c r="E88" s="5"/>
      <c r="F88" s="70"/>
      <c r="G88" s="51">
        <v>6.9444444444444447E-4</v>
      </c>
      <c r="H88" s="308"/>
      <c r="I88" s="15" t="s">
        <v>18</v>
      </c>
      <c r="J88" s="15">
        <f t="shared" si="32"/>
        <v>0.32499999999999984</v>
      </c>
      <c r="K88" s="15">
        <f>+K86+G88</f>
        <v>0.46249999999999986</v>
      </c>
      <c r="L88" s="15">
        <f t="shared" si="18"/>
        <v>0.54861111111111094</v>
      </c>
      <c r="M88" s="15" t="s">
        <v>18</v>
      </c>
      <c r="N88" s="15">
        <f>N85+$G88</f>
        <v>0.63819444444444429</v>
      </c>
      <c r="O88" s="15" t="s">
        <v>18</v>
      </c>
      <c r="P88" s="15"/>
      <c r="Q88" s="15">
        <f>Q85+G88</f>
        <v>0.81666666666666654</v>
      </c>
      <c r="R88" s="15">
        <f>R85+$G88</f>
        <v>0.85277777777777775</v>
      </c>
      <c r="S88" s="15" t="s">
        <v>18</v>
      </c>
      <c r="T88" s="309"/>
      <c r="U88" s="15">
        <v>0.36874999999999997</v>
      </c>
      <c r="V88" s="15">
        <v>0.60833333333333328</v>
      </c>
      <c r="W88" s="15" t="s">
        <v>18</v>
      </c>
      <c r="X88" s="309"/>
      <c r="Y88" s="15">
        <v>0.35694444444444445</v>
      </c>
      <c r="Z88" s="15">
        <v>0.64027777777777783</v>
      </c>
      <c r="AA88" s="15" t="s">
        <v>18</v>
      </c>
    </row>
    <row r="89" spans="1:44" s="143" customFormat="1" ht="15.75" customHeight="1" x14ac:dyDescent="0.25">
      <c r="A89" s="23" t="str">
        <f>VLOOKUP(D:D,'[3]PARAGENS CONCELHO'!$1:$1048576,2,FALSE)</f>
        <v xml:space="preserve"> 40.647572,  -7.920597</v>
      </c>
      <c r="B89" s="12" t="s">
        <v>3811</v>
      </c>
      <c r="C89" s="23" t="str">
        <f>VLOOKUP(D:D,'[3]PARAGENS CONCELHO'!$1:$1048576,3,FALSE)</f>
        <v>Reg Infantaria-IPV 2</v>
      </c>
      <c r="D89" s="24" t="s">
        <v>2909</v>
      </c>
      <c r="E89" s="25" t="s">
        <v>3856</v>
      </c>
      <c r="F89" s="25"/>
      <c r="G89" s="144">
        <v>6.9444444444444447E-4</v>
      </c>
      <c r="H89" s="308"/>
      <c r="I89" s="80" t="s">
        <v>18</v>
      </c>
      <c r="J89" s="80">
        <f t="shared" si="32"/>
        <v>0.32569444444444429</v>
      </c>
      <c r="K89" s="80">
        <f>+K88+G89</f>
        <v>0.4631944444444443</v>
      </c>
      <c r="L89" s="80">
        <f t="shared" si="18"/>
        <v>0.54930555555555538</v>
      </c>
      <c r="M89" s="80" t="s">
        <v>18</v>
      </c>
      <c r="N89" s="80">
        <f>N88+$G89</f>
        <v>0.63888888888888873</v>
      </c>
      <c r="O89" s="80" t="s">
        <v>18</v>
      </c>
      <c r="P89" s="80"/>
      <c r="Q89" s="80">
        <f>Q88+G89</f>
        <v>0.81736111111111098</v>
      </c>
      <c r="R89" s="80">
        <f>R88+$G89</f>
        <v>0.85347222222222219</v>
      </c>
      <c r="S89" s="80" t="s">
        <v>18</v>
      </c>
      <c r="T89" s="309"/>
      <c r="U89" s="80">
        <f t="shared" ref="U89:V91" si="37">U88+$G89</f>
        <v>0.36944444444444441</v>
      </c>
      <c r="V89" s="80">
        <v>0.61111111111111105</v>
      </c>
      <c r="W89" s="80" t="s">
        <v>18</v>
      </c>
      <c r="X89" s="309"/>
      <c r="Y89" s="80">
        <f>Y88+$G89</f>
        <v>0.3576388888888889</v>
      </c>
      <c r="Z89" s="80">
        <f>Z88+$G89</f>
        <v>0.64097222222222228</v>
      </c>
      <c r="AA89" s="80" t="s">
        <v>18</v>
      </c>
      <c r="AB89"/>
      <c r="AC89"/>
      <c r="AD89"/>
      <c r="AE89"/>
      <c r="AF89"/>
      <c r="AG89"/>
      <c r="AH89"/>
      <c r="AI89"/>
      <c r="AJ89"/>
      <c r="AK89"/>
      <c r="AL89"/>
      <c r="AM89"/>
      <c r="AN89"/>
      <c r="AO89"/>
      <c r="AP89"/>
      <c r="AQ89"/>
      <c r="AR89"/>
    </row>
    <row r="90" spans="1:44" x14ac:dyDescent="0.25">
      <c r="A90" s="12" t="str">
        <f>VLOOKUP(D:D,'[3]PARAGENS CONCELHO'!$1:$1048576,2,FALSE)</f>
        <v xml:space="preserve"> 40.650440,  -7.918447</v>
      </c>
      <c r="B90" s="12" t="s">
        <v>3811</v>
      </c>
      <c r="C90" s="12" t="str">
        <f>VLOOKUP(D:D,'[3]PARAGENS CONCELHO'!$1:$1048576,3,FALSE)</f>
        <v>Paulo VI-25 Abril</v>
      </c>
      <c r="D90" s="20" t="s">
        <v>2910</v>
      </c>
      <c r="E90" s="5"/>
      <c r="F90" s="72">
        <v>1.3888888888888889E-3</v>
      </c>
      <c r="G90" s="51">
        <v>6.9444444444444447E-4</v>
      </c>
      <c r="H90" s="308"/>
      <c r="I90" s="15" t="s">
        <v>18</v>
      </c>
      <c r="J90" s="15">
        <f t="shared" si="32"/>
        <v>0.32638888888888873</v>
      </c>
      <c r="K90" s="15">
        <f>+K89+G90</f>
        <v>0.46388888888888874</v>
      </c>
      <c r="L90" s="15">
        <f t="shared" si="18"/>
        <v>0.54999999999999982</v>
      </c>
      <c r="M90" s="15" t="s">
        <v>18</v>
      </c>
      <c r="N90" s="15">
        <f>N89+$F90</f>
        <v>0.64027777777777761</v>
      </c>
      <c r="O90" s="15" t="s">
        <v>18</v>
      </c>
      <c r="P90" s="15"/>
      <c r="Q90" s="15">
        <f>Q89+G90</f>
        <v>0.81805555555555542</v>
      </c>
      <c r="R90" s="15">
        <f>R89+$F90</f>
        <v>0.85486111111111107</v>
      </c>
      <c r="S90" s="15" t="s">
        <v>18</v>
      </c>
      <c r="T90" s="309"/>
      <c r="U90" s="15">
        <f t="shared" si="37"/>
        <v>0.37013888888888885</v>
      </c>
      <c r="V90" s="15">
        <f t="shared" si="37"/>
        <v>0.61180555555555549</v>
      </c>
      <c r="W90" s="15" t="s">
        <v>18</v>
      </c>
      <c r="X90" s="309"/>
      <c r="Y90" s="15">
        <f>Y89+$F90</f>
        <v>0.35902777777777778</v>
      </c>
      <c r="Z90" s="15">
        <f>Z89+$G90</f>
        <v>0.64166666666666672</v>
      </c>
      <c r="AA90" s="15" t="s">
        <v>18</v>
      </c>
    </row>
    <row r="91" spans="1:44" x14ac:dyDescent="0.25">
      <c r="A91" s="12" t="str">
        <f>VLOOKUP(D:D,'[3]PARAGENS CONCELHO'!$1:$1048576,2,FALSE)</f>
        <v xml:space="preserve"> 40.653866,  -7.915709</v>
      </c>
      <c r="B91" s="12" t="s">
        <v>3812</v>
      </c>
      <c r="C91" s="12" t="str">
        <f>VLOOKUP(D:D,'[3]PARAGENS CONCELHO'!$1:$1048576,3,FALSE)</f>
        <v>25 Abril-Liceu 2</v>
      </c>
      <c r="D91" s="20" t="s">
        <v>2911</v>
      </c>
      <c r="E91" s="5"/>
      <c r="F91" s="70"/>
      <c r="G91" s="51">
        <v>0</v>
      </c>
      <c r="H91" s="308"/>
      <c r="I91" s="35" t="s">
        <v>18</v>
      </c>
      <c r="J91" s="35">
        <f t="shared" si="32"/>
        <v>0.32638888888888873</v>
      </c>
      <c r="K91" s="35">
        <f>+K90+G91</f>
        <v>0.46388888888888874</v>
      </c>
      <c r="L91" s="35">
        <f t="shared" si="18"/>
        <v>0.54999999999999982</v>
      </c>
      <c r="M91" s="35" t="s">
        <v>18</v>
      </c>
      <c r="N91" s="35">
        <f>N90+$G91</f>
        <v>0.64027777777777761</v>
      </c>
      <c r="O91" s="35" t="s">
        <v>18</v>
      </c>
      <c r="P91" s="35"/>
      <c r="Q91" s="35">
        <f>Q90+G91</f>
        <v>0.81805555555555542</v>
      </c>
      <c r="R91" s="35">
        <f>R90+$G91</f>
        <v>0.85486111111111107</v>
      </c>
      <c r="S91" s="35" t="s">
        <v>18</v>
      </c>
      <c r="T91" s="309"/>
      <c r="U91" s="35">
        <v>0.37083333333333335</v>
      </c>
      <c r="V91" s="15">
        <f t="shared" si="37"/>
        <v>0.61180555555555549</v>
      </c>
      <c r="W91" s="35" t="s">
        <v>18</v>
      </c>
      <c r="X91" s="309"/>
      <c r="Y91" s="35">
        <f>Y90+$G91</f>
        <v>0.35902777777777778</v>
      </c>
      <c r="Z91" s="35">
        <f>Z90+$G90</f>
        <v>0.64236111111111116</v>
      </c>
      <c r="AA91" s="35" t="s">
        <v>18</v>
      </c>
    </row>
    <row r="92" spans="1:44" x14ac:dyDescent="0.25">
      <c r="A92" s="12" t="str">
        <f>VLOOKUP(D:D,'[3]PARAGENS CONCELHO'!$1:$1048576,2,FALSE)</f>
        <v xml:space="preserve"> 40.641674,  -7.917270</v>
      </c>
      <c r="B92" s="12" t="s">
        <v>3814</v>
      </c>
      <c r="C92" s="12" t="str">
        <f>VLOOKUP(D:D,'[3]PARAGENS CONCELHO'!$1:$1048576,3,FALSE)</f>
        <v>Madre Rita de Jesus 1</v>
      </c>
      <c r="D92" s="20" t="s">
        <v>2873</v>
      </c>
      <c r="E92" s="5"/>
      <c r="F92" s="72"/>
      <c r="G92" s="51">
        <v>6.9444444444444447E-4</v>
      </c>
      <c r="H92" s="308"/>
      <c r="I92" s="15">
        <f>I86+$G92</f>
        <v>0.28888888888888892</v>
      </c>
      <c r="J92" s="15" t="s">
        <v>18</v>
      </c>
      <c r="K92" s="15" t="s">
        <v>18</v>
      </c>
      <c r="L92" s="15" t="s">
        <v>18</v>
      </c>
      <c r="M92" s="15">
        <f>M86+$G92</f>
        <v>0.60763888888888884</v>
      </c>
      <c r="N92" s="15" t="s">
        <v>18</v>
      </c>
      <c r="O92" s="15">
        <f>O86+$G92</f>
        <v>0.76597222222222217</v>
      </c>
      <c r="P92" s="15"/>
      <c r="Q92" s="15" t="s">
        <v>18</v>
      </c>
      <c r="R92" s="15" t="s">
        <v>18</v>
      </c>
      <c r="S92" s="15" t="s">
        <v>18</v>
      </c>
      <c r="T92" s="309"/>
      <c r="U92" s="15" t="s">
        <v>18</v>
      </c>
      <c r="V92" s="15" t="s">
        <v>18</v>
      </c>
      <c r="W92" s="15" t="s">
        <v>18</v>
      </c>
      <c r="X92" s="309"/>
      <c r="Y92" s="15" t="s">
        <v>18</v>
      </c>
      <c r="Z92" s="15" t="s">
        <v>18</v>
      </c>
      <c r="AA92" s="15" t="s">
        <v>18</v>
      </c>
    </row>
    <row r="93" spans="1:44" x14ac:dyDescent="0.25">
      <c r="A93" s="12" t="str">
        <f>VLOOKUP(D:D,'[3]PARAGENS CONCELHO'!$1:$1048576,2,FALSE)</f>
        <v xml:space="preserve"> 40.642529,  -7.916609</v>
      </c>
      <c r="B93" s="12" t="s">
        <v>3814</v>
      </c>
      <c r="C93" s="12" t="str">
        <f>VLOOKUP(D:D,'[3]PARAGENS CONCELHO'!$1:$1048576,3,FALSE)</f>
        <v>M Rita Jesus-Escola 1</v>
      </c>
      <c r="D93" s="20" t="s">
        <v>2874</v>
      </c>
      <c r="E93" s="5"/>
      <c r="F93" s="72">
        <v>0</v>
      </c>
      <c r="G93" s="51">
        <v>6.9444444444444447E-4</v>
      </c>
      <c r="H93" s="308"/>
      <c r="I93" s="35">
        <f>I92+$G93</f>
        <v>0.28958333333333336</v>
      </c>
      <c r="J93" s="35" t="s">
        <v>18</v>
      </c>
      <c r="K93" s="35" t="s">
        <v>18</v>
      </c>
      <c r="L93" s="35" t="s">
        <v>18</v>
      </c>
      <c r="M93" s="35">
        <f>M92+$G93</f>
        <v>0.60833333333333328</v>
      </c>
      <c r="N93" s="35" t="s">
        <v>18</v>
      </c>
      <c r="O93" s="35">
        <f>O92+$G93</f>
        <v>0.76666666666666661</v>
      </c>
      <c r="P93" s="35"/>
      <c r="Q93" s="35" t="s">
        <v>18</v>
      </c>
      <c r="R93" s="35" t="s">
        <v>18</v>
      </c>
      <c r="S93" s="35" t="s">
        <v>18</v>
      </c>
      <c r="T93" s="309"/>
      <c r="U93" s="35" t="s">
        <v>18</v>
      </c>
      <c r="V93" s="35" t="s">
        <v>18</v>
      </c>
      <c r="W93" s="35" t="s">
        <v>18</v>
      </c>
      <c r="X93" s="309"/>
      <c r="Y93" s="35" t="s">
        <v>18</v>
      </c>
      <c r="Z93" s="35" t="s">
        <v>18</v>
      </c>
      <c r="AA93" s="35" t="s">
        <v>18</v>
      </c>
    </row>
    <row r="94" spans="1:44" x14ac:dyDescent="0.25">
      <c r="A94" s="12" t="str">
        <f>VLOOKUP(D:D,'[3]PARAGENS CONCELHO'!$1:$1048576,2,FALSE)</f>
        <v xml:space="preserve"> 40.644985,  -7.915072</v>
      </c>
      <c r="B94" s="12" t="s">
        <v>3814</v>
      </c>
      <c r="C94" s="12" t="str">
        <f>VLOOKUP(D:D,'[3]PARAGENS CONCELHO'!$1:$1048576,3,FALSE)</f>
        <v>M Rita Jesus-C Saúde</v>
      </c>
      <c r="D94" s="20" t="s">
        <v>2875</v>
      </c>
      <c r="E94" s="5"/>
      <c r="F94" s="72">
        <v>6.9444444444444447E-4</v>
      </c>
      <c r="G94" s="51">
        <v>0</v>
      </c>
      <c r="H94" s="308"/>
      <c r="I94" s="15">
        <f>I93+$G94</f>
        <v>0.28958333333333336</v>
      </c>
      <c r="J94" s="15" t="s">
        <v>18</v>
      </c>
      <c r="K94" s="15" t="s">
        <v>18</v>
      </c>
      <c r="L94" s="15" t="s">
        <v>18</v>
      </c>
      <c r="M94" s="15">
        <f t="shared" ref="M94:N106" si="38">M93+$G94</f>
        <v>0.60833333333333328</v>
      </c>
      <c r="N94" s="15" t="s">
        <v>18</v>
      </c>
      <c r="O94" s="15">
        <f>O93+$F94</f>
        <v>0.76736111111111105</v>
      </c>
      <c r="P94" s="15"/>
      <c r="Q94" s="15" t="s">
        <v>18</v>
      </c>
      <c r="R94" s="15" t="s">
        <v>18</v>
      </c>
      <c r="S94" s="15" t="s">
        <v>18</v>
      </c>
      <c r="T94" s="309"/>
      <c r="U94" s="15" t="s">
        <v>18</v>
      </c>
      <c r="V94" s="15" t="s">
        <v>18</v>
      </c>
      <c r="W94" s="15" t="s">
        <v>18</v>
      </c>
      <c r="X94" s="309"/>
      <c r="Y94" s="15" t="s">
        <v>18</v>
      </c>
      <c r="Z94" s="15" t="s">
        <v>18</v>
      </c>
      <c r="AA94" s="15" t="s">
        <v>18</v>
      </c>
    </row>
    <row r="95" spans="1:44" x14ac:dyDescent="0.25">
      <c r="A95" s="12" t="str">
        <f>VLOOKUP(D:D,'[3]PARAGENS CONCELHO'!$1:$1048576,2,FALSE)</f>
        <v xml:space="preserve"> 40.646349,  -7.914362</v>
      </c>
      <c r="B95" s="12" t="s">
        <v>3814</v>
      </c>
      <c r="C95" s="12" t="str">
        <f>VLOOKUP(D:D,'[3]PARAGENS CONCELHO'!$1:$1048576,3,FALSE)</f>
        <v>M R Jesus-Int V Fontes</v>
      </c>
      <c r="D95" s="20" t="s">
        <v>2876</v>
      </c>
      <c r="E95" s="5"/>
      <c r="F95" s="70"/>
      <c r="G95" s="51">
        <v>6.9444444444444447E-4</v>
      </c>
      <c r="H95" s="308"/>
      <c r="I95" s="35">
        <f>I94+$G95</f>
        <v>0.2902777777777778</v>
      </c>
      <c r="J95" s="35" t="s">
        <v>18</v>
      </c>
      <c r="K95" s="35" t="s">
        <v>18</v>
      </c>
      <c r="L95" s="35" t="s">
        <v>18</v>
      </c>
      <c r="M95" s="35">
        <f t="shared" si="38"/>
        <v>0.60902777777777772</v>
      </c>
      <c r="N95" s="35" t="s">
        <v>18</v>
      </c>
      <c r="O95" s="35">
        <f t="shared" ref="O95:O106" si="39">O94+$G95</f>
        <v>0.76805555555555549</v>
      </c>
      <c r="P95" s="35"/>
      <c r="Q95" s="35" t="s">
        <v>18</v>
      </c>
      <c r="R95" s="35" t="s">
        <v>18</v>
      </c>
      <c r="S95" s="35" t="s">
        <v>18</v>
      </c>
      <c r="T95" s="309"/>
      <c r="U95" s="35" t="s">
        <v>18</v>
      </c>
      <c r="V95" s="35" t="s">
        <v>18</v>
      </c>
      <c r="W95" s="35" t="s">
        <v>18</v>
      </c>
      <c r="X95" s="309"/>
      <c r="Y95" s="35" t="s">
        <v>18</v>
      </c>
      <c r="Z95" s="35" t="s">
        <v>18</v>
      </c>
      <c r="AA95" s="35" t="s">
        <v>18</v>
      </c>
    </row>
    <row r="96" spans="1:44" x14ac:dyDescent="0.25">
      <c r="A96" s="12" t="str">
        <f>VLOOKUP(D:D,'[3]PARAGENS CONCELHO'!$1:$1048576,2,FALSE)</f>
        <v xml:space="preserve"> 40.647166,  -7.912720</v>
      </c>
      <c r="B96" s="12" t="s">
        <v>3814</v>
      </c>
      <c r="C96" s="12" t="str">
        <f>VLOOKUP(D:D,'[3]PARAGENS CONCELHO'!$1:$1048576,3,FALSE)</f>
        <v>Quinta do Galo 1</v>
      </c>
      <c r="D96" s="20" t="s">
        <v>2877</v>
      </c>
      <c r="E96" s="5"/>
      <c r="F96" s="72">
        <v>6.9444444444444447E-4</v>
      </c>
      <c r="G96" s="51">
        <v>1.3888888888888889E-3</v>
      </c>
      <c r="H96" s="308"/>
      <c r="I96" s="15">
        <f>I95+$F96</f>
        <v>0.29097222222222224</v>
      </c>
      <c r="J96" s="15" t="s">
        <v>18</v>
      </c>
      <c r="K96" s="15" t="s">
        <v>18</v>
      </c>
      <c r="L96" s="15" t="s">
        <v>18</v>
      </c>
      <c r="M96" s="15">
        <f t="shared" si="38"/>
        <v>0.61041666666666661</v>
      </c>
      <c r="N96" s="15" t="s">
        <v>18</v>
      </c>
      <c r="O96" s="15">
        <f t="shared" si="39"/>
        <v>0.76944444444444438</v>
      </c>
      <c r="P96" s="15"/>
      <c r="Q96" s="15" t="s">
        <v>18</v>
      </c>
      <c r="R96" s="15" t="s">
        <v>18</v>
      </c>
      <c r="S96" s="15" t="s">
        <v>18</v>
      </c>
      <c r="T96" s="309"/>
      <c r="U96" s="15" t="s">
        <v>18</v>
      </c>
      <c r="V96" s="15" t="s">
        <v>18</v>
      </c>
      <c r="W96" s="15" t="s">
        <v>18</v>
      </c>
      <c r="X96" s="309"/>
      <c r="Y96" s="15" t="s">
        <v>18</v>
      </c>
      <c r="Z96" s="15" t="s">
        <v>18</v>
      </c>
      <c r="AA96" s="15" t="s">
        <v>18</v>
      </c>
    </row>
    <row r="97" spans="1:44" x14ac:dyDescent="0.25">
      <c r="A97" s="12" t="str">
        <f>VLOOKUP(D:D,'[3]PARAGENS CONCELHO'!$1:$1048576,2,FALSE)</f>
        <v xml:space="preserve"> 40.648672,  -7.908798</v>
      </c>
      <c r="B97" s="12" t="s">
        <v>3815</v>
      </c>
      <c r="C97" s="12" t="str">
        <f>VLOOKUP(D:D,'[3]PARAGENS CONCELHO'!$1:$1048576,3,FALSE)</f>
        <v>Rei D Duarte-Hospital 2</v>
      </c>
      <c r="D97" s="20" t="s">
        <v>2662</v>
      </c>
      <c r="E97" s="5"/>
      <c r="F97" s="70"/>
      <c r="G97" s="51">
        <v>6.9444444444444447E-4</v>
      </c>
      <c r="H97" s="308"/>
      <c r="I97" s="35">
        <f>I96+$G97</f>
        <v>0.29166666666666669</v>
      </c>
      <c r="J97" s="35" t="s">
        <v>18</v>
      </c>
      <c r="K97" s="35" t="s">
        <v>18</v>
      </c>
      <c r="L97" s="35" t="s">
        <v>18</v>
      </c>
      <c r="M97" s="35">
        <f t="shared" si="38"/>
        <v>0.61111111111111105</v>
      </c>
      <c r="N97" s="35" t="s">
        <v>18</v>
      </c>
      <c r="O97" s="35">
        <f t="shared" si="39"/>
        <v>0.77013888888888882</v>
      </c>
      <c r="P97" s="35"/>
      <c r="Q97" s="35" t="s">
        <v>18</v>
      </c>
      <c r="R97" s="35" t="s">
        <v>18</v>
      </c>
      <c r="S97" s="35" t="s">
        <v>18</v>
      </c>
      <c r="T97" s="309"/>
      <c r="U97" s="35" t="s">
        <v>18</v>
      </c>
      <c r="V97" s="35" t="s">
        <v>18</v>
      </c>
      <c r="W97" s="35" t="s">
        <v>18</v>
      </c>
      <c r="X97" s="309"/>
      <c r="Y97" s="35" t="s">
        <v>18</v>
      </c>
      <c r="Z97" s="35" t="s">
        <v>18</v>
      </c>
      <c r="AA97" s="35" t="s">
        <v>18</v>
      </c>
    </row>
    <row r="98" spans="1:44" x14ac:dyDescent="0.25">
      <c r="A98" s="12" t="e">
        <f>VLOOKUP(D:D,'[3]PARAGENS CONCELHO'!$1:$1048576,2,FALSE)</f>
        <v>#REF!</v>
      </c>
      <c r="B98" s="12" t="s">
        <v>3808</v>
      </c>
      <c r="C98" s="12" t="str">
        <f>VLOOKUP(D:D,'[3]PARAGENS CONCELHO'!$1:$1048576,3,FALSE)</f>
        <v>Interface Hospital</v>
      </c>
      <c r="D98" s="28" t="s">
        <v>2938</v>
      </c>
      <c r="E98" s="5"/>
      <c r="F98" s="5"/>
      <c r="G98" s="51">
        <v>6.9444444444444447E-4</v>
      </c>
      <c r="H98" s="308"/>
      <c r="I98" s="15" t="s">
        <v>18</v>
      </c>
      <c r="J98" s="15" t="s">
        <v>18</v>
      </c>
      <c r="K98" s="15" t="s">
        <v>18</v>
      </c>
      <c r="L98" s="15" t="s">
        <v>18</v>
      </c>
      <c r="M98" s="15">
        <f t="shared" si="38"/>
        <v>0.61180555555555549</v>
      </c>
      <c r="N98" s="15" t="s">
        <v>18</v>
      </c>
      <c r="O98" s="15">
        <f t="shared" si="39"/>
        <v>0.77083333333333326</v>
      </c>
      <c r="P98" s="15"/>
      <c r="Q98" s="15" t="s">
        <v>18</v>
      </c>
      <c r="R98" s="15" t="s">
        <v>18</v>
      </c>
      <c r="S98" s="15" t="s">
        <v>18</v>
      </c>
      <c r="T98" s="309"/>
      <c r="U98" s="15" t="s">
        <v>18</v>
      </c>
      <c r="V98" s="15" t="s">
        <v>18</v>
      </c>
      <c r="W98" s="15" t="s">
        <v>18</v>
      </c>
      <c r="X98" s="309"/>
      <c r="Y98" s="15" t="s">
        <v>18</v>
      </c>
      <c r="Z98" s="15" t="s">
        <v>18</v>
      </c>
      <c r="AA98" s="15" t="s">
        <v>18</v>
      </c>
    </row>
    <row r="99" spans="1:44" x14ac:dyDescent="0.25">
      <c r="A99" s="12" t="str">
        <f>VLOOKUP(D:D,'[3]PARAGENS CONCELHO'!$1:$1048576,2,FALSE)</f>
        <v xml:space="preserve"> 40.651525,  -7.910241</v>
      </c>
      <c r="B99" s="12" t="s">
        <v>3816</v>
      </c>
      <c r="C99" s="12" t="str">
        <f>VLOOKUP(D:D,'[3]PARAGENS CONCELHO'!$1:$1048576,3,FALSE)</f>
        <v>Biblioteca-Loja Cidadão</v>
      </c>
      <c r="D99" s="20" t="s">
        <v>2664</v>
      </c>
      <c r="E99" s="5"/>
      <c r="F99" s="70"/>
      <c r="G99" s="51">
        <v>6.9444444444444447E-4</v>
      </c>
      <c r="H99" s="308"/>
      <c r="I99" s="35">
        <f>I97+$G99</f>
        <v>0.29236111111111113</v>
      </c>
      <c r="J99" s="35" t="s">
        <v>18</v>
      </c>
      <c r="K99" s="35" t="s">
        <v>18</v>
      </c>
      <c r="L99" s="35" t="s">
        <v>18</v>
      </c>
      <c r="M99" s="35">
        <f t="shared" si="38"/>
        <v>0.61249999999999993</v>
      </c>
      <c r="N99" s="35" t="s">
        <v>18</v>
      </c>
      <c r="O99" s="35">
        <f t="shared" si="39"/>
        <v>0.7715277777777777</v>
      </c>
      <c r="P99" s="35"/>
      <c r="Q99" s="35" t="s">
        <v>18</v>
      </c>
      <c r="R99" s="35" t="s">
        <v>18</v>
      </c>
      <c r="S99" s="35" t="s">
        <v>18</v>
      </c>
      <c r="T99" s="309"/>
      <c r="U99" s="35" t="s">
        <v>18</v>
      </c>
      <c r="V99" s="35" t="s">
        <v>18</v>
      </c>
      <c r="W99" s="35" t="s">
        <v>18</v>
      </c>
      <c r="X99" s="309"/>
      <c r="Y99" s="35" t="s">
        <v>18</v>
      </c>
      <c r="Z99" s="35" t="s">
        <v>18</v>
      </c>
      <c r="AA99" s="35" t="s">
        <v>18</v>
      </c>
    </row>
    <row r="100" spans="1:44" x14ac:dyDescent="0.25">
      <c r="A100" s="12" t="str">
        <f>VLOOKUP(D:D,'[3]PARAGENS CONCELHO'!$1:$1048576,2,FALSE)</f>
        <v xml:space="preserve"> 40.653876,  -7.914252</v>
      </c>
      <c r="B100" s="12" t="s">
        <v>3816</v>
      </c>
      <c r="C100" s="12" t="str">
        <f>VLOOKUP(D:D,'[3]PARAGENS CONCELHO'!$1:$1048576,3,FALSE)</f>
        <v>Rua Mendonça</v>
      </c>
      <c r="D100" s="20" t="s">
        <v>2666</v>
      </c>
      <c r="E100" s="5"/>
      <c r="F100" s="72">
        <v>6.9444444444444447E-4</v>
      </c>
      <c r="G100" s="51">
        <v>0</v>
      </c>
      <c r="H100" s="308"/>
      <c r="I100" s="15">
        <f>I99+$F100</f>
        <v>0.29305555555555557</v>
      </c>
      <c r="J100" s="15" t="s">
        <v>18</v>
      </c>
      <c r="K100" s="15" t="s">
        <v>18</v>
      </c>
      <c r="L100" s="15" t="s">
        <v>18</v>
      </c>
      <c r="M100" s="15">
        <f t="shared" si="38"/>
        <v>0.61249999999999993</v>
      </c>
      <c r="N100" s="15" t="s">
        <v>18</v>
      </c>
      <c r="O100" s="15">
        <f>O99+$F100</f>
        <v>0.77222222222222214</v>
      </c>
      <c r="P100" s="15"/>
      <c r="Q100" s="15" t="s">
        <v>18</v>
      </c>
      <c r="R100" s="15" t="s">
        <v>18</v>
      </c>
      <c r="S100" s="15" t="s">
        <v>18</v>
      </c>
      <c r="T100" s="309"/>
      <c r="U100" s="15" t="s">
        <v>18</v>
      </c>
      <c r="V100" s="15" t="s">
        <v>18</v>
      </c>
      <c r="W100" s="15" t="s">
        <v>18</v>
      </c>
      <c r="X100" s="309"/>
      <c r="Y100" s="15" t="s">
        <v>18</v>
      </c>
      <c r="Z100" s="15" t="s">
        <v>18</v>
      </c>
      <c r="AA100" s="15" t="s">
        <v>18</v>
      </c>
    </row>
    <row r="101" spans="1:44" x14ac:dyDescent="0.25">
      <c r="A101" s="12" t="str">
        <f>VLOOKUP(D:D,'[3]PARAGENS CONCELHO'!$1:$1048576,2,FALSE)</f>
        <v xml:space="preserve"> 40.656145,  -7.914081</v>
      </c>
      <c r="B101" s="12" t="s">
        <v>3817</v>
      </c>
      <c r="C101" s="12" t="str">
        <f>VLOOKUP(D:D,'[3]PARAGENS CONCELHO'!$1:$1048576,3,FALSE)</f>
        <v>Rossio 2</v>
      </c>
      <c r="D101" s="28" t="s">
        <v>21</v>
      </c>
      <c r="E101" s="5"/>
      <c r="F101" s="72">
        <v>1.3888888888888889E-3</v>
      </c>
      <c r="G101" s="51">
        <v>6.9444444444444447E-4</v>
      </c>
      <c r="H101" s="308"/>
      <c r="I101" s="15">
        <f>I100+$F101</f>
        <v>0.29444444444444445</v>
      </c>
      <c r="J101" s="15">
        <f>J91+$G101</f>
        <v>0.32708333333333317</v>
      </c>
      <c r="K101" s="15">
        <f>+K91+G101</f>
        <v>0.46458333333333318</v>
      </c>
      <c r="L101" s="15">
        <f>+L91+G101</f>
        <v>0.55069444444444426</v>
      </c>
      <c r="M101" s="15">
        <f t="shared" si="38"/>
        <v>0.61319444444444438</v>
      </c>
      <c r="N101" s="15">
        <f>N91+$G101</f>
        <v>0.64097222222222205</v>
      </c>
      <c r="O101" s="15">
        <f t="shared" si="39"/>
        <v>0.77291666666666659</v>
      </c>
      <c r="P101" s="15"/>
      <c r="Q101" s="15">
        <f>Q91+G101</f>
        <v>0.81874999999999987</v>
      </c>
      <c r="R101" s="15">
        <f>R91+$G101</f>
        <v>0.85555555555555551</v>
      </c>
      <c r="S101" s="15" t="s">
        <v>18</v>
      </c>
      <c r="T101" s="309"/>
      <c r="U101" s="15">
        <f>U91+$G101</f>
        <v>0.37152777777777779</v>
      </c>
      <c r="V101" s="15">
        <f>V91+G101</f>
        <v>0.61249999999999993</v>
      </c>
      <c r="W101" s="15" t="s">
        <v>18</v>
      </c>
      <c r="X101" s="309"/>
      <c r="Y101" s="15">
        <f>Y91+$G101</f>
        <v>0.35972222222222222</v>
      </c>
      <c r="Z101" s="15">
        <f>Z91+$G101</f>
        <v>0.6430555555555556</v>
      </c>
      <c r="AA101" s="15" t="s">
        <v>18</v>
      </c>
    </row>
    <row r="102" spans="1:44" x14ac:dyDescent="0.25">
      <c r="A102" s="12" t="str">
        <f>VLOOKUP(D:D,'[3]PARAGENS CONCELHO'!$1:$1048576,2,FALSE)</f>
        <v xml:space="preserve"> 40.659281,  -7.914792</v>
      </c>
      <c r="B102" s="12" t="s">
        <v>3804</v>
      </c>
      <c r="C102" s="12" t="str">
        <f>VLOOKUP(D:D,'[3]PARAGENS CONCELHO'!$1:$1048576,3,FALSE)</f>
        <v>Segurança Social 2</v>
      </c>
      <c r="D102" s="20" t="s">
        <v>59</v>
      </c>
      <c r="E102" s="5"/>
      <c r="F102" s="5"/>
      <c r="G102" s="51">
        <v>6.9444444444444447E-4</v>
      </c>
      <c r="H102" s="308"/>
      <c r="I102" s="15">
        <f t="shared" ref="I102:J106" si="40">I101+$G102</f>
        <v>0.2951388888888889</v>
      </c>
      <c r="J102" s="15">
        <f t="shared" si="40"/>
        <v>0.32777777777777761</v>
      </c>
      <c r="K102" s="15">
        <f t="shared" ref="K102:K107" si="41">+K101+G102</f>
        <v>0.46527777777777762</v>
      </c>
      <c r="L102" s="15">
        <f t="shared" ref="L102:L107" si="42">+L101+G102</f>
        <v>0.55138888888888871</v>
      </c>
      <c r="M102" s="15">
        <f t="shared" si="38"/>
        <v>0.61388888888888882</v>
      </c>
      <c r="N102" s="15">
        <f>N101+$G102</f>
        <v>0.6416666666666665</v>
      </c>
      <c r="O102" s="15">
        <f t="shared" si="39"/>
        <v>0.77361111111111103</v>
      </c>
      <c r="P102" s="15"/>
      <c r="Q102" s="15">
        <f t="shared" ref="Q102:Q107" si="43">Q101+G102</f>
        <v>0.81944444444444431</v>
      </c>
      <c r="R102" s="15">
        <f t="shared" ref="R102:R107" si="44">R101+$G102</f>
        <v>0.85624999999999996</v>
      </c>
      <c r="S102" s="15" t="s">
        <v>18</v>
      </c>
      <c r="T102" s="309"/>
      <c r="U102" s="15">
        <f t="shared" ref="U102:V107" si="45">U101+$G102</f>
        <v>0.37222222222222223</v>
      </c>
      <c r="V102" s="15">
        <f t="shared" si="45"/>
        <v>0.61319444444444438</v>
      </c>
      <c r="W102" s="15" t="s">
        <v>18</v>
      </c>
      <c r="X102" s="309"/>
      <c r="Y102" s="15">
        <f t="shared" ref="Y102:Y107" si="46">Y101+$G102</f>
        <v>0.36041666666666666</v>
      </c>
      <c r="Z102" s="15">
        <f t="shared" ref="Z102:Z107" si="47">Z101+$G102</f>
        <v>0.64375000000000004</v>
      </c>
      <c r="AA102" s="15" t="s">
        <v>18</v>
      </c>
    </row>
    <row r="103" spans="1:44" x14ac:dyDescent="0.25">
      <c r="A103" s="12" t="str">
        <f>VLOOKUP(D:D,'[3]PARAGENS CONCELHO'!$1:$1048576,2,FALSE)</f>
        <v xml:space="preserve"> 40.661562,  -7.915328</v>
      </c>
      <c r="B103" s="12" t="s">
        <v>3818</v>
      </c>
      <c r="C103" s="12" t="str">
        <f>VLOOKUP(D:D,'[3]PARAGENS CONCELHO'!$1:$1048576,3,FALSE)</f>
        <v>COMV 1</v>
      </c>
      <c r="D103" s="28" t="s">
        <v>2772</v>
      </c>
      <c r="E103" s="5"/>
      <c r="F103" s="51"/>
      <c r="G103" s="51">
        <v>6.9444444444444447E-4</v>
      </c>
      <c r="H103" s="308"/>
      <c r="I103" s="35">
        <f t="shared" si="40"/>
        <v>0.29583333333333334</v>
      </c>
      <c r="J103" s="35">
        <f t="shared" si="40"/>
        <v>0.32847222222222205</v>
      </c>
      <c r="K103" s="35">
        <f t="shared" si="41"/>
        <v>0.46597222222222207</v>
      </c>
      <c r="L103" s="35">
        <f t="shared" si="42"/>
        <v>0.55208333333333315</v>
      </c>
      <c r="M103" s="35">
        <f t="shared" si="38"/>
        <v>0.61458333333333326</v>
      </c>
      <c r="N103" s="35">
        <f t="shared" si="38"/>
        <v>0.64236111111111094</v>
      </c>
      <c r="O103" s="35">
        <f t="shared" si="39"/>
        <v>0.77430555555555547</v>
      </c>
      <c r="P103" s="35"/>
      <c r="Q103" s="35">
        <f t="shared" si="43"/>
        <v>0.82013888888888875</v>
      </c>
      <c r="R103" s="35">
        <f t="shared" si="44"/>
        <v>0.8569444444444444</v>
      </c>
      <c r="S103" s="35" t="s">
        <v>18</v>
      </c>
      <c r="T103" s="309"/>
      <c r="U103" s="35">
        <f t="shared" si="45"/>
        <v>0.37291666666666667</v>
      </c>
      <c r="V103" s="35">
        <f t="shared" si="45"/>
        <v>0.61388888888888882</v>
      </c>
      <c r="W103" s="35" t="s">
        <v>18</v>
      </c>
      <c r="X103" s="309"/>
      <c r="Y103" s="35">
        <f t="shared" si="46"/>
        <v>0.3611111111111111</v>
      </c>
      <c r="Z103" s="35">
        <f t="shared" si="47"/>
        <v>0.64444444444444449</v>
      </c>
      <c r="AA103" s="35" t="s">
        <v>18</v>
      </c>
    </row>
    <row r="104" spans="1:44" s="143" customFormat="1" x14ac:dyDescent="0.25">
      <c r="A104" s="23" t="str">
        <f>VLOOKUP(D:D,'[3]PARAGENS CONCELHO'!$1:$1048576,2,FALSE)</f>
        <v xml:space="preserve"> 40.664151,  -7.915741</v>
      </c>
      <c r="B104" s="12" t="s">
        <v>3819</v>
      </c>
      <c r="C104" s="23" t="str">
        <f>VLOOKUP(D:D,'[3]PARAGENS CONCELHO'!$1:$1048576,3,FALSE)</f>
        <v>Fonte Cibernética 2</v>
      </c>
      <c r="D104" s="24" t="s">
        <v>2773</v>
      </c>
      <c r="E104" s="25" t="s">
        <v>3857</v>
      </c>
      <c r="F104" s="25"/>
      <c r="G104" s="144">
        <v>6.9444444444444447E-4</v>
      </c>
      <c r="H104" s="308"/>
      <c r="I104" s="80">
        <f t="shared" si="40"/>
        <v>0.29652777777777778</v>
      </c>
      <c r="J104" s="80">
        <f t="shared" si="40"/>
        <v>0.3291666666666665</v>
      </c>
      <c r="K104" s="80">
        <f t="shared" si="41"/>
        <v>0.46666666666666651</v>
      </c>
      <c r="L104" s="80">
        <f t="shared" si="42"/>
        <v>0.55277777777777759</v>
      </c>
      <c r="M104" s="80">
        <f t="shared" si="38"/>
        <v>0.6152777777777777</v>
      </c>
      <c r="N104" s="80">
        <f t="shared" si="38"/>
        <v>0.64305555555555538</v>
      </c>
      <c r="O104" s="80">
        <f t="shared" si="39"/>
        <v>0.77499999999999991</v>
      </c>
      <c r="P104" s="80"/>
      <c r="Q104" s="80">
        <f t="shared" si="43"/>
        <v>0.82083333333333319</v>
      </c>
      <c r="R104" s="80">
        <f t="shared" si="44"/>
        <v>0.85763888888888884</v>
      </c>
      <c r="S104" s="80" t="s">
        <v>18</v>
      </c>
      <c r="T104" s="309"/>
      <c r="U104" s="80">
        <f t="shared" si="45"/>
        <v>0.37361111111111112</v>
      </c>
      <c r="V104" s="80">
        <f t="shared" si="45"/>
        <v>0.61458333333333326</v>
      </c>
      <c r="W104" s="80" t="s">
        <v>18</v>
      </c>
      <c r="X104" s="309"/>
      <c r="Y104" s="80">
        <f t="shared" si="46"/>
        <v>0.36180555555555555</v>
      </c>
      <c r="Z104" s="80">
        <f t="shared" si="47"/>
        <v>0.64513888888888893</v>
      </c>
      <c r="AA104" s="80" t="s">
        <v>18</v>
      </c>
      <c r="AB104"/>
      <c r="AC104"/>
      <c r="AD104"/>
      <c r="AE104"/>
      <c r="AF104"/>
      <c r="AG104"/>
      <c r="AH104"/>
      <c r="AI104"/>
      <c r="AJ104"/>
      <c r="AK104"/>
      <c r="AL104"/>
      <c r="AM104"/>
      <c r="AN104"/>
      <c r="AO104"/>
      <c r="AP104"/>
      <c r="AQ104"/>
      <c r="AR104"/>
    </row>
    <row r="105" spans="1:44" x14ac:dyDescent="0.25">
      <c r="A105" s="12" t="str">
        <f>VLOOKUP(D:D,'[3]PARAGENS CONCELHO'!$1:$1048576,2,FALSE)</f>
        <v xml:space="preserve"> 40.666818,  -7.916960</v>
      </c>
      <c r="B105" s="12" t="s">
        <v>3163</v>
      </c>
      <c r="C105" s="12" t="str">
        <f>VLOOKUP(D:D,'[3]PARAGENS CONCELHO'!$1:$1048576,3,FALSE)</f>
        <v>Av Europa-Tribunal 2</v>
      </c>
      <c r="D105" s="20" t="s">
        <v>3095</v>
      </c>
      <c r="F105" s="51">
        <v>0</v>
      </c>
      <c r="G105" s="51">
        <v>6.9444444444444447E-4</v>
      </c>
      <c r="H105" s="308"/>
      <c r="I105" s="35">
        <f t="shared" si="40"/>
        <v>0.29722222222222222</v>
      </c>
      <c r="J105" s="35">
        <f t="shared" si="40"/>
        <v>0.32986111111111094</v>
      </c>
      <c r="K105" s="35">
        <f t="shared" si="41"/>
        <v>0.46736111111111095</v>
      </c>
      <c r="L105" s="35">
        <f t="shared" si="42"/>
        <v>0.55347222222222203</v>
      </c>
      <c r="M105" s="35">
        <f t="shared" si="38"/>
        <v>0.61597222222222214</v>
      </c>
      <c r="N105" s="35">
        <f>N104+$G105</f>
        <v>0.64374999999999982</v>
      </c>
      <c r="O105" s="35">
        <f t="shared" si="39"/>
        <v>0.77569444444444435</v>
      </c>
      <c r="P105" s="35"/>
      <c r="Q105" s="35">
        <f t="shared" si="43"/>
        <v>0.82152777777777763</v>
      </c>
      <c r="R105" s="35">
        <f t="shared" si="44"/>
        <v>0.85833333333333328</v>
      </c>
      <c r="S105" s="35" t="s">
        <v>18</v>
      </c>
      <c r="T105" s="309"/>
      <c r="U105" s="35">
        <f t="shared" si="45"/>
        <v>0.37430555555555556</v>
      </c>
      <c r="V105" s="35">
        <f t="shared" si="45"/>
        <v>0.6152777777777777</v>
      </c>
      <c r="W105" s="35" t="s">
        <v>18</v>
      </c>
      <c r="X105" s="309"/>
      <c r="Y105" s="35">
        <f t="shared" si="46"/>
        <v>0.36249999999999999</v>
      </c>
      <c r="Z105" s="35">
        <f t="shared" si="47"/>
        <v>0.64583333333333337</v>
      </c>
      <c r="AA105" s="35" t="s">
        <v>18</v>
      </c>
    </row>
    <row r="106" spans="1:44" s="137" customFormat="1" hidden="1" x14ac:dyDescent="0.25">
      <c r="A106" s="139" t="str">
        <f>VLOOKUP(D:D,'[3]PARAGENS CONCELHO'!$1:$1048576,2,FALSE)</f>
        <v xml:space="preserve"> 40.669203,  -7.923596</v>
      </c>
      <c r="B106" s="12"/>
      <c r="C106" s="139" t="str">
        <f>VLOOKUP(D:D,'[3]PARAGENS CONCELHO'!$1:$1048576,3,FALSE)</f>
        <v>AGUIEIRA</v>
      </c>
      <c r="D106" s="153" t="s">
        <v>3069</v>
      </c>
      <c r="E106" s="141"/>
      <c r="F106" s="141"/>
      <c r="G106" s="142">
        <v>6.9444444444444447E-4</v>
      </c>
      <c r="H106" s="308"/>
      <c r="I106" s="15">
        <f t="shared" si="40"/>
        <v>0.29791666666666666</v>
      </c>
      <c r="J106" s="15">
        <f t="shared" si="40"/>
        <v>0.33055555555555538</v>
      </c>
      <c r="K106" s="15">
        <f t="shared" si="41"/>
        <v>0.46805555555555539</v>
      </c>
      <c r="L106" s="15">
        <f t="shared" si="42"/>
        <v>0.55416666666666647</v>
      </c>
      <c r="M106" s="15">
        <f t="shared" si="38"/>
        <v>0.61666666666666659</v>
      </c>
      <c r="N106" s="35">
        <f>N105+$G106</f>
        <v>0.64444444444444426</v>
      </c>
      <c r="O106" s="15">
        <f t="shared" si="39"/>
        <v>0.7763888888888888</v>
      </c>
      <c r="P106" s="15"/>
      <c r="Q106" s="15">
        <f t="shared" si="43"/>
        <v>0.82222222222222208</v>
      </c>
      <c r="R106" s="15">
        <f t="shared" si="44"/>
        <v>0.85902777777777772</v>
      </c>
      <c r="S106" s="15" t="s">
        <v>18</v>
      </c>
      <c r="T106" s="309"/>
      <c r="U106" s="15">
        <f t="shared" si="45"/>
        <v>0.375</v>
      </c>
      <c r="V106" s="15">
        <f t="shared" si="45"/>
        <v>0.61597222222222214</v>
      </c>
      <c r="W106" s="15" t="s">
        <v>18</v>
      </c>
      <c r="X106" s="309"/>
      <c r="Y106" s="80">
        <f t="shared" si="46"/>
        <v>0.36319444444444443</v>
      </c>
      <c r="Z106" s="35">
        <f t="shared" si="47"/>
        <v>0.64652777777777781</v>
      </c>
      <c r="AA106" s="15" t="s">
        <v>18</v>
      </c>
    </row>
    <row r="107" spans="1:44" x14ac:dyDescent="0.25">
      <c r="A107" s="12" t="str">
        <f>VLOOKUP(D:D,'[3]PARAGENS CONCELHO'!$1:$1048576,2,FALSE)</f>
        <v xml:space="preserve"> 40.669203,  -7.923596</v>
      </c>
      <c r="B107" s="12"/>
      <c r="C107" s="12" t="str">
        <f>VLOOKUP(D:D,'[3]PARAGENS CONCELHO'!$1:$1048576,3,FALSE)</f>
        <v>AGUIEIRA</v>
      </c>
      <c r="D107" s="28" t="s">
        <v>3069</v>
      </c>
      <c r="F107" s="5"/>
      <c r="G107" s="51">
        <v>6.9444444444444447E-4</v>
      </c>
      <c r="H107" s="308"/>
      <c r="I107" s="35">
        <v>0.29791666666666666</v>
      </c>
      <c r="J107" s="35">
        <f>J105+G107</f>
        <v>0.33055555555555538</v>
      </c>
      <c r="K107" s="35">
        <f t="shared" si="41"/>
        <v>0.46874999999999983</v>
      </c>
      <c r="L107" s="35">
        <f t="shared" si="42"/>
        <v>0.55486111111111092</v>
      </c>
      <c r="M107" s="35">
        <v>0.61805555555555558</v>
      </c>
      <c r="N107" s="35">
        <f>N105+G107</f>
        <v>0.64444444444444426</v>
      </c>
      <c r="O107" s="35">
        <v>0.77430555555555547</v>
      </c>
      <c r="P107" s="35"/>
      <c r="Q107" s="35">
        <f t="shared" si="43"/>
        <v>0.82291666666666652</v>
      </c>
      <c r="R107" s="35">
        <f t="shared" si="44"/>
        <v>0.85972222222222217</v>
      </c>
      <c r="S107" s="35" t="s">
        <v>18</v>
      </c>
      <c r="T107" s="309"/>
      <c r="U107" s="35">
        <v>0.37638888888888888</v>
      </c>
      <c r="V107" s="35">
        <f t="shared" si="45"/>
        <v>0.61666666666666659</v>
      </c>
      <c r="W107" s="35" t="s">
        <v>18</v>
      </c>
      <c r="X107" s="309"/>
      <c r="Y107" s="35">
        <f t="shared" si="46"/>
        <v>0.36388888888888887</v>
      </c>
      <c r="Z107" s="35">
        <f t="shared" si="47"/>
        <v>0.64722222222222225</v>
      </c>
      <c r="AA107" s="35" t="s">
        <v>18</v>
      </c>
    </row>
    <row r="108" spans="1:44" x14ac:dyDescent="0.25">
      <c r="I108" s="44"/>
      <c r="J108" s="44"/>
      <c r="L108" s="44"/>
      <c r="M108"/>
      <c r="N108"/>
      <c r="O108" s="44"/>
      <c r="P108" s="44"/>
      <c r="Q108" s="44"/>
      <c r="R108" s="44"/>
      <c r="S108" s="44"/>
      <c r="V108" s="44"/>
      <c r="W108" s="44"/>
      <c r="Y108"/>
      <c r="Z108" s="44"/>
      <c r="AA108" s="44"/>
    </row>
    <row r="109" spans="1:44" hidden="1" x14ac:dyDescent="0.25">
      <c r="H109" s="7" t="s">
        <v>60</v>
      </c>
      <c r="I109" s="44"/>
      <c r="J109" s="44"/>
      <c r="L109" s="44"/>
      <c r="M109"/>
      <c r="N109"/>
      <c r="O109" s="44"/>
      <c r="P109" s="44"/>
      <c r="Q109" s="44"/>
      <c r="R109" s="44"/>
      <c r="S109" s="44"/>
      <c r="V109" s="44"/>
      <c r="W109" s="44"/>
      <c r="Y109"/>
      <c r="Z109" s="44"/>
      <c r="AA109" s="44"/>
    </row>
    <row r="110" spans="1:44" hidden="1" x14ac:dyDescent="0.25">
      <c r="H110" t="s">
        <v>61</v>
      </c>
      <c r="I110" s="44"/>
      <c r="J110" s="44"/>
      <c r="L110" s="44"/>
      <c r="M110"/>
      <c r="N110"/>
      <c r="O110" s="44"/>
      <c r="P110" s="44"/>
      <c r="Q110" s="44"/>
      <c r="R110" s="44"/>
      <c r="S110" s="44"/>
      <c r="V110" s="44"/>
      <c r="W110" s="44"/>
      <c r="Y110"/>
      <c r="Z110" s="44"/>
      <c r="AA110" s="44"/>
    </row>
    <row r="111" spans="1:44" hidden="1" x14ac:dyDescent="0.25">
      <c r="H111" t="s">
        <v>117</v>
      </c>
      <c r="I111" s="44"/>
      <c r="J111" s="44"/>
      <c r="L111" s="44"/>
      <c r="M111"/>
      <c r="N111"/>
      <c r="O111" s="44"/>
      <c r="P111" s="44"/>
      <c r="Q111" s="44"/>
      <c r="R111" s="44"/>
      <c r="S111" s="44"/>
      <c r="V111" s="44"/>
      <c r="W111" s="44"/>
      <c r="Y111"/>
      <c r="Z111" s="44"/>
      <c r="AA111" s="44"/>
    </row>
    <row r="112" spans="1:44" hidden="1" x14ac:dyDescent="0.25">
      <c r="I112" s="44"/>
      <c r="J112" s="44"/>
      <c r="L112" s="44"/>
      <c r="M112"/>
      <c r="N112"/>
      <c r="O112" s="44"/>
      <c r="P112" s="44"/>
      <c r="Q112" s="44"/>
      <c r="R112" s="44"/>
      <c r="S112" s="44"/>
      <c r="V112" s="44"/>
      <c r="W112" s="44"/>
      <c r="Y112"/>
      <c r="Z112" s="44"/>
      <c r="AA112" s="44"/>
    </row>
    <row r="113" spans="9:27" x14ac:dyDescent="0.25">
      <c r="I113" s="44"/>
      <c r="J113" s="44"/>
      <c r="L113" s="44"/>
      <c r="M113"/>
      <c r="N113"/>
      <c r="O113" s="44"/>
      <c r="P113" s="44"/>
      <c r="Q113" s="44"/>
      <c r="R113" s="44"/>
      <c r="S113" s="44"/>
      <c r="V113" s="44"/>
      <c r="W113" s="44"/>
      <c r="Y113"/>
      <c r="Z113" s="44"/>
      <c r="AA113" s="44"/>
    </row>
    <row r="114" spans="9:27" x14ac:dyDescent="0.25">
      <c r="I114" s="318" t="s">
        <v>4211</v>
      </c>
      <c r="J114" s="318"/>
      <c r="K114" s="318"/>
      <c r="L114" s="318"/>
      <c r="M114" s="318"/>
      <c r="N114" s="318"/>
      <c r="O114" s="318"/>
      <c r="P114" s="318"/>
      <c r="Q114" s="318"/>
      <c r="R114" s="318"/>
      <c r="S114" s="318"/>
      <c r="U114" t="s">
        <v>3131</v>
      </c>
      <c r="V114"/>
      <c r="W114"/>
      <c r="Y114" s="44" t="s">
        <v>4212</v>
      </c>
      <c r="Z114" s="44"/>
      <c r="AA114" s="44"/>
    </row>
    <row r="115" spans="9:27" x14ac:dyDescent="0.25">
      <c r="I115" s="44" t="s">
        <v>4207</v>
      </c>
      <c r="J115" s="44"/>
      <c r="L115" s="44"/>
      <c r="M115"/>
      <c r="N115"/>
      <c r="O115"/>
      <c r="P115"/>
      <c r="Q115"/>
      <c r="R115"/>
      <c r="S115"/>
      <c r="U115" s="44" t="s">
        <v>4207</v>
      </c>
      <c r="V115" s="44"/>
      <c r="W115" s="44"/>
      <c r="Y115" s="44" t="s">
        <v>4207</v>
      </c>
      <c r="Z115" s="44"/>
      <c r="AA115" s="44"/>
    </row>
    <row r="116" spans="9:27" x14ac:dyDescent="0.25">
      <c r="I116" s="44"/>
      <c r="J116" s="44"/>
      <c r="L116" s="44"/>
      <c r="M116"/>
      <c r="N116"/>
      <c r="O116"/>
      <c r="P116"/>
      <c r="Q116"/>
      <c r="R116"/>
      <c r="S116"/>
      <c r="U116" s="44"/>
      <c r="V116" s="44"/>
      <c r="W116" s="44"/>
      <c r="Y116" s="44"/>
      <c r="Z116" s="44"/>
      <c r="AA116" s="44"/>
    </row>
    <row r="117" spans="9:27" x14ac:dyDescent="0.25">
      <c r="I117" s="44" t="s">
        <v>4209</v>
      </c>
      <c r="J117" s="44"/>
      <c r="K117" s="44">
        <v>9</v>
      </c>
      <c r="L117" s="44"/>
      <c r="M117"/>
      <c r="N117"/>
      <c r="O117"/>
      <c r="P117"/>
      <c r="Q117"/>
      <c r="R117"/>
      <c r="S117"/>
      <c r="U117" s="44" t="s">
        <v>4209</v>
      </c>
      <c r="V117" s="44"/>
      <c r="W117" s="44">
        <v>2</v>
      </c>
      <c r="Y117" s="44" t="s">
        <v>4209</v>
      </c>
      <c r="Z117" s="44"/>
      <c r="AA117" s="44">
        <v>2</v>
      </c>
    </row>
    <row r="118" spans="9:27" x14ac:dyDescent="0.25">
      <c r="I118" s="44" t="s">
        <v>4210</v>
      </c>
      <c r="J118" s="44"/>
      <c r="K118" s="44">
        <v>9</v>
      </c>
      <c r="L118" s="44"/>
      <c r="M118"/>
      <c r="N118"/>
      <c r="O118"/>
      <c r="P118"/>
      <c r="Q118"/>
      <c r="R118"/>
      <c r="S118"/>
      <c r="U118" s="44" t="s">
        <v>4210</v>
      </c>
      <c r="V118" s="44"/>
      <c r="W118" s="44">
        <v>2</v>
      </c>
      <c r="Y118" s="44" t="s">
        <v>4210</v>
      </c>
      <c r="Z118" s="44"/>
      <c r="AA118" s="44">
        <v>2</v>
      </c>
    </row>
    <row r="119" spans="9:27" x14ac:dyDescent="0.25">
      <c r="I119" s="44"/>
      <c r="J119" s="44"/>
      <c r="L119" s="44"/>
      <c r="M119"/>
      <c r="N119"/>
      <c r="O119"/>
      <c r="P119"/>
      <c r="Q119"/>
      <c r="R119"/>
      <c r="S119"/>
      <c r="V119" s="44"/>
      <c r="W119" s="44"/>
      <c r="Y119" s="44"/>
      <c r="Z119" s="44"/>
      <c r="AA119" s="44"/>
    </row>
    <row r="120" spans="9:27" x14ac:dyDescent="0.25">
      <c r="I120" s="44" t="s">
        <v>4208</v>
      </c>
      <c r="J120" s="44"/>
      <c r="L120" s="44">
        <v>16.5</v>
      </c>
      <c r="M120"/>
      <c r="N120"/>
      <c r="O120"/>
      <c r="P120"/>
      <c r="Q120"/>
      <c r="R120"/>
      <c r="S120"/>
      <c r="V120" s="44"/>
      <c r="W120" s="44"/>
      <c r="Y120"/>
      <c r="Z120" s="44"/>
      <c r="AA120" s="44"/>
    </row>
    <row r="121" spans="9:27" x14ac:dyDescent="0.25">
      <c r="I121" s="44"/>
      <c r="J121" s="44"/>
      <c r="L121" s="44"/>
      <c r="M121"/>
      <c r="N121"/>
      <c r="O121" s="44"/>
      <c r="P121" s="44"/>
      <c r="Q121" s="44"/>
      <c r="R121" s="44"/>
      <c r="S121" s="44"/>
      <c r="V121" s="44"/>
      <c r="W121" s="44"/>
      <c r="Y121"/>
      <c r="Z121" s="44"/>
      <c r="AA121" s="44"/>
    </row>
    <row r="122" spans="9:27" x14ac:dyDescent="0.25">
      <c r="I122" s="44"/>
      <c r="J122" s="44"/>
      <c r="L122" s="44"/>
      <c r="M122"/>
      <c r="N122"/>
      <c r="O122" s="44"/>
      <c r="P122" s="44"/>
      <c r="Q122" s="44"/>
      <c r="R122" s="44"/>
      <c r="S122" s="44"/>
      <c r="V122" s="44"/>
      <c r="W122" s="44"/>
      <c r="Y122"/>
      <c r="Z122" s="44"/>
      <c r="AA122" s="44"/>
    </row>
    <row r="123" spans="9:27" x14ac:dyDescent="0.25">
      <c r="I123" s="44"/>
      <c r="J123" s="44"/>
      <c r="L123" s="44"/>
      <c r="M123"/>
      <c r="N123"/>
      <c r="O123" s="44"/>
      <c r="P123" s="44"/>
      <c r="Q123" s="44"/>
      <c r="R123" s="44"/>
      <c r="S123" s="44"/>
      <c r="V123" s="44"/>
      <c r="W123" s="44"/>
      <c r="Y123"/>
      <c r="Z123" s="44"/>
      <c r="AA123" s="44"/>
    </row>
    <row r="124" spans="9:27" x14ac:dyDescent="0.25">
      <c r="I124" s="44"/>
      <c r="J124" s="44"/>
      <c r="L124" s="44"/>
      <c r="M124"/>
      <c r="N124"/>
      <c r="O124" s="44"/>
      <c r="P124" s="44"/>
      <c r="Q124" s="44"/>
      <c r="R124" s="44"/>
      <c r="S124" s="44"/>
      <c r="V124" s="44"/>
      <c r="W124" s="44"/>
      <c r="Y124"/>
      <c r="Z124" s="44"/>
      <c r="AA124" s="44"/>
    </row>
    <row r="125" spans="9:27" x14ac:dyDescent="0.25">
      <c r="I125" s="44"/>
      <c r="J125" s="44"/>
      <c r="L125" s="44"/>
      <c r="M125"/>
      <c r="N125"/>
      <c r="O125" s="44"/>
      <c r="P125" s="44"/>
      <c r="Q125" s="44"/>
      <c r="R125" s="44"/>
      <c r="S125" s="44"/>
      <c r="V125" s="44"/>
      <c r="W125" s="44"/>
      <c r="Y125"/>
      <c r="Z125" s="44"/>
      <c r="AA125" s="44"/>
    </row>
    <row r="126" spans="9:27" x14ac:dyDescent="0.25">
      <c r="I126" s="44"/>
      <c r="J126" s="44"/>
      <c r="L126" s="44"/>
      <c r="M126"/>
      <c r="N126"/>
      <c r="O126" s="44"/>
      <c r="P126" s="44"/>
      <c r="Q126" s="44"/>
      <c r="R126" s="44"/>
      <c r="S126" s="44"/>
      <c r="V126" s="44"/>
      <c r="W126" s="44"/>
      <c r="Y126"/>
      <c r="Z126" s="44"/>
      <c r="AA126" s="44"/>
    </row>
    <row r="127" spans="9:27" x14ac:dyDescent="0.25">
      <c r="I127" s="44"/>
      <c r="J127" s="44"/>
      <c r="L127" s="44"/>
      <c r="M127"/>
      <c r="N127"/>
      <c r="O127" s="44"/>
      <c r="P127" s="44"/>
      <c r="Q127" s="44"/>
      <c r="R127" s="44"/>
      <c r="S127" s="44"/>
      <c r="V127" s="44"/>
      <c r="W127" s="44"/>
      <c r="Y127"/>
      <c r="Z127" s="44"/>
      <c r="AA127" s="44"/>
    </row>
    <row r="128" spans="9:27" x14ac:dyDescent="0.25">
      <c r="I128" s="44"/>
      <c r="J128" s="44"/>
      <c r="L128" s="44"/>
      <c r="M128"/>
      <c r="N128"/>
      <c r="O128" s="44"/>
      <c r="P128" s="44"/>
      <c r="Q128" s="44"/>
      <c r="R128" s="44"/>
      <c r="S128" s="44"/>
      <c r="V128" s="44"/>
      <c r="W128" s="44"/>
      <c r="Y128"/>
      <c r="Z128" s="44"/>
      <c r="AA128" s="44"/>
    </row>
    <row r="129" spans="9:27" x14ac:dyDescent="0.25">
      <c r="I129" s="44"/>
      <c r="J129" s="44"/>
      <c r="L129" s="44"/>
      <c r="M129"/>
      <c r="N129"/>
      <c r="O129" s="44"/>
      <c r="P129" s="44"/>
      <c r="Q129" s="44"/>
      <c r="R129" s="44"/>
      <c r="S129" s="44"/>
      <c r="V129" s="44"/>
      <c r="W129" s="44"/>
      <c r="Y129"/>
      <c r="Z129" s="44"/>
      <c r="AA129" s="44"/>
    </row>
    <row r="130" spans="9:27" x14ac:dyDescent="0.25">
      <c r="I130" s="44"/>
      <c r="J130" s="44"/>
      <c r="L130" s="44"/>
      <c r="M130"/>
      <c r="N130"/>
      <c r="O130" s="44"/>
      <c r="P130" s="44"/>
      <c r="Q130" s="44"/>
      <c r="R130" s="44"/>
      <c r="S130" s="44"/>
      <c r="V130" s="44"/>
      <c r="W130" s="44"/>
      <c r="Y130"/>
      <c r="Z130" s="44"/>
      <c r="AA130" s="44"/>
    </row>
    <row r="131" spans="9:27" x14ac:dyDescent="0.25">
      <c r="I131" s="44"/>
      <c r="J131" s="44"/>
      <c r="L131" s="44"/>
      <c r="M131"/>
      <c r="N131"/>
      <c r="O131" s="44"/>
      <c r="P131" s="44"/>
      <c r="Q131" s="44"/>
      <c r="R131" s="44"/>
      <c r="S131" s="44"/>
      <c r="V131" s="44"/>
      <c r="W131" s="44"/>
      <c r="Y131"/>
      <c r="Z131" s="44"/>
      <c r="AA131" s="44"/>
    </row>
    <row r="132" spans="9:27" x14ac:dyDescent="0.25">
      <c r="I132" s="44"/>
      <c r="J132" s="44"/>
      <c r="L132" s="44"/>
      <c r="M132"/>
      <c r="N132"/>
      <c r="O132" s="44"/>
      <c r="P132" s="44"/>
      <c r="Q132" s="44"/>
      <c r="R132" s="44"/>
      <c r="S132" s="44"/>
      <c r="V132" s="44"/>
      <c r="W132" s="44"/>
      <c r="Y132"/>
      <c r="Z132" s="44"/>
      <c r="AA132" s="44"/>
    </row>
    <row r="133" spans="9:27" x14ac:dyDescent="0.25">
      <c r="I133" s="44"/>
      <c r="J133" s="44"/>
      <c r="L133" s="44"/>
      <c r="M133"/>
      <c r="N133"/>
      <c r="O133" s="44"/>
      <c r="P133" s="44"/>
      <c r="Q133" s="44"/>
      <c r="R133" s="44"/>
      <c r="S133" s="44"/>
      <c r="V133" s="44"/>
      <c r="W133" s="44"/>
      <c r="Y133"/>
      <c r="Z133" s="44"/>
      <c r="AA133" s="44"/>
    </row>
    <row r="134" spans="9:27" x14ac:dyDescent="0.25">
      <c r="I134" s="44"/>
      <c r="J134" s="44"/>
      <c r="L134" s="44"/>
      <c r="M134"/>
      <c r="N134"/>
      <c r="O134" s="44"/>
      <c r="P134" s="44"/>
      <c r="Q134" s="44"/>
      <c r="R134" s="44"/>
      <c r="S134" s="44"/>
      <c r="V134" s="44"/>
      <c r="W134" s="44"/>
      <c r="Y134"/>
      <c r="Z134" s="44"/>
      <c r="AA134" s="44"/>
    </row>
    <row r="135" spans="9:27" x14ac:dyDescent="0.25">
      <c r="I135" s="44"/>
      <c r="J135" s="44"/>
      <c r="L135" s="44"/>
      <c r="M135"/>
      <c r="N135"/>
      <c r="O135" s="44"/>
      <c r="P135" s="44"/>
      <c r="Q135" s="44"/>
      <c r="R135" s="44"/>
      <c r="S135" s="44"/>
      <c r="V135" s="44"/>
      <c r="W135" s="44"/>
      <c r="Y135"/>
      <c r="Z135" s="44"/>
      <c r="AA135" s="44"/>
    </row>
    <row r="136" spans="9:27" x14ac:dyDescent="0.25">
      <c r="I136" s="44"/>
      <c r="J136" s="44"/>
      <c r="L136" s="44"/>
      <c r="M136"/>
      <c r="N136"/>
      <c r="O136" s="44"/>
      <c r="P136" s="44"/>
      <c r="Q136" s="44"/>
      <c r="R136" s="44"/>
      <c r="S136" s="44"/>
      <c r="V136" s="44"/>
      <c r="W136" s="44"/>
      <c r="Y136"/>
      <c r="Z136" s="44"/>
      <c r="AA136" s="44"/>
    </row>
    <row r="137" spans="9:27" x14ac:dyDescent="0.25">
      <c r="I137" s="44"/>
      <c r="J137" s="44"/>
      <c r="L137" s="44"/>
      <c r="M137"/>
      <c r="N137"/>
      <c r="O137" s="44"/>
      <c r="P137" s="44"/>
      <c r="Q137" s="44"/>
      <c r="R137" s="44"/>
      <c r="S137" s="44"/>
      <c r="V137" s="44"/>
      <c r="W137" s="44"/>
      <c r="Y137"/>
      <c r="Z137" s="44"/>
      <c r="AA137" s="44"/>
    </row>
    <row r="138" spans="9:27" x14ac:dyDescent="0.25">
      <c r="I138" s="44"/>
      <c r="J138" s="44"/>
      <c r="L138" s="44"/>
      <c r="M138"/>
      <c r="N138"/>
      <c r="O138" s="44"/>
      <c r="P138" s="44"/>
      <c r="Q138" s="44"/>
      <c r="R138" s="44"/>
      <c r="S138" s="44"/>
      <c r="V138" s="44"/>
      <c r="W138" s="44"/>
      <c r="Y138"/>
      <c r="Z138" s="44"/>
      <c r="AA138" s="44"/>
    </row>
    <row r="139" spans="9:27" x14ac:dyDescent="0.25">
      <c r="I139" s="44"/>
      <c r="J139" s="44"/>
      <c r="L139" s="44"/>
      <c r="M139"/>
      <c r="N139"/>
      <c r="O139" s="44"/>
      <c r="P139" s="44"/>
      <c r="Q139" s="44"/>
      <c r="R139" s="44"/>
      <c r="S139" s="44"/>
      <c r="V139" s="44"/>
      <c r="W139" s="44"/>
      <c r="Y139"/>
      <c r="Z139" s="44"/>
      <c r="AA139" s="44"/>
    </row>
    <row r="140" spans="9:27" x14ac:dyDescent="0.25">
      <c r="I140" s="44"/>
      <c r="J140" s="44"/>
      <c r="L140" s="44"/>
      <c r="M140"/>
      <c r="N140"/>
      <c r="O140" s="44"/>
      <c r="P140" s="44"/>
      <c r="Q140" s="44"/>
      <c r="R140" s="44"/>
      <c r="S140" s="44"/>
      <c r="V140" s="44"/>
      <c r="W140" s="44"/>
      <c r="Y140"/>
      <c r="Z140" s="44"/>
      <c r="AA140" s="44"/>
    </row>
    <row r="141" spans="9:27" x14ac:dyDescent="0.25">
      <c r="I141" s="44"/>
      <c r="J141" s="44"/>
      <c r="L141" s="44"/>
      <c r="M141"/>
      <c r="N141"/>
      <c r="O141" s="44"/>
      <c r="P141" s="44"/>
      <c r="Q141" s="44"/>
      <c r="R141" s="44"/>
      <c r="S141" s="44"/>
      <c r="V141" s="44"/>
      <c r="W141" s="44"/>
      <c r="Y141"/>
      <c r="Z141" s="44"/>
      <c r="AA141" s="44"/>
    </row>
    <row r="142" spans="9:27" x14ac:dyDescent="0.25">
      <c r="I142" s="44"/>
      <c r="J142" s="44"/>
      <c r="L142" s="44"/>
      <c r="M142"/>
      <c r="N142"/>
      <c r="O142" s="44"/>
      <c r="P142" s="44"/>
      <c r="Q142" s="44"/>
      <c r="R142" s="44"/>
      <c r="S142" s="44"/>
      <c r="V142" s="44"/>
      <c r="W142" s="44"/>
      <c r="Y142"/>
      <c r="Z142" s="44"/>
      <c r="AA142" s="44"/>
    </row>
    <row r="143" spans="9:27" x14ac:dyDescent="0.25">
      <c r="I143" s="44"/>
      <c r="J143" s="44"/>
      <c r="L143" s="44"/>
      <c r="M143"/>
      <c r="N143"/>
      <c r="O143" s="44"/>
      <c r="P143" s="44"/>
      <c r="Q143" s="44"/>
      <c r="R143" s="44"/>
      <c r="S143" s="44"/>
      <c r="V143" s="44"/>
      <c r="W143" s="44"/>
      <c r="Y143"/>
      <c r="Z143" s="44"/>
      <c r="AA143" s="44"/>
    </row>
    <row r="144" spans="9:27" x14ac:dyDescent="0.25">
      <c r="I144" s="44"/>
      <c r="J144" s="44"/>
      <c r="L144" s="44"/>
      <c r="M144"/>
      <c r="N144"/>
      <c r="O144" s="44"/>
      <c r="P144" s="44"/>
      <c r="Q144" s="44"/>
      <c r="R144" s="44"/>
      <c r="S144" s="44"/>
      <c r="V144" s="44"/>
      <c r="W144" s="44"/>
      <c r="Y144"/>
      <c r="Z144" s="44"/>
      <c r="AA144" s="44"/>
    </row>
    <row r="145" spans="9:27" x14ac:dyDescent="0.25">
      <c r="I145" s="44"/>
      <c r="J145" s="44"/>
      <c r="L145" s="44"/>
      <c r="M145"/>
      <c r="N145"/>
      <c r="O145" s="44"/>
      <c r="P145" s="44"/>
      <c r="Q145" s="44"/>
      <c r="R145" s="44"/>
      <c r="S145" s="44"/>
      <c r="V145" s="44"/>
      <c r="W145" s="44"/>
      <c r="Y145"/>
      <c r="Z145" s="44"/>
      <c r="AA145" s="44"/>
    </row>
    <row r="146" spans="9:27" x14ac:dyDescent="0.25">
      <c r="I146" s="44"/>
      <c r="J146" s="44"/>
      <c r="L146" s="44"/>
      <c r="M146"/>
      <c r="N146"/>
      <c r="O146" s="44"/>
      <c r="P146" s="44"/>
      <c r="Q146" s="44"/>
      <c r="R146" s="44"/>
      <c r="S146" s="44"/>
      <c r="V146" s="44"/>
      <c r="W146" s="44"/>
      <c r="Y146"/>
      <c r="Z146" s="44"/>
      <c r="AA146" s="44"/>
    </row>
    <row r="147" spans="9:27" x14ac:dyDescent="0.25">
      <c r="I147" s="44"/>
      <c r="J147" s="44"/>
      <c r="L147" s="44"/>
      <c r="M147"/>
      <c r="N147"/>
      <c r="O147" s="44"/>
      <c r="P147" s="44"/>
      <c r="Q147" s="44"/>
      <c r="R147" s="44"/>
      <c r="S147" s="44"/>
      <c r="V147" s="44"/>
      <c r="W147" s="44"/>
      <c r="Y147"/>
      <c r="Z147" s="44"/>
      <c r="AA147" s="44"/>
    </row>
    <row r="148" spans="9:27" x14ac:dyDescent="0.25">
      <c r="I148" s="44"/>
      <c r="J148" s="44"/>
      <c r="L148" s="44"/>
      <c r="M148"/>
      <c r="N148"/>
      <c r="O148" s="44"/>
      <c r="P148" s="44"/>
      <c r="Q148" s="44"/>
      <c r="R148" s="44"/>
      <c r="S148" s="44"/>
      <c r="V148" s="44"/>
      <c r="W148" s="44"/>
      <c r="Y148"/>
      <c r="Z148" s="44"/>
      <c r="AA148" s="44"/>
    </row>
    <row r="149" spans="9:27" x14ac:dyDescent="0.25">
      <c r="I149" s="44"/>
      <c r="J149" s="44"/>
      <c r="L149" s="44"/>
      <c r="M149"/>
      <c r="N149"/>
      <c r="O149" s="44"/>
      <c r="P149" s="44"/>
      <c r="Q149" s="44"/>
      <c r="R149" s="44"/>
      <c r="S149" s="44"/>
      <c r="V149" s="44"/>
      <c r="W149" s="44"/>
      <c r="Y149"/>
      <c r="Z149" s="44"/>
      <c r="AA149" s="44"/>
    </row>
    <row r="150" spans="9:27" x14ac:dyDescent="0.25">
      <c r="I150" s="44"/>
      <c r="J150" s="44"/>
      <c r="L150" s="44"/>
      <c r="M150"/>
      <c r="N150"/>
      <c r="O150" s="44"/>
      <c r="P150" s="44"/>
      <c r="Q150" s="44"/>
      <c r="R150" s="44"/>
      <c r="S150" s="44"/>
      <c r="V150" s="44"/>
      <c r="W150" s="44"/>
      <c r="Y150"/>
      <c r="Z150" s="44"/>
      <c r="AA150" s="44"/>
    </row>
    <row r="151" spans="9:27" x14ac:dyDescent="0.25">
      <c r="I151" s="44"/>
      <c r="J151" s="44"/>
      <c r="L151" s="44"/>
      <c r="M151"/>
      <c r="N151"/>
      <c r="O151" s="44"/>
      <c r="P151" s="44"/>
      <c r="Q151" s="44"/>
      <c r="R151" s="44"/>
      <c r="S151" s="44"/>
      <c r="V151" s="44"/>
      <c r="W151" s="44"/>
      <c r="Y151"/>
      <c r="Z151" s="44"/>
      <c r="AA151" s="44"/>
    </row>
    <row r="152" spans="9:27" x14ac:dyDescent="0.25">
      <c r="I152" s="44"/>
      <c r="J152" s="44"/>
      <c r="L152" s="44"/>
      <c r="M152"/>
      <c r="N152"/>
      <c r="O152" s="44"/>
      <c r="P152" s="44"/>
      <c r="Q152" s="44"/>
      <c r="R152" s="44"/>
      <c r="S152" s="44"/>
      <c r="V152" s="44"/>
      <c r="W152" s="44"/>
      <c r="Y152"/>
      <c r="Z152" s="44"/>
      <c r="AA152" s="44"/>
    </row>
    <row r="153" spans="9:27" x14ac:dyDescent="0.25">
      <c r="I153" s="44"/>
      <c r="J153" s="44"/>
      <c r="L153" s="44"/>
      <c r="M153"/>
      <c r="N153"/>
      <c r="O153" s="44"/>
      <c r="P153" s="44"/>
      <c r="Q153" s="44"/>
      <c r="R153" s="44"/>
      <c r="S153" s="44"/>
      <c r="V153" s="44"/>
      <c r="W153" s="44"/>
      <c r="Y153"/>
      <c r="Z153" s="44"/>
      <c r="AA153" s="44"/>
    </row>
    <row r="154" spans="9:27" x14ac:dyDescent="0.25">
      <c r="I154" s="44"/>
      <c r="J154" s="44"/>
      <c r="L154" s="44"/>
      <c r="M154"/>
      <c r="N154"/>
      <c r="O154" s="44"/>
      <c r="P154" s="44"/>
      <c r="Q154" s="44"/>
      <c r="R154" s="44"/>
      <c r="S154" s="44"/>
      <c r="V154" s="44"/>
      <c r="W154" s="44"/>
      <c r="Y154"/>
      <c r="Z154" s="44"/>
      <c r="AA154" s="44"/>
    </row>
    <row r="155" spans="9:27" x14ac:dyDescent="0.25">
      <c r="I155" s="44"/>
      <c r="J155" s="44"/>
      <c r="L155" s="44"/>
      <c r="M155"/>
      <c r="N155"/>
      <c r="O155" s="44"/>
      <c r="P155" s="44"/>
      <c r="Q155" s="44"/>
      <c r="R155" s="44"/>
      <c r="S155" s="44"/>
      <c r="V155" s="44"/>
      <c r="W155" s="44"/>
      <c r="Y155"/>
      <c r="Z155" s="44"/>
      <c r="AA155" s="44"/>
    </row>
    <row r="156" spans="9:27" x14ac:dyDescent="0.25">
      <c r="I156" s="44"/>
      <c r="J156" s="44"/>
      <c r="L156" s="44"/>
      <c r="M156"/>
      <c r="N156"/>
      <c r="O156" s="44"/>
      <c r="P156" s="44"/>
      <c r="Q156" s="44"/>
      <c r="R156" s="44"/>
      <c r="S156" s="44"/>
      <c r="V156" s="44"/>
      <c r="W156" s="44"/>
      <c r="Y156"/>
      <c r="Z156" s="44"/>
      <c r="AA156" s="44"/>
    </row>
    <row r="157" spans="9:27" x14ac:dyDescent="0.25">
      <c r="I157" s="44"/>
      <c r="J157" s="44"/>
      <c r="L157" s="44"/>
      <c r="M157"/>
      <c r="N157"/>
      <c r="O157" s="44"/>
      <c r="P157" s="44"/>
      <c r="Q157" s="44"/>
      <c r="R157" s="44"/>
      <c r="S157" s="44"/>
      <c r="V157" s="44"/>
      <c r="W157" s="44"/>
      <c r="Y157"/>
      <c r="Z157" s="44"/>
      <c r="AA157" s="44"/>
    </row>
    <row r="158" spans="9:27" x14ac:dyDescent="0.25">
      <c r="I158" s="44"/>
      <c r="J158" s="44"/>
      <c r="L158" s="44"/>
      <c r="M158"/>
      <c r="N158"/>
      <c r="O158" s="44"/>
      <c r="P158" s="44"/>
      <c r="Q158" s="44"/>
      <c r="R158" s="44"/>
      <c r="S158" s="44"/>
      <c r="V158" s="44"/>
      <c r="W158" s="44"/>
      <c r="Y158"/>
      <c r="Z158" s="44"/>
      <c r="AA158" s="44"/>
    </row>
    <row r="159" spans="9:27" x14ac:dyDescent="0.25">
      <c r="I159" s="44"/>
      <c r="J159" s="44"/>
      <c r="L159" s="44"/>
      <c r="M159"/>
      <c r="N159"/>
      <c r="O159" s="44"/>
      <c r="P159" s="44"/>
      <c r="Q159" s="44"/>
      <c r="R159" s="44"/>
      <c r="S159" s="44"/>
      <c r="V159" s="44"/>
      <c r="W159" s="44"/>
      <c r="Y159"/>
      <c r="Z159" s="44"/>
      <c r="AA159" s="44"/>
    </row>
    <row r="160" spans="9:27" x14ac:dyDescent="0.25">
      <c r="I160" s="44"/>
      <c r="J160" s="44"/>
      <c r="L160" s="44"/>
      <c r="M160"/>
      <c r="N160"/>
      <c r="O160" s="44"/>
      <c r="P160" s="44"/>
      <c r="Q160" s="44"/>
      <c r="R160" s="44"/>
      <c r="S160" s="44"/>
      <c r="V160" s="44"/>
      <c r="W160" s="44"/>
      <c r="Y160"/>
      <c r="Z160" s="44"/>
      <c r="AA160" s="44"/>
    </row>
    <row r="161" spans="9:27" x14ac:dyDescent="0.25">
      <c r="I161" s="44"/>
      <c r="J161" s="44"/>
      <c r="L161" s="44"/>
      <c r="M161"/>
      <c r="N161"/>
      <c r="O161" s="44"/>
      <c r="P161" s="44"/>
      <c r="Q161" s="44"/>
      <c r="R161" s="44"/>
      <c r="S161" s="44"/>
      <c r="V161" s="44"/>
      <c r="W161" s="44"/>
      <c r="Y161"/>
      <c r="Z161" s="44"/>
      <c r="AA161" s="44"/>
    </row>
    <row r="162" spans="9:27" x14ac:dyDescent="0.25">
      <c r="I162" s="44"/>
      <c r="J162" s="44"/>
      <c r="L162" s="44"/>
      <c r="M162"/>
      <c r="N162"/>
      <c r="O162" s="44"/>
      <c r="P162" s="44"/>
      <c r="Q162" s="44"/>
      <c r="R162" s="44"/>
      <c r="S162" s="44"/>
      <c r="V162" s="44"/>
      <c r="W162" s="44"/>
      <c r="Y162"/>
      <c r="Z162" s="44"/>
      <c r="AA162" s="44"/>
    </row>
    <row r="163" spans="9:27" x14ac:dyDescent="0.25">
      <c r="I163" s="44"/>
      <c r="J163" s="44"/>
      <c r="L163" s="44"/>
      <c r="M163"/>
      <c r="N163"/>
      <c r="O163" s="44"/>
      <c r="P163" s="44"/>
      <c r="Q163" s="44"/>
      <c r="R163" s="44"/>
      <c r="S163" s="44"/>
      <c r="V163" s="44"/>
      <c r="W163" s="44"/>
      <c r="Y163"/>
      <c r="Z163" s="44"/>
      <c r="AA163" s="44"/>
    </row>
    <row r="164" spans="9:27" x14ac:dyDescent="0.25">
      <c r="I164" s="44"/>
      <c r="J164" s="44"/>
      <c r="L164" s="44"/>
      <c r="M164"/>
      <c r="N164"/>
      <c r="O164" s="44"/>
      <c r="P164" s="44"/>
      <c r="Q164" s="44"/>
      <c r="R164" s="44"/>
      <c r="S164" s="44"/>
      <c r="V164" s="44"/>
      <c r="W164" s="44"/>
      <c r="Y164"/>
      <c r="Z164" s="44"/>
      <c r="AA164" s="44"/>
    </row>
    <row r="165" spans="9:27" x14ac:dyDescent="0.25">
      <c r="I165" s="44"/>
      <c r="J165" s="44"/>
      <c r="L165" s="44"/>
      <c r="M165"/>
      <c r="N165"/>
      <c r="O165" s="44"/>
      <c r="P165" s="44"/>
      <c r="Q165" s="44"/>
      <c r="R165" s="44"/>
      <c r="S165" s="44"/>
      <c r="V165" s="44"/>
      <c r="W165" s="44"/>
      <c r="Y165"/>
      <c r="Z165" s="44"/>
      <c r="AA165" s="44"/>
    </row>
    <row r="166" spans="9:27" x14ac:dyDescent="0.25">
      <c r="I166" s="44"/>
      <c r="J166" s="44"/>
      <c r="L166" s="44"/>
      <c r="M166"/>
      <c r="N166"/>
      <c r="O166" s="44"/>
      <c r="P166" s="44"/>
      <c r="Q166" s="44"/>
      <c r="R166" s="44"/>
      <c r="S166" s="44"/>
      <c r="V166" s="44"/>
      <c r="W166" s="44"/>
      <c r="Y166"/>
      <c r="Z166" s="44"/>
      <c r="AA166" s="44"/>
    </row>
    <row r="167" spans="9:27" x14ac:dyDescent="0.25">
      <c r="I167" s="44"/>
      <c r="J167" s="44"/>
      <c r="L167" s="44"/>
      <c r="M167"/>
      <c r="N167"/>
      <c r="O167" s="44"/>
      <c r="P167" s="44"/>
      <c r="Q167" s="44"/>
      <c r="R167" s="44"/>
      <c r="S167" s="44"/>
      <c r="V167" s="44"/>
      <c r="W167" s="44"/>
      <c r="Y167"/>
      <c r="Z167" s="44"/>
      <c r="AA167" s="44"/>
    </row>
    <row r="168" spans="9:27" x14ac:dyDescent="0.25">
      <c r="I168" s="44"/>
      <c r="J168" s="44"/>
      <c r="L168" s="44"/>
      <c r="M168"/>
      <c r="N168"/>
      <c r="O168" s="44"/>
      <c r="P168" s="44"/>
      <c r="Q168" s="44"/>
      <c r="R168" s="44"/>
      <c r="S168" s="44"/>
      <c r="V168" s="44"/>
      <c r="W168" s="44"/>
      <c r="Y168"/>
      <c r="Z168" s="44"/>
      <c r="AA168" s="44"/>
    </row>
    <row r="169" spans="9:27" x14ac:dyDescent="0.25">
      <c r="I169" s="44"/>
      <c r="J169" s="44"/>
      <c r="L169" s="44"/>
      <c r="M169"/>
      <c r="N169"/>
      <c r="O169" s="44"/>
      <c r="P169" s="44"/>
      <c r="Q169" s="44"/>
      <c r="R169" s="44"/>
      <c r="S169" s="44"/>
      <c r="V169" s="44"/>
      <c r="W169" s="44"/>
      <c r="Y169"/>
      <c r="Z169" s="44"/>
      <c r="AA169" s="44"/>
    </row>
    <row r="170" spans="9:27" x14ac:dyDescent="0.25">
      <c r="I170" s="44"/>
      <c r="J170" s="44"/>
      <c r="L170" s="44"/>
      <c r="M170"/>
      <c r="N170"/>
      <c r="O170" s="44"/>
      <c r="P170" s="44"/>
      <c r="Q170" s="44"/>
      <c r="R170" s="44"/>
      <c r="S170" s="44"/>
      <c r="V170" s="44"/>
      <c r="W170" s="44"/>
      <c r="Y170"/>
      <c r="Z170" s="44"/>
      <c r="AA170" s="44"/>
    </row>
    <row r="171" spans="9:27" x14ac:dyDescent="0.25">
      <c r="I171" s="44"/>
      <c r="J171" s="44"/>
      <c r="L171" s="44"/>
      <c r="M171"/>
      <c r="N171"/>
      <c r="O171" s="44"/>
      <c r="P171" s="44"/>
      <c r="Q171" s="44"/>
      <c r="R171" s="44"/>
      <c r="S171" s="44"/>
      <c r="V171" s="44"/>
      <c r="W171" s="44"/>
      <c r="Y171"/>
      <c r="Z171" s="44"/>
      <c r="AA171" s="44"/>
    </row>
    <row r="172" spans="9:27" x14ac:dyDescent="0.25">
      <c r="I172" s="44"/>
      <c r="J172" s="44"/>
      <c r="L172" s="44"/>
      <c r="M172"/>
      <c r="N172"/>
      <c r="O172" s="44"/>
      <c r="P172" s="44"/>
      <c r="Q172" s="44"/>
      <c r="R172" s="44"/>
      <c r="S172" s="44"/>
      <c r="V172" s="44"/>
      <c r="W172" s="44"/>
      <c r="Y172"/>
      <c r="Z172" s="44"/>
      <c r="AA172" s="44"/>
    </row>
    <row r="173" spans="9:27" x14ac:dyDescent="0.25">
      <c r="I173" s="44"/>
      <c r="J173" s="44"/>
      <c r="L173" s="44"/>
      <c r="M173"/>
      <c r="N173"/>
      <c r="O173" s="44"/>
      <c r="P173" s="44"/>
      <c r="Q173" s="44"/>
      <c r="R173" s="44"/>
      <c r="S173" s="44"/>
      <c r="V173" s="44"/>
      <c r="W173" s="44"/>
      <c r="Y173"/>
      <c r="Z173" s="44"/>
      <c r="AA173" s="44"/>
    </row>
    <row r="174" spans="9:27" x14ac:dyDescent="0.25">
      <c r="I174" s="44"/>
      <c r="J174" s="44"/>
      <c r="L174" s="44"/>
      <c r="M174"/>
      <c r="N174"/>
      <c r="O174" s="44"/>
      <c r="P174" s="44"/>
      <c r="Q174" s="44"/>
      <c r="R174" s="44"/>
      <c r="S174" s="44"/>
      <c r="V174" s="44"/>
      <c r="W174" s="44"/>
      <c r="Y174"/>
      <c r="Z174" s="44"/>
      <c r="AA174" s="44"/>
    </row>
    <row r="175" spans="9:27" x14ac:dyDescent="0.25">
      <c r="I175" s="44"/>
      <c r="J175" s="44"/>
      <c r="L175" s="44"/>
      <c r="M175"/>
      <c r="N175"/>
      <c r="O175" s="44"/>
      <c r="P175" s="44"/>
      <c r="Q175" s="44"/>
      <c r="R175" s="44"/>
      <c r="S175" s="44"/>
      <c r="V175" s="44"/>
      <c r="W175" s="44"/>
      <c r="Y175"/>
      <c r="Z175" s="44"/>
      <c r="AA175" s="44"/>
    </row>
    <row r="176" spans="9:27" x14ac:dyDescent="0.25">
      <c r="I176" s="44"/>
      <c r="J176" s="44"/>
      <c r="L176" s="44"/>
      <c r="M176"/>
      <c r="N176"/>
      <c r="O176" s="44"/>
      <c r="P176" s="44"/>
      <c r="Q176" s="44"/>
      <c r="R176" s="44"/>
      <c r="S176" s="44"/>
      <c r="V176" s="44"/>
      <c r="W176" s="44"/>
      <c r="Y176"/>
      <c r="Z176" s="44"/>
      <c r="AA176" s="44"/>
    </row>
    <row r="177" spans="9:27" x14ac:dyDescent="0.25">
      <c r="I177" s="44"/>
      <c r="J177" s="44"/>
      <c r="L177" s="44"/>
      <c r="M177"/>
      <c r="N177"/>
      <c r="O177" s="44"/>
      <c r="P177" s="44"/>
      <c r="Q177" s="44"/>
      <c r="R177" s="44"/>
      <c r="S177" s="44"/>
      <c r="V177" s="44"/>
      <c r="W177" s="44"/>
      <c r="Y177"/>
      <c r="Z177" s="44"/>
      <c r="AA177" s="44"/>
    </row>
    <row r="178" spans="9:27" x14ac:dyDescent="0.25">
      <c r="I178" s="44"/>
      <c r="J178" s="44"/>
      <c r="L178" s="44"/>
      <c r="M178"/>
      <c r="N178"/>
      <c r="O178" s="44"/>
      <c r="P178" s="44"/>
      <c r="Q178" s="44"/>
      <c r="R178" s="44"/>
      <c r="S178" s="44"/>
      <c r="V178" s="44"/>
      <c r="W178" s="44"/>
      <c r="Y178"/>
      <c r="Z178" s="44"/>
      <c r="AA178" s="44"/>
    </row>
    <row r="179" spans="9:27" x14ac:dyDescent="0.25">
      <c r="I179" s="44"/>
      <c r="J179" s="44"/>
      <c r="L179" s="44"/>
      <c r="M179"/>
      <c r="N179"/>
      <c r="O179" s="44"/>
      <c r="P179" s="44"/>
      <c r="Q179" s="44"/>
      <c r="R179" s="44"/>
      <c r="S179" s="44"/>
      <c r="V179" s="44"/>
      <c r="W179" s="44"/>
      <c r="Y179"/>
      <c r="Z179" s="44"/>
      <c r="AA179" s="44"/>
    </row>
    <row r="180" spans="9:27" x14ac:dyDescent="0.25">
      <c r="I180" s="44"/>
      <c r="J180" s="44"/>
      <c r="L180" s="44"/>
      <c r="M180"/>
      <c r="N180"/>
      <c r="O180" s="44"/>
      <c r="P180" s="44"/>
      <c r="Q180" s="44"/>
      <c r="R180" s="44"/>
      <c r="S180" s="44"/>
      <c r="V180" s="44"/>
      <c r="W180" s="44"/>
      <c r="Y180"/>
      <c r="Z180" s="44"/>
      <c r="AA180" s="44"/>
    </row>
    <row r="181" spans="9:27" x14ac:dyDescent="0.25">
      <c r="I181" s="44"/>
      <c r="J181" s="44"/>
      <c r="L181" s="44"/>
      <c r="M181"/>
      <c r="N181"/>
      <c r="O181" s="44"/>
      <c r="P181" s="44"/>
      <c r="Q181" s="44"/>
      <c r="R181" s="44"/>
      <c r="S181" s="44"/>
      <c r="V181" s="44"/>
      <c r="W181" s="44"/>
      <c r="Y181"/>
      <c r="Z181" s="44"/>
      <c r="AA181" s="44"/>
    </row>
    <row r="182" spans="9:27" x14ac:dyDescent="0.25">
      <c r="I182" s="44"/>
      <c r="J182" s="44"/>
      <c r="L182" s="44"/>
      <c r="M182"/>
      <c r="N182"/>
      <c r="O182" s="44"/>
      <c r="P182" s="44"/>
      <c r="Q182" s="44"/>
      <c r="R182" s="44"/>
      <c r="S182" s="44"/>
      <c r="V182" s="44"/>
      <c r="W182" s="44"/>
      <c r="Y182"/>
      <c r="Z182" s="44"/>
      <c r="AA182" s="44"/>
    </row>
    <row r="183" spans="9:27" x14ac:dyDescent="0.25">
      <c r="I183" s="44"/>
      <c r="J183" s="44"/>
      <c r="L183" s="44"/>
      <c r="M183"/>
      <c r="N183"/>
      <c r="O183" s="44"/>
      <c r="P183" s="44"/>
      <c r="Q183" s="44"/>
      <c r="R183" s="44"/>
      <c r="S183" s="44"/>
      <c r="V183" s="44"/>
      <c r="W183" s="44"/>
      <c r="Y183"/>
      <c r="Z183" s="44"/>
      <c r="AA183" s="44"/>
    </row>
    <row r="184" spans="9:27" x14ac:dyDescent="0.25">
      <c r="I184" s="44"/>
      <c r="J184" s="44"/>
      <c r="L184" s="44"/>
      <c r="M184"/>
      <c r="N184"/>
      <c r="O184" s="44"/>
      <c r="P184" s="44"/>
      <c r="Q184" s="44"/>
      <c r="R184" s="44"/>
      <c r="S184" s="44"/>
      <c r="V184" s="44"/>
      <c r="W184" s="44"/>
      <c r="Y184"/>
      <c r="Z184" s="44"/>
      <c r="AA184" s="44"/>
    </row>
    <row r="185" spans="9:27" x14ac:dyDescent="0.25">
      <c r="I185" s="44"/>
      <c r="J185" s="44"/>
      <c r="L185" s="44"/>
      <c r="M185"/>
      <c r="N185"/>
      <c r="O185" s="44"/>
      <c r="P185" s="44"/>
      <c r="Q185" s="44"/>
      <c r="R185" s="44"/>
      <c r="S185" s="44"/>
      <c r="V185" s="44"/>
      <c r="W185" s="44"/>
      <c r="Y185"/>
      <c r="Z185" s="44"/>
      <c r="AA185" s="44"/>
    </row>
    <row r="186" spans="9:27" x14ac:dyDescent="0.25">
      <c r="I186" s="44"/>
      <c r="J186" s="44"/>
      <c r="L186" s="44"/>
      <c r="M186"/>
      <c r="N186"/>
      <c r="O186" s="44"/>
      <c r="P186" s="44"/>
      <c r="Q186" s="44"/>
      <c r="R186" s="44"/>
      <c r="S186" s="44"/>
      <c r="V186" s="44"/>
      <c r="W186" s="44"/>
      <c r="Y186"/>
      <c r="Z186" s="44"/>
      <c r="AA186" s="44"/>
    </row>
    <row r="187" spans="9:27" x14ac:dyDescent="0.25">
      <c r="I187" s="44"/>
      <c r="J187" s="44"/>
      <c r="L187" s="44"/>
      <c r="M187"/>
      <c r="N187"/>
      <c r="O187" s="44"/>
      <c r="P187" s="44"/>
      <c r="Q187" s="44"/>
      <c r="R187" s="44"/>
      <c r="S187" s="44"/>
      <c r="V187" s="44"/>
      <c r="W187" s="44"/>
      <c r="Y187"/>
      <c r="Z187" s="44"/>
      <c r="AA187" s="44"/>
    </row>
    <row r="188" spans="9:27" x14ac:dyDescent="0.25">
      <c r="I188" s="44"/>
      <c r="J188" s="44"/>
      <c r="L188" s="44"/>
      <c r="M188"/>
      <c r="N188"/>
      <c r="O188" s="44"/>
      <c r="P188" s="44"/>
      <c r="Q188" s="44"/>
      <c r="R188" s="44"/>
      <c r="S188" s="44"/>
      <c r="V188" s="44"/>
      <c r="W188" s="44"/>
      <c r="Y188"/>
      <c r="Z188" s="44"/>
      <c r="AA188" s="44"/>
    </row>
    <row r="189" spans="9:27" x14ac:dyDescent="0.25">
      <c r="I189" s="44"/>
      <c r="J189" s="44"/>
      <c r="L189" s="44"/>
      <c r="M189"/>
      <c r="N189"/>
      <c r="O189" s="44"/>
      <c r="P189" s="44"/>
      <c r="Q189" s="44"/>
      <c r="R189" s="44"/>
      <c r="S189" s="44"/>
      <c r="V189" s="44"/>
      <c r="W189" s="44"/>
      <c r="Y189"/>
      <c r="Z189" s="44"/>
      <c r="AA189" s="44"/>
    </row>
    <row r="190" spans="9:27" x14ac:dyDescent="0.25">
      <c r="I190" s="44"/>
      <c r="J190" s="44"/>
      <c r="L190" s="44"/>
      <c r="M190"/>
      <c r="N190"/>
      <c r="O190" s="44"/>
      <c r="P190" s="44"/>
      <c r="Q190" s="44"/>
      <c r="R190" s="44"/>
      <c r="S190" s="44"/>
      <c r="V190" s="44"/>
      <c r="W190" s="44"/>
      <c r="Y190"/>
      <c r="Z190" s="44"/>
      <c r="AA190" s="44"/>
    </row>
    <row r="191" spans="9:27" x14ac:dyDescent="0.25">
      <c r="I191" s="44"/>
      <c r="J191" s="44"/>
      <c r="L191" s="44"/>
      <c r="M191"/>
      <c r="N191"/>
      <c r="O191" s="44"/>
      <c r="P191" s="44"/>
      <c r="Q191" s="44"/>
      <c r="R191" s="44"/>
      <c r="S191" s="44"/>
      <c r="V191" s="44"/>
      <c r="W191" s="44"/>
      <c r="Y191"/>
      <c r="Z191" s="44"/>
      <c r="AA191" s="44"/>
    </row>
    <row r="192" spans="9:27" x14ac:dyDescent="0.25">
      <c r="I192" s="44"/>
      <c r="J192" s="44"/>
      <c r="L192" s="44"/>
      <c r="M192"/>
      <c r="N192"/>
      <c r="O192" s="44"/>
      <c r="P192" s="44"/>
      <c r="Q192" s="44"/>
      <c r="R192" s="44"/>
      <c r="S192" s="44"/>
      <c r="V192" s="44"/>
      <c r="W192" s="44"/>
      <c r="Y192"/>
      <c r="Z192" s="44"/>
      <c r="AA192" s="44"/>
    </row>
    <row r="193" spans="9:27" x14ac:dyDescent="0.25">
      <c r="I193" s="44"/>
      <c r="J193" s="44"/>
      <c r="L193" s="44"/>
      <c r="M193"/>
      <c r="N193"/>
      <c r="O193" s="44"/>
      <c r="P193" s="44"/>
      <c r="Q193" s="44"/>
      <c r="R193" s="44"/>
      <c r="S193" s="44"/>
      <c r="V193" s="44"/>
      <c r="W193" s="44"/>
      <c r="Y193"/>
      <c r="Z193" s="44"/>
      <c r="AA193" s="44"/>
    </row>
    <row r="194" spans="9:27" x14ac:dyDescent="0.25">
      <c r="I194" s="44"/>
      <c r="J194" s="44"/>
      <c r="L194" s="44"/>
      <c r="M194"/>
      <c r="N194"/>
      <c r="O194" s="44"/>
      <c r="P194" s="44"/>
      <c r="Q194" s="44"/>
      <c r="R194" s="44"/>
      <c r="S194" s="44"/>
      <c r="V194" s="44"/>
      <c r="W194" s="44"/>
      <c r="Y194"/>
      <c r="Z194" s="44"/>
      <c r="AA194" s="44"/>
    </row>
    <row r="195" spans="9:27" x14ac:dyDescent="0.25">
      <c r="I195" s="44"/>
      <c r="J195" s="44"/>
      <c r="L195" s="44"/>
      <c r="M195"/>
      <c r="N195"/>
      <c r="O195" s="44"/>
      <c r="P195" s="44"/>
      <c r="Q195" s="44"/>
      <c r="R195" s="44"/>
      <c r="S195" s="44"/>
      <c r="V195" s="44"/>
      <c r="W195" s="44"/>
      <c r="Y195"/>
      <c r="Z195" s="44"/>
      <c r="AA195" s="44"/>
    </row>
    <row r="196" spans="9:27" x14ac:dyDescent="0.25">
      <c r="I196" s="44"/>
      <c r="J196" s="44"/>
      <c r="L196" s="44"/>
      <c r="M196"/>
      <c r="N196"/>
      <c r="O196" s="44"/>
      <c r="P196" s="44"/>
      <c r="Q196" s="44"/>
      <c r="R196" s="44"/>
      <c r="S196" s="44"/>
      <c r="V196" s="44"/>
      <c r="W196" s="44"/>
      <c r="Y196"/>
      <c r="Z196" s="44"/>
      <c r="AA196" s="44"/>
    </row>
    <row r="197" spans="9:27" x14ac:dyDescent="0.25">
      <c r="I197" s="44"/>
      <c r="J197" s="44"/>
      <c r="L197" s="44"/>
      <c r="M197"/>
      <c r="N197"/>
      <c r="O197" s="44"/>
      <c r="P197" s="44"/>
      <c r="Q197" s="44"/>
      <c r="R197" s="44"/>
      <c r="S197" s="44"/>
      <c r="V197" s="44"/>
      <c r="W197" s="44"/>
      <c r="Y197"/>
      <c r="Z197" s="44"/>
      <c r="AA197" s="44"/>
    </row>
    <row r="198" spans="9:27" x14ac:dyDescent="0.25">
      <c r="I198" s="44"/>
      <c r="J198" s="44"/>
      <c r="L198" s="44"/>
      <c r="M198"/>
      <c r="N198"/>
      <c r="O198" s="44"/>
      <c r="P198" s="44"/>
      <c r="Q198" s="44"/>
      <c r="R198" s="44"/>
      <c r="S198" s="44"/>
      <c r="V198" s="44"/>
      <c r="W198" s="44"/>
      <c r="Y198"/>
      <c r="Z198" s="44"/>
      <c r="AA198" s="44"/>
    </row>
    <row r="199" spans="9:27" x14ac:dyDescent="0.25">
      <c r="I199" s="44"/>
      <c r="J199" s="44"/>
      <c r="L199" s="44"/>
      <c r="M199"/>
      <c r="N199"/>
      <c r="O199" s="44"/>
      <c r="P199" s="44"/>
      <c r="Q199" s="44"/>
      <c r="R199" s="44"/>
      <c r="S199" s="44"/>
      <c r="V199" s="44"/>
      <c r="W199" s="44"/>
      <c r="Y199"/>
      <c r="Z199" s="44"/>
      <c r="AA199" s="44"/>
    </row>
    <row r="200" spans="9:27" x14ac:dyDescent="0.25">
      <c r="I200" s="44"/>
      <c r="J200" s="44"/>
      <c r="L200" s="44"/>
      <c r="M200"/>
      <c r="N200"/>
      <c r="O200" s="44"/>
      <c r="P200" s="44"/>
      <c r="Q200" s="44"/>
      <c r="R200" s="44"/>
      <c r="S200" s="44"/>
      <c r="V200" s="44"/>
      <c r="W200" s="44"/>
      <c r="Y200"/>
      <c r="Z200" s="44"/>
      <c r="AA200" s="44"/>
    </row>
    <row r="201" spans="9:27" x14ac:dyDescent="0.25">
      <c r="I201" s="44"/>
      <c r="J201" s="44"/>
      <c r="L201" s="44"/>
      <c r="M201"/>
      <c r="N201"/>
      <c r="O201" s="44"/>
      <c r="P201" s="44"/>
      <c r="Q201" s="44"/>
      <c r="R201" s="44"/>
      <c r="S201" s="44"/>
      <c r="V201" s="44"/>
      <c r="W201" s="44"/>
      <c r="Y201"/>
      <c r="Z201" s="44"/>
      <c r="AA201" s="44"/>
    </row>
    <row r="202" spans="9:27" x14ac:dyDescent="0.25">
      <c r="I202" s="44"/>
      <c r="J202" s="44"/>
      <c r="L202" s="44"/>
      <c r="M202"/>
      <c r="N202"/>
      <c r="O202" s="44"/>
      <c r="P202" s="44"/>
      <c r="Q202" s="44"/>
      <c r="R202" s="44"/>
      <c r="S202" s="44"/>
      <c r="V202" s="44"/>
      <c r="W202" s="44"/>
      <c r="Y202"/>
      <c r="Z202" s="44"/>
      <c r="AA202" s="44"/>
    </row>
    <row r="203" spans="9:27" x14ac:dyDescent="0.25">
      <c r="I203" s="44"/>
      <c r="J203" s="44"/>
      <c r="L203" s="44"/>
      <c r="M203"/>
      <c r="N203"/>
      <c r="O203" s="44"/>
      <c r="P203" s="44"/>
      <c r="Q203" s="44"/>
      <c r="R203" s="44"/>
      <c r="S203" s="44"/>
      <c r="V203" s="44"/>
      <c r="W203" s="44"/>
      <c r="Y203"/>
      <c r="Z203" s="44"/>
      <c r="AA203" s="44"/>
    </row>
    <row r="204" spans="9:27" x14ac:dyDescent="0.25">
      <c r="I204" s="44"/>
      <c r="J204" s="44"/>
      <c r="L204" s="44"/>
      <c r="M204"/>
      <c r="N204"/>
      <c r="O204" s="44"/>
      <c r="P204" s="44"/>
      <c r="Q204" s="44"/>
      <c r="R204" s="44"/>
      <c r="S204" s="44"/>
      <c r="V204" s="44"/>
      <c r="W204" s="44"/>
      <c r="Y204"/>
      <c r="Z204" s="44"/>
      <c r="AA204" s="44"/>
    </row>
    <row r="205" spans="9:27" x14ac:dyDescent="0.25">
      <c r="I205" s="44"/>
      <c r="J205" s="44"/>
      <c r="L205" s="44"/>
      <c r="M205"/>
      <c r="N205"/>
      <c r="O205" s="44"/>
      <c r="P205" s="44"/>
      <c r="Q205" s="44"/>
      <c r="R205" s="44"/>
      <c r="S205" s="44"/>
      <c r="V205" s="44"/>
      <c r="W205" s="44"/>
      <c r="Y205"/>
      <c r="Z205" s="44"/>
      <c r="AA205" s="44"/>
    </row>
    <row r="206" spans="9:27" x14ac:dyDescent="0.25">
      <c r="I206" s="44"/>
      <c r="J206" s="44"/>
      <c r="L206" s="44"/>
      <c r="M206"/>
      <c r="N206"/>
      <c r="O206" s="44"/>
      <c r="P206" s="44"/>
      <c r="Q206" s="44"/>
      <c r="R206" s="44"/>
      <c r="S206" s="44"/>
      <c r="V206" s="44"/>
      <c r="W206" s="44"/>
      <c r="Y206"/>
      <c r="Z206" s="44"/>
      <c r="AA206" s="44"/>
    </row>
    <row r="207" spans="9:27" x14ac:dyDescent="0.25">
      <c r="I207" s="44"/>
      <c r="J207" s="44"/>
      <c r="L207" s="44"/>
      <c r="M207"/>
      <c r="N207"/>
      <c r="O207" s="44"/>
      <c r="P207" s="44"/>
      <c r="Q207" s="44"/>
      <c r="R207" s="44"/>
      <c r="S207" s="44"/>
      <c r="V207" s="44"/>
      <c r="W207" s="44"/>
      <c r="Y207"/>
      <c r="Z207" s="44"/>
      <c r="AA207" s="44"/>
    </row>
    <row r="208" spans="9:27" x14ac:dyDescent="0.25">
      <c r="I208" s="44"/>
      <c r="J208" s="44"/>
      <c r="L208" s="44"/>
      <c r="M208"/>
      <c r="N208"/>
      <c r="O208" s="44"/>
      <c r="P208" s="44"/>
      <c r="Q208" s="44"/>
      <c r="R208" s="44"/>
      <c r="S208" s="44"/>
      <c r="V208" s="44"/>
      <c r="W208" s="44"/>
      <c r="Y208"/>
      <c r="Z208" s="44"/>
      <c r="AA208" s="44"/>
    </row>
    <row r="209" spans="9:27" x14ac:dyDescent="0.25">
      <c r="I209" s="44"/>
      <c r="J209" s="44"/>
      <c r="L209" s="44"/>
      <c r="M209"/>
      <c r="N209"/>
      <c r="O209" s="44"/>
      <c r="P209" s="44"/>
      <c r="Q209" s="44"/>
      <c r="R209" s="44"/>
      <c r="S209" s="44"/>
      <c r="V209" s="44"/>
      <c r="W209" s="44"/>
      <c r="Y209"/>
      <c r="Z209" s="44"/>
      <c r="AA209" s="44"/>
    </row>
    <row r="210" spans="9:27" x14ac:dyDescent="0.25">
      <c r="I210" s="44"/>
      <c r="J210" s="44"/>
      <c r="L210" s="44"/>
      <c r="M210"/>
      <c r="N210"/>
      <c r="O210" s="44"/>
      <c r="P210" s="44"/>
      <c r="Q210" s="44"/>
      <c r="R210" s="44"/>
      <c r="S210" s="44"/>
      <c r="V210" s="44"/>
      <c r="W210" s="44"/>
      <c r="Y210"/>
      <c r="Z210" s="44"/>
      <c r="AA210" s="44"/>
    </row>
    <row r="211" spans="9:27" x14ac:dyDescent="0.25">
      <c r="I211" s="44"/>
      <c r="J211" s="44"/>
      <c r="L211" s="44"/>
      <c r="M211"/>
      <c r="N211"/>
      <c r="O211" s="44"/>
      <c r="P211" s="44"/>
      <c r="Q211" s="44"/>
      <c r="R211" s="44"/>
      <c r="S211" s="44"/>
      <c r="V211" s="44"/>
      <c r="W211" s="44"/>
      <c r="Y211"/>
      <c r="Z211" s="44"/>
      <c r="AA211" s="44"/>
    </row>
    <row r="212" spans="9:27" x14ac:dyDescent="0.25">
      <c r="I212" s="44"/>
      <c r="J212" s="44"/>
      <c r="L212" s="44"/>
      <c r="M212"/>
      <c r="N212"/>
      <c r="O212" s="44"/>
      <c r="P212" s="44"/>
      <c r="Q212" s="44"/>
      <c r="R212" s="44"/>
      <c r="S212" s="44"/>
      <c r="V212" s="44"/>
      <c r="W212" s="44"/>
      <c r="Y212"/>
      <c r="Z212" s="44"/>
      <c r="AA212" s="44"/>
    </row>
    <row r="213" spans="9:27" x14ac:dyDescent="0.25">
      <c r="I213" s="44"/>
      <c r="J213" s="44"/>
      <c r="L213" s="44"/>
      <c r="M213"/>
      <c r="N213"/>
      <c r="O213" s="44"/>
      <c r="P213" s="44"/>
      <c r="Q213" s="44"/>
      <c r="R213" s="44"/>
      <c r="S213" s="44"/>
      <c r="V213" s="44"/>
      <c r="W213" s="44"/>
      <c r="Y213"/>
      <c r="Z213" s="44"/>
      <c r="AA213" s="44"/>
    </row>
    <row r="214" spans="9:27" x14ac:dyDescent="0.25">
      <c r="I214" s="44"/>
      <c r="J214" s="44"/>
      <c r="L214" s="44"/>
      <c r="M214"/>
      <c r="N214"/>
      <c r="O214" s="44"/>
      <c r="P214" s="44"/>
      <c r="Q214" s="44"/>
      <c r="R214" s="44"/>
      <c r="S214" s="44"/>
      <c r="V214" s="44"/>
      <c r="W214" s="44"/>
      <c r="Y214"/>
      <c r="Z214" s="44"/>
      <c r="AA214" s="44"/>
    </row>
    <row r="215" spans="9:27" x14ac:dyDescent="0.25">
      <c r="I215" s="44"/>
      <c r="J215" s="44"/>
      <c r="L215" s="44"/>
      <c r="M215"/>
      <c r="N215"/>
      <c r="O215" s="44"/>
      <c r="P215" s="44"/>
      <c r="Q215" s="44"/>
      <c r="R215" s="44"/>
      <c r="S215" s="44"/>
      <c r="V215" s="44"/>
      <c r="W215" s="44"/>
      <c r="Y215"/>
      <c r="Z215" s="44"/>
      <c r="AA215" s="44"/>
    </row>
    <row r="216" spans="9:27" x14ac:dyDescent="0.25">
      <c r="I216" s="44"/>
      <c r="J216" s="44"/>
      <c r="L216" s="44"/>
      <c r="M216"/>
      <c r="N216"/>
      <c r="O216" s="44"/>
      <c r="P216" s="44"/>
      <c r="Q216" s="44"/>
      <c r="R216" s="44"/>
      <c r="S216" s="44"/>
      <c r="V216" s="44"/>
      <c r="W216" s="44"/>
      <c r="Y216"/>
      <c r="Z216" s="44"/>
      <c r="AA216" s="44"/>
    </row>
    <row r="217" spans="9:27" x14ac:dyDescent="0.25">
      <c r="I217" s="44"/>
      <c r="J217" s="44"/>
      <c r="L217" s="44"/>
      <c r="M217"/>
      <c r="N217"/>
      <c r="O217" s="44"/>
      <c r="P217" s="44"/>
      <c r="Q217" s="44"/>
      <c r="R217" s="44"/>
      <c r="S217" s="44"/>
      <c r="V217" s="44"/>
      <c r="W217" s="44"/>
      <c r="Y217"/>
      <c r="Z217" s="44"/>
      <c r="AA217" s="44"/>
    </row>
    <row r="218" spans="9:27" x14ac:dyDescent="0.25">
      <c r="I218" s="44"/>
      <c r="J218" s="44"/>
      <c r="L218" s="44"/>
      <c r="M218"/>
      <c r="N218"/>
      <c r="O218" s="44"/>
      <c r="P218" s="44"/>
      <c r="Q218" s="44"/>
      <c r="R218" s="44"/>
      <c r="S218" s="44"/>
      <c r="V218" s="44"/>
      <c r="W218" s="44"/>
      <c r="Y218"/>
      <c r="Z218" s="44"/>
      <c r="AA218" s="44"/>
    </row>
    <row r="219" spans="9:27" x14ac:dyDescent="0.25">
      <c r="I219" s="44"/>
      <c r="J219" s="44"/>
      <c r="L219" s="44"/>
      <c r="M219"/>
      <c r="N219"/>
      <c r="O219" s="44"/>
      <c r="P219" s="44"/>
      <c r="Q219" s="44"/>
      <c r="R219" s="44"/>
      <c r="S219" s="44"/>
      <c r="V219" s="44"/>
      <c r="W219" s="44"/>
      <c r="Y219"/>
      <c r="Z219" s="44"/>
      <c r="AA219" s="44"/>
    </row>
    <row r="220" spans="9:27" x14ac:dyDescent="0.25">
      <c r="I220" s="44"/>
      <c r="J220" s="44"/>
      <c r="L220" s="44"/>
      <c r="M220"/>
      <c r="N220"/>
      <c r="O220" s="44"/>
      <c r="P220" s="44"/>
      <c r="Q220" s="44"/>
      <c r="R220" s="44"/>
      <c r="S220" s="44"/>
      <c r="V220" s="44"/>
      <c r="W220" s="44"/>
      <c r="Y220"/>
      <c r="Z220" s="44"/>
      <c r="AA220" s="44"/>
    </row>
    <row r="221" spans="9:27" x14ac:dyDescent="0.25">
      <c r="I221" s="44"/>
      <c r="J221" s="44"/>
      <c r="L221" s="44"/>
      <c r="M221"/>
      <c r="N221"/>
      <c r="O221" s="44"/>
      <c r="P221" s="44"/>
      <c r="Q221" s="44"/>
      <c r="R221" s="44"/>
      <c r="S221" s="44"/>
      <c r="V221" s="44"/>
      <c r="W221" s="44"/>
      <c r="Y221"/>
      <c r="Z221" s="44"/>
      <c r="AA221" s="44"/>
    </row>
    <row r="222" spans="9:27" x14ac:dyDescent="0.25">
      <c r="I222" s="44"/>
      <c r="J222" s="44"/>
      <c r="L222" s="44"/>
      <c r="M222"/>
      <c r="N222"/>
      <c r="O222" s="44"/>
      <c r="P222" s="44"/>
      <c r="Q222" s="44"/>
      <c r="R222" s="44"/>
      <c r="S222" s="44"/>
      <c r="V222" s="44"/>
      <c r="W222" s="44"/>
      <c r="Y222"/>
      <c r="Z222" s="44"/>
      <c r="AA222" s="44"/>
    </row>
    <row r="223" spans="9:27" x14ac:dyDescent="0.25">
      <c r="I223" s="44"/>
      <c r="J223" s="44"/>
      <c r="L223" s="44"/>
      <c r="M223"/>
      <c r="N223"/>
      <c r="O223" s="44"/>
      <c r="P223" s="44"/>
      <c r="Q223" s="44"/>
      <c r="R223" s="44"/>
      <c r="S223" s="44"/>
      <c r="V223" s="44"/>
      <c r="W223" s="44"/>
      <c r="Y223"/>
      <c r="Z223" s="44"/>
      <c r="AA223" s="44"/>
    </row>
    <row r="224" spans="9:27" x14ac:dyDescent="0.25">
      <c r="I224" s="44"/>
      <c r="J224" s="44"/>
      <c r="L224" s="44"/>
      <c r="M224"/>
      <c r="N224"/>
      <c r="O224" s="44"/>
      <c r="P224" s="44"/>
      <c r="Q224" s="44"/>
      <c r="R224" s="44"/>
      <c r="S224" s="44"/>
      <c r="V224" s="44"/>
      <c r="W224" s="44"/>
      <c r="Y224"/>
      <c r="Z224" s="44"/>
      <c r="AA224" s="44"/>
    </row>
    <row r="225" spans="9:27" x14ac:dyDescent="0.25">
      <c r="I225" s="44"/>
      <c r="J225" s="44"/>
      <c r="L225" s="44"/>
      <c r="M225"/>
      <c r="N225"/>
      <c r="O225" s="44"/>
      <c r="P225" s="44"/>
      <c r="Q225" s="44"/>
      <c r="R225" s="44"/>
      <c r="S225" s="44"/>
      <c r="V225" s="44"/>
      <c r="W225" s="44"/>
      <c r="Y225"/>
      <c r="Z225" s="44"/>
      <c r="AA225" s="44"/>
    </row>
    <row r="226" spans="9:27" x14ac:dyDescent="0.25">
      <c r="I226" s="44"/>
      <c r="J226" s="44"/>
      <c r="L226" s="44"/>
      <c r="M226"/>
      <c r="N226"/>
      <c r="O226" s="44"/>
      <c r="P226" s="44"/>
      <c r="Q226" s="44"/>
      <c r="R226" s="44"/>
      <c r="S226" s="44"/>
      <c r="V226" s="44"/>
      <c r="W226" s="44"/>
      <c r="Y226"/>
      <c r="Z226" s="44"/>
      <c r="AA226" s="44"/>
    </row>
    <row r="227" spans="9:27" x14ac:dyDescent="0.25">
      <c r="I227" s="44"/>
      <c r="J227" s="44"/>
      <c r="L227" s="44"/>
      <c r="M227"/>
      <c r="N227"/>
      <c r="O227" s="44"/>
      <c r="P227" s="44"/>
      <c r="Q227" s="44"/>
      <c r="R227" s="44"/>
      <c r="S227" s="44"/>
      <c r="V227" s="44"/>
      <c r="W227" s="44"/>
      <c r="Y227"/>
      <c r="Z227" s="44"/>
      <c r="AA227" s="44"/>
    </row>
    <row r="228" spans="9:27" x14ac:dyDescent="0.25">
      <c r="I228" s="44"/>
      <c r="J228" s="44"/>
      <c r="L228" s="44"/>
      <c r="M228"/>
      <c r="N228"/>
      <c r="O228" s="44"/>
      <c r="P228" s="44"/>
      <c r="Q228" s="44"/>
      <c r="R228" s="44"/>
      <c r="S228" s="44"/>
      <c r="V228" s="44"/>
      <c r="W228" s="44"/>
      <c r="Y228"/>
      <c r="Z228" s="44"/>
      <c r="AA228" s="44"/>
    </row>
    <row r="229" spans="9:27" x14ac:dyDescent="0.25">
      <c r="I229" s="44"/>
      <c r="J229" s="44"/>
      <c r="L229" s="44"/>
      <c r="M229"/>
      <c r="N229"/>
      <c r="O229" s="44"/>
      <c r="P229" s="44"/>
      <c r="Q229" s="44"/>
      <c r="R229" s="44"/>
      <c r="S229" s="44"/>
      <c r="V229" s="44"/>
      <c r="W229" s="44"/>
      <c r="Y229"/>
      <c r="Z229" s="44"/>
      <c r="AA229" s="44"/>
    </row>
    <row r="230" spans="9:27" x14ac:dyDescent="0.25">
      <c r="I230" s="44"/>
      <c r="J230" s="44"/>
      <c r="L230" s="44"/>
      <c r="M230"/>
      <c r="N230"/>
      <c r="O230" s="44"/>
      <c r="P230" s="44"/>
      <c r="Q230" s="44"/>
      <c r="R230" s="44"/>
      <c r="S230" s="44"/>
      <c r="V230" s="44"/>
      <c r="W230" s="44"/>
      <c r="Y230"/>
      <c r="Z230" s="44"/>
      <c r="AA230" s="44"/>
    </row>
    <row r="231" spans="9:27" x14ac:dyDescent="0.25">
      <c r="I231" s="44"/>
      <c r="J231" s="44"/>
      <c r="L231" s="44"/>
      <c r="M231"/>
      <c r="N231"/>
      <c r="O231" s="44"/>
      <c r="P231" s="44"/>
      <c r="Q231" s="44"/>
      <c r="R231" s="44"/>
      <c r="S231" s="44"/>
      <c r="V231" s="44"/>
      <c r="W231" s="44"/>
      <c r="Y231"/>
      <c r="Z231" s="44"/>
      <c r="AA231" s="44"/>
    </row>
    <row r="232" spans="9:27" x14ac:dyDescent="0.25">
      <c r="I232" s="44"/>
      <c r="J232" s="44"/>
      <c r="L232" s="44"/>
      <c r="M232"/>
      <c r="N232"/>
      <c r="O232" s="44"/>
      <c r="P232" s="44"/>
      <c r="Q232" s="44"/>
      <c r="R232" s="44"/>
      <c r="S232" s="44"/>
      <c r="V232" s="44"/>
      <c r="W232" s="44"/>
      <c r="Y232"/>
      <c r="Z232" s="44"/>
      <c r="AA232" s="44"/>
    </row>
    <row r="233" spans="9:27" x14ac:dyDescent="0.25">
      <c r="I233" s="44"/>
      <c r="J233" s="44"/>
      <c r="L233" s="44"/>
      <c r="M233"/>
      <c r="N233"/>
      <c r="O233" s="44"/>
      <c r="P233" s="44"/>
      <c r="Q233" s="44"/>
      <c r="R233" s="44"/>
      <c r="S233" s="44"/>
      <c r="V233" s="44"/>
      <c r="W233" s="44"/>
      <c r="Y233"/>
      <c r="Z233" s="44"/>
      <c r="AA233" s="44"/>
    </row>
    <row r="234" spans="9:27" x14ac:dyDescent="0.25">
      <c r="I234" s="44"/>
      <c r="J234" s="44"/>
      <c r="L234" s="44"/>
      <c r="M234"/>
      <c r="N234"/>
      <c r="O234" s="44"/>
      <c r="P234" s="44"/>
      <c r="Q234" s="44"/>
      <c r="R234" s="44"/>
      <c r="S234" s="44"/>
      <c r="V234" s="44"/>
      <c r="W234" s="44"/>
      <c r="Y234"/>
      <c r="Z234" s="44"/>
      <c r="AA234" s="44"/>
    </row>
    <row r="235" spans="9:27" x14ac:dyDescent="0.25">
      <c r="I235" s="44"/>
      <c r="J235" s="44"/>
      <c r="L235" s="44"/>
      <c r="M235"/>
      <c r="N235"/>
      <c r="O235" s="44"/>
      <c r="P235" s="44"/>
      <c r="Q235" s="44"/>
      <c r="R235" s="44"/>
      <c r="S235" s="44"/>
      <c r="V235" s="44"/>
      <c r="W235" s="44"/>
      <c r="Y235"/>
      <c r="Z235" s="44"/>
      <c r="AA235" s="44"/>
    </row>
    <row r="236" spans="9:27" x14ac:dyDescent="0.25">
      <c r="I236" s="44"/>
      <c r="J236" s="44"/>
      <c r="L236" s="44"/>
      <c r="M236"/>
      <c r="N236"/>
      <c r="O236" s="44"/>
      <c r="P236" s="44"/>
      <c r="Q236" s="44"/>
      <c r="R236" s="44"/>
      <c r="S236" s="44"/>
      <c r="V236" s="44"/>
      <c r="W236" s="44"/>
      <c r="Y236"/>
      <c r="Z236" s="44"/>
      <c r="AA236" s="44"/>
    </row>
    <row r="237" spans="9:27" x14ac:dyDescent="0.25">
      <c r="I237" s="44"/>
      <c r="J237" s="44"/>
      <c r="L237" s="44"/>
      <c r="M237"/>
      <c r="N237"/>
      <c r="O237" s="44"/>
      <c r="P237" s="44"/>
      <c r="Q237" s="44"/>
      <c r="R237" s="44"/>
      <c r="S237" s="44"/>
      <c r="V237" s="44"/>
      <c r="W237" s="44"/>
      <c r="Y237"/>
      <c r="Z237" s="44"/>
      <c r="AA237" s="44"/>
    </row>
    <row r="238" spans="9:27" x14ac:dyDescent="0.25">
      <c r="I238" s="44"/>
      <c r="J238" s="44"/>
      <c r="L238" s="44"/>
      <c r="M238"/>
      <c r="N238"/>
      <c r="O238" s="44"/>
      <c r="P238" s="44"/>
      <c r="Q238" s="44"/>
      <c r="R238" s="44"/>
      <c r="S238" s="44"/>
      <c r="V238" s="44"/>
      <c r="W238" s="44"/>
      <c r="Y238"/>
      <c r="Z238" s="44"/>
      <c r="AA238" s="44"/>
    </row>
    <row r="239" spans="9:27" x14ac:dyDescent="0.25">
      <c r="I239" s="44"/>
      <c r="J239" s="44"/>
      <c r="L239" s="44"/>
      <c r="M239"/>
      <c r="N239"/>
      <c r="O239" s="44"/>
      <c r="P239" s="44"/>
      <c r="Q239" s="44"/>
      <c r="R239" s="44"/>
      <c r="S239" s="44"/>
      <c r="V239" s="44"/>
      <c r="W239" s="44"/>
      <c r="Y239"/>
      <c r="Z239" s="44"/>
      <c r="AA239" s="44"/>
    </row>
    <row r="240" spans="9:27" x14ac:dyDescent="0.25">
      <c r="I240" s="44"/>
      <c r="J240" s="44"/>
      <c r="L240" s="44"/>
      <c r="M240"/>
      <c r="N240"/>
      <c r="O240" s="44"/>
      <c r="P240" s="44"/>
      <c r="Q240" s="44"/>
      <c r="R240" s="44"/>
      <c r="S240" s="44"/>
      <c r="V240" s="44"/>
      <c r="W240" s="44"/>
      <c r="Y240"/>
      <c r="Z240" s="44"/>
      <c r="AA240" s="44"/>
    </row>
    <row r="241" spans="9:27" x14ac:dyDescent="0.25">
      <c r="I241" s="44"/>
      <c r="J241" s="44"/>
      <c r="L241" s="44"/>
      <c r="M241"/>
      <c r="N241"/>
      <c r="O241" s="44"/>
      <c r="P241" s="44"/>
      <c r="Q241" s="44"/>
      <c r="R241" s="44"/>
      <c r="S241" s="44"/>
      <c r="V241" s="44"/>
      <c r="W241" s="44"/>
      <c r="Y241"/>
      <c r="Z241" s="44"/>
      <c r="AA241" s="44"/>
    </row>
    <row r="242" spans="9:27" x14ac:dyDescent="0.25">
      <c r="I242" s="44"/>
      <c r="J242" s="44"/>
      <c r="L242" s="44"/>
      <c r="M242"/>
      <c r="N242"/>
      <c r="O242" s="44"/>
      <c r="P242" s="44"/>
      <c r="Q242" s="44"/>
      <c r="R242" s="44"/>
      <c r="S242" s="44"/>
      <c r="V242" s="44"/>
      <c r="W242" s="44"/>
      <c r="Y242"/>
      <c r="Z242" s="44"/>
      <c r="AA242" s="44"/>
    </row>
    <row r="243" spans="9:27" x14ac:dyDescent="0.25">
      <c r="I243" s="44"/>
      <c r="J243" s="44"/>
      <c r="L243" s="44"/>
      <c r="M243"/>
      <c r="N243"/>
      <c r="O243" s="44"/>
      <c r="P243" s="44"/>
      <c r="Q243" s="44"/>
      <c r="R243" s="44"/>
      <c r="S243" s="44"/>
      <c r="V243" s="44"/>
      <c r="W243" s="44"/>
      <c r="Y243"/>
      <c r="Z243" s="44"/>
      <c r="AA243" s="44"/>
    </row>
    <row r="244" spans="9:27" x14ac:dyDescent="0.25">
      <c r="I244" s="44"/>
      <c r="J244" s="44"/>
      <c r="L244" s="44"/>
      <c r="M244"/>
      <c r="N244"/>
      <c r="O244" s="44"/>
      <c r="P244" s="44"/>
      <c r="Q244" s="44"/>
      <c r="R244" s="44"/>
      <c r="S244" s="44"/>
      <c r="V244" s="44"/>
      <c r="W244" s="44"/>
      <c r="Y244"/>
      <c r="Z244" s="44"/>
      <c r="AA244" s="44"/>
    </row>
    <row r="245" spans="9:27" x14ac:dyDescent="0.25">
      <c r="I245" s="44"/>
      <c r="J245" s="44"/>
      <c r="L245" s="44"/>
      <c r="M245"/>
      <c r="N245"/>
      <c r="O245" s="44"/>
      <c r="P245" s="44"/>
      <c r="Q245" s="44"/>
      <c r="R245" s="44"/>
      <c r="S245" s="44"/>
      <c r="V245" s="44"/>
      <c r="W245" s="44"/>
      <c r="Y245"/>
      <c r="Z245" s="44"/>
      <c r="AA245" s="44"/>
    </row>
    <row r="246" spans="9:27" x14ac:dyDescent="0.25">
      <c r="I246" s="44"/>
      <c r="J246" s="44"/>
      <c r="L246" s="44"/>
      <c r="M246"/>
      <c r="N246"/>
      <c r="O246" s="44"/>
      <c r="P246" s="44"/>
      <c r="Q246" s="44"/>
      <c r="R246" s="44"/>
      <c r="S246" s="44"/>
      <c r="V246" s="44"/>
      <c r="W246" s="44"/>
      <c r="Y246"/>
      <c r="Z246" s="44"/>
      <c r="AA246" s="44"/>
    </row>
    <row r="247" spans="9:27" x14ac:dyDescent="0.25">
      <c r="I247" s="44"/>
      <c r="J247" s="44"/>
      <c r="L247" s="44"/>
      <c r="M247"/>
      <c r="N247"/>
      <c r="O247" s="44"/>
      <c r="P247" s="44"/>
      <c r="Q247" s="44"/>
      <c r="R247" s="44"/>
      <c r="S247" s="44"/>
      <c r="V247" s="44"/>
      <c r="W247" s="44"/>
      <c r="Y247"/>
      <c r="Z247" s="44"/>
      <c r="AA247" s="44"/>
    </row>
    <row r="248" spans="9:27" x14ac:dyDescent="0.25">
      <c r="I248" s="44"/>
      <c r="J248" s="44"/>
      <c r="L248" s="44"/>
      <c r="M248"/>
      <c r="N248"/>
      <c r="O248" s="44"/>
      <c r="P248" s="44"/>
      <c r="Q248" s="44"/>
      <c r="R248" s="44"/>
      <c r="S248" s="44"/>
      <c r="V248" s="44"/>
      <c r="W248" s="44"/>
      <c r="Y248"/>
      <c r="Z248" s="44"/>
      <c r="AA248" s="44"/>
    </row>
    <row r="249" spans="9:27" x14ac:dyDescent="0.25">
      <c r="I249" s="44"/>
      <c r="J249" s="44"/>
      <c r="L249" s="44"/>
      <c r="M249"/>
      <c r="N249"/>
      <c r="O249" s="44"/>
      <c r="P249" s="44"/>
      <c r="Q249" s="44"/>
      <c r="R249" s="44"/>
      <c r="S249" s="44"/>
      <c r="V249" s="44"/>
      <c r="W249" s="44"/>
      <c r="Y249"/>
      <c r="Z249" s="44"/>
      <c r="AA249" s="44"/>
    </row>
    <row r="250" spans="9:27" x14ac:dyDescent="0.25">
      <c r="I250" s="44"/>
      <c r="J250" s="44"/>
      <c r="L250" s="44"/>
      <c r="M250"/>
      <c r="N250"/>
      <c r="O250" s="44"/>
      <c r="P250" s="44"/>
      <c r="Q250" s="44"/>
      <c r="R250" s="44"/>
      <c r="S250" s="44"/>
      <c r="V250" s="44"/>
      <c r="W250" s="44"/>
      <c r="Y250"/>
      <c r="Z250" s="44"/>
      <c r="AA250" s="44"/>
    </row>
    <row r="251" spans="9:27" x14ac:dyDescent="0.25">
      <c r="I251" s="44"/>
      <c r="J251" s="44"/>
      <c r="L251" s="44"/>
      <c r="M251"/>
      <c r="N251"/>
      <c r="O251" s="44"/>
      <c r="P251" s="44"/>
      <c r="Q251" s="44"/>
      <c r="R251" s="44"/>
      <c r="S251" s="44"/>
      <c r="V251" s="44"/>
      <c r="W251" s="44"/>
      <c r="Y251"/>
      <c r="Z251" s="44"/>
      <c r="AA251" s="44"/>
    </row>
    <row r="252" spans="9:27" x14ac:dyDescent="0.25">
      <c r="I252" s="44"/>
      <c r="J252" s="44"/>
      <c r="L252" s="44"/>
      <c r="M252"/>
      <c r="N252"/>
      <c r="O252" s="44"/>
      <c r="P252" s="44"/>
      <c r="Q252" s="44"/>
      <c r="R252" s="44"/>
      <c r="S252" s="44"/>
      <c r="V252" s="44"/>
      <c r="W252" s="44"/>
      <c r="Y252"/>
      <c r="Z252" s="44"/>
      <c r="AA252" s="44"/>
    </row>
    <row r="253" spans="9:27" x14ac:dyDescent="0.25">
      <c r="I253" s="44"/>
      <c r="J253" s="44"/>
      <c r="L253" s="44"/>
      <c r="M253"/>
      <c r="N253"/>
      <c r="O253" s="44"/>
      <c r="P253" s="44"/>
      <c r="Q253" s="44"/>
      <c r="R253" s="44"/>
      <c r="S253" s="44"/>
      <c r="V253" s="44"/>
      <c r="W253" s="44"/>
      <c r="Y253"/>
      <c r="Z253" s="44"/>
      <c r="AA253" s="44"/>
    </row>
    <row r="254" spans="9:27" x14ac:dyDescent="0.25">
      <c r="I254" s="44"/>
      <c r="J254" s="44"/>
      <c r="L254" s="44"/>
      <c r="M254"/>
      <c r="N254"/>
      <c r="O254" s="44"/>
      <c r="P254" s="44"/>
      <c r="Q254" s="44"/>
      <c r="R254" s="44"/>
      <c r="S254" s="44"/>
      <c r="V254" s="44"/>
      <c r="W254" s="44"/>
      <c r="Y254"/>
      <c r="Z254" s="44"/>
      <c r="AA254" s="44"/>
    </row>
    <row r="255" spans="9:27" x14ac:dyDescent="0.25">
      <c r="I255" s="44"/>
      <c r="J255" s="44"/>
      <c r="L255" s="44"/>
      <c r="M255"/>
      <c r="N255"/>
      <c r="O255" s="44"/>
      <c r="P255" s="44"/>
      <c r="Q255" s="44"/>
      <c r="R255" s="44"/>
      <c r="S255" s="44"/>
      <c r="V255" s="44"/>
      <c r="W255" s="44"/>
      <c r="Y255"/>
      <c r="Z255" s="44"/>
      <c r="AA255" s="44"/>
    </row>
    <row r="256" spans="9:27" x14ac:dyDescent="0.25">
      <c r="I256" s="44"/>
      <c r="J256" s="44"/>
      <c r="L256" s="44"/>
      <c r="M256"/>
      <c r="N256"/>
      <c r="O256" s="44"/>
      <c r="P256" s="44"/>
      <c r="Q256" s="44"/>
      <c r="R256" s="44"/>
      <c r="S256" s="44"/>
      <c r="V256" s="44"/>
      <c r="W256" s="44"/>
      <c r="Y256"/>
      <c r="Z256" s="44"/>
      <c r="AA256" s="44"/>
    </row>
    <row r="257" spans="9:27" x14ac:dyDescent="0.25">
      <c r="I257" s="44"/>
      <c r="J257" s="44"/>
      <c r="L257" s="44"/>
      <c r="M257"/>
      <c r="N257"/>
      <c r="O257" s="44"/>
      <c r="P257" s="44"/>
      <c r="Q257" s="44"/>
      <c r="R257" s="44"/>
      <c r="S257" s="44"/>
      <c r="V257" s="44"/>
      <c r="W257" s="44"/>
      <c r="Y257"/>
      <c r="Z257" s="44"/>
      <c r="AA257" s="44"/>
    </row>
    <row r="258" spans="9:27" x14ac:dyDescent="0.25">
      <c r="I258" s="44"/>
      <c r="J258" s="44"/>
      <c r="L258" s="44"/>
      <c r="M258"/>
      <c r="N258"/>
      <c r="O258" s="44"/>
      <c r="P258" s="44"/>
      <c r="Q258" s="44"/>
      <c r="R258" s="44"/>
      <c r="S258" s="44"/>
      <c r="V258" s="44"/>
      <c r="W258" s="44"/>
      <c r="Y258"/>
      <c r="Z258" s="44"/>
      <c r="AA258" s="44"/>
    </row>
    <row r="259" spans="9:27" x14ac:dyDescent="0.25">
      <c r="I259" s="44"/>
      <c r="J259" s="44"/>
      <c r="L259" s="44"/>
      <c r="M259"/>
      <c r="N259"/>
      <c r="O259" s="44"/>
      <c r="P259" s="44"/>
      <c r="Q259" s="44"/>
      <c r="R259" s="44"/>
      <c r="S259" s="44"/>
      <c r="V259" s="44"/>
      <c r="W259" s="44"/>
      <c r="Y259"/>
      <c r="Z259" s="44"/>
      <c r="AA259" s="44"/>
    </row>
    <row r="260" spans="9:27" x14ac:dyDescent="0.25">
      <c r="I260" s="44"/>
      <c r="J260" s="44"/>
      <c r="L260" s="44"/>
      <c r="M260"/>
      <c r="N260"/>
      <c r="O260" s="44"/>
      <c r="P260" s="44"/>
      <c r="Q260" s="44"/>
      <c r="R260" s="44"/>
      <c r="S260" s="44"/>
      <c r="V260" s="44"/>
      <c r="W260" s="44"/>
      <c r="Y260"/>
      <c r="Z260" s="44"/>
      <c r="AA260" s="44"/>
    </row>
    <row r="261" spans="9:27" x14ac:dyDescent="0.25">
      <c r="I261" s="44"/>
      <c r="J261" s="44"/>
      <c r="L261" s="44"/>
      <c r="M261"/>
      <c r="N261"/>
      <c r="O261" s="44"/>
      <c r="P261" s="44"/>
      <c r="Q261" s="44"/>
      <c r="R261" s="44"/>
      <c r="S261" s="44"/>
      <c r="V261" s="44"/>
      <c r="W261" s="44"/>
      <c r="Y261"/>
      <c r="Z261" s="44"/>
      <c r="AA261" s="44"/>
    </row>
    <row r="262" spans="9:27" x14ac:dyDescent="0.25">
      <c r="I262" s="44"/>
      <c r="J262" s="44"/>
      <c r="L262" s="44"/>
      <c r="M262"/>
      <c r="N262"/>
      <c r="O262" s="44"/>
      <c r="P262" s="44"/>
      <c r="Q262" s="44"/>
      <c r="R262" s="44"/>
      <c r="S262" s="44"/>
      <c r="V262" s="44"/>
      <c r="W262" s="44"/>
      <c r="Y262"/>
      <c r="Z262" s="44"/>
      <c r="AA262" s="44"/>
    </row>
    <row r="263" spans="9:27" x14ac:dyDescent="0.25">
      <c r="I263" s="44"/>
      <c r="J263" s="44"/>
      <c r="L263" s="44"/>
      <c r="M263"/>
      <c r="N263"/>
      <c r="O263" s="44"/>
      <c r="P263" s="44"/>
      <c r="Q263" s="44"/>
      <c r="R263" s="44"/>
      <c r="S263" s="44"/>
      <c r="V263" s="44"/>
      <c r="W263" s="44"/>
      <c r="Y263"/>
      <c r="Z263" s="44"/>
      <c r="AA263" s="44"/>
    </row>
    <row r="264" spans="9:27" x14ac:dyDescent="0.25">
      <c r="I264" s="44"/>
      <c r="J264" s="44"/>
      <c r="L264" s="44"/>
      <c r="M264"/>
      <c r="N264"/>
      <c r="O264" s="44"/>
      <c r="P264" s="44"/>
      <c r="Q264" s="44"/>
      <c r="R264" s="44"/>
      <c r="S264" s="44"/>
      <c r="V264" s="44"/>
      <c r="W264" s="44"/>
      <c r="Y264"/>
      <c r="Z264" s="44"/>
      <c r="AA264" s="44"/>
    </row>
    <row r="265" spans="9:27" x14ac:dyDescent="0.25">
      <c r="I265" s="44"/>
      <c r="J265" s="44"/>
      <c r="L265" s="44"/>
      <c r="M265"/>
      <c r="N265"/>
      <c r="O265" s="44"/>
      <c r="P265" s="44"/>
      <c r="Q265" s="44"/>
      <c r="R265" s="44"/>
      <c r="S265" s="44"/>
      <c r="V265" s="44"/>
      <c r="W265" s="44"/>
      <c r="Y265"/>
      <c r="Z265" s="44"/>
      <c r="AA265" s="44"/>
    </row>
    <row r="266" spans="9:27" x14ac:dyDescent="0.25">
      <c r="I266" s="44"/>
      <c r="J266" s="44"/>
      <c r="L266" s="44"/>
      <c r="M266"/>
      <c r="N266"/>
      <c r="O266" s="44"/>
      <c r="P266" s="44"/>
      <c r="Q266" s="44"/>
      <c r="R266" s="44"/>
      <c r="S266" s="44"/>
      <c r="V266" s="44"/>
      <c r="W266" s="44"/>
      <c r="Y266"/>
      <c r="Z266" s="44"/>
      <c r="AA266" s="44"/>
    </row>
    <row r="267" spans="9:27" x14ac:dyDescent="0.25">
      <c r="I267" s="44"/>
      <c r="J267" s="44"/>
      <c r="L267" s="44"/>
      <c r="M267"/>
      <c r="N267"/>
      <c r="O267" s="44"/>
      <c r="P267" s="44"/>
      <c r="Q267" s="44"/>
      <c r="R267" s="44"/>
      <c r="S267" s="44"/>
      <c r="V267" s="44"/>
      <c r="W267" s="44"/>
      <c r="Y267"/>
      <c r="Z267" s="44"/>
      <c r="AA267" s="44"/>
    </row>
    <row r="268" spans="9:27" x14ac:dyDescent="0.25">
      <c r="I268" s="44"/>
      <c r="J268" s="44"/>
      <c r="L268" s="44"/>
      <c r="M268"/>
      <c r="N268"/>
      <c r="O268" s="44"/>
      <c r="P268" s="44"/>
      <c r="Q268" s="44"/>
      <c r="R268" s="44"/>
      <c r="S268" s="44"/>
      <c r="V268" s="44"/>
      <c r="W268" s="44"/>
      <c r="Y268"/>
      <c r="Z268" s="44"/>
      <c r="AA268" s="44"/>
    </row>
    <row r="269" spans="9:27" x14ac:dyDescent="0.25">
      <c r="I269" s="44"/>
      <c r="J269" s="44"/>
      <c r="L269" s="44"/>
      <c r="M269"/>
      <c r="N269"/>
      <c r="O269" s="44"/>
      <c r="P269" s="44"/>
      <c r="Q269" s="44"/>
      <c r="R269" s="44"/>
      <c r="S269" s="44"/>
      <c r="V269" s="44"/>
      <c r="W269" s="44"/>
      <c r="Y269"/>
      <c r="Z269" s="44"/>
      <c r="AA269" s="44"/>
    </row>
    <row r="270" spans="9:27" x14ac:dyDescent="0.25">
      <c r="I270" s="44"/>
      <c r="J270" s="44"/>
      <c r="L270" s="44"/>
      <c r="M270"/>
      <c r="N270"/>
      <c r="O270" s="44"/>
      <c r="P270" s="44"/>
      <c r="Q270" s="44"/>
      <c r="R270" s="44"/>
      <c r="S270" s="44"/>
      <c r="V270" s="44"/>
      <c r="W270" s="44"/>
      <c r="Y270"/>
      <c r="Z270" s="44"/>
      <c r="AA270" s="44"/>
    </row>
    <row r="271" spans="9:27" x14ac:dyDescent="0.25">
      <c r="I271" s="44"/>
      <c r="J271" s="44"/>
      <c r="L271" s="44"/>
      <c r="M271"/>
      <c r="N271"/>
      <c r="O271" s="44"/>
      <c r="P271" s="44"/>
      <c r="Q271" s="44"/>
      <c r="R271" s="44"/>
      <c r="S271" s="44"/>
      <c r="V271" s="44"/>
      <c r="W271" s="44"/>
      <c r="Y271"/>
      <c r="Z271" s="44"/>
      <c r="AA271" s="44"/>
    </row>
    <row r="272" spans="9:27" x14ac:dyDescent="0.25">
      <c r="I272" s="44"/>
      <c r="J272" s="44"/>
      <c r="L272" s="44"/>
      <c r="M272"/>
      <c r="N272"/>
      <c r="O272" s="44"/>
      <c r="P272" s="44"/>
      <c r="Q272" s="44"/>
      <c r="R272" s="44"/>
      <c r="S272" s="44"/>
      <c r="V272" s="44"/>
      <c r="W272" s="44"/>
      <c r="Y272"/>
      <c r="Z272" s="44"/>
      <c r="AA272" s="44"/>
    </row>
    <row r="273" spans="9:27" x14ac:dyDescent="0.25">
      <c r="I273" s="44"/>
      <c r="J273" s="44"/>
      <c r="L273" s="44"/>
      <c r="M273"/>
      <c r="N273"/>
      <c r="O273" s="44"/>
      <c r="P273" s="44"/>
      <c r="Q273" s="44"/>
      <c r="R273" s="44"/>
      <c r="S273" s="44"/>
      <c r="V273" s="44"/>
      <c r="W273" s="44"/>
      <c r="Y273"/>
      <c r="Z273" s="44"/>
      <c r="AA273" s="44"/>
    </row>
    <row r="274" spans="9:27" x14ac:dyDescent="0.25">
      <c r="I274" s="44"/>
      <c r="J274" s="44"/>
      <c r="L274" s="44"/>
      <c r="M274"/>
      <c r="N274"/>
      <c r="O274" s="44"/>
      <c r="P274" s="44"/>
      <c r="Q274" s="44"/>
      <c r="R274" s="44"/>
      <c r="S274" s="44"/>
      <c r="V274" s="44"/>
      <c r="W274" s="44"/>
      <c r="Y274"/>
      <c r="Z274" s="44"/>
      <c r="AA274" s="44"/>
    </row>
    <row r="275" spans="9:27" x14ac:dyDescent="0.25">
      <c r="I275" s="44"/>
      <c r="J275" s="44"/>
      <c r="L275" s="44"/>
      <c r="M275"/>
      <c r="N275"/>
      <c r="O275" s="44"/>
      <c r="P275" s="44"/>
      <c r="Q275" s="44"/>
      <c r="R275" s="44"/>
      <c r="S275" s="44"/>
      <c r="V275" s="44"/>
      <c r="W275" s="44"/>
      <c r="Y275"/>
      <c r="Z275" s="44"/>
      <c r="AA275" s="44"/>
    </row>
    <row r="276" spans="9:27" x14ac:dyDescent="0.25">
      <c r="I276" s="44"/>
      <c r="J276" s="44"/>
      <c r="L276" s="44"/>
      <c r="M276"/>
      <c r="N276"/>
      <c r="O276" s="44"/>
      <c r="P276" s="44"/>
      <c r="Q276" s="44"/>
      <c r="R276" s="44"/>
      <c r="S276" s="44"/>
      <c r="V276" s="44"/>
      <c r="W276" s="44"/>
      <c r="Y276"/>
      <c r="Z276" s="44"/>
      <c r="AA276" s="44"/>
    </row>
    <row r="277" spans="9:27" x14ac:dyDescent="0.25">
      <c r="I277" s="44"/>
      <c r="J277" s="44"/>
      <c r="L277" s="44"/>
      <c r="M277"/>
      <c r="N277"/>
      <c r="O277" s="44"/>
      <c r="P277" s="44"/>
      <c r="Q277" s="44"/>
      <c r="R277" s="44"/>
      <c r="S277" s="44"/>
      <c r="V277" s="44"/>
      <c r="W277" s="44"/>
      <c r="Y277"/>
      <c r="Z277" s="44"/>
      <c r="AA277" s="44"/>
    </row>
    <row r="278" spans="9:27" x14ac:dyDescent="0.25">
      <c r="I278" s="44"/>
      <c r="J278" s="44"/>
      <c r="L278" s="44"/>
      <c r="M278"/>
      <c r="N278"/>
      <c r="O278" s="44"/>
      <c r="P278" s="44"/>
      <c r="Q278" s="44"/>
      <c r="R278" s="44"/>
      <c r="S278" s="44"/>
      <c r="V278" s="44"/>
      <c r="W278" s="44"/>
      <c r="Y278"/>
      <c r="Z278" s="44"/>
      <c r="AA278" s="44"/>
    </row>
    <row r="279" spans="9:27" x14ac:dyDescent="0.25">
      <c r="I279" s="44"/>
      <c r="J279" s="44"/>
      <c r="L279" s="44"/>
      <c r="M279"/>
      <c r="N279"/>
      <c r="O279" s="44"/>
      <c r="P279" s="44"/>
      <c r="Q279" s="44"/>
      <c r="R279" s="44"/>
      <c r="S279" s="44"/>
      <c r="V279" s="44"/>
      <c r="W279" s="44"/>
      <c r="Y279"/>
      <c r="Z279" s="44"/>
      <c r="AA279" s="44"/>
    </row>
    <row r="280" spans="9:27" x14ac:dyDescent="0.25">
      <c r="I280" s="44"/>
      <c r="J280" s="44"/>
      <c r="L280" s="44"/>
      <c r="M280"/>
      <c r="N280"/>
      <c r="O280" s="44"/>
      <c r="P280" s="44"/>
      <c r="Q280" s="44"/>
      <c r="R280" s="44"/>
      <c r="S280" s="44"/>
      <c r="V280" s="44"/>
      <c r="W280" s="44"/>
      <c r="Y280"/>
      <c r="Z280" s="44"/>
      <c r="AA280" s="44"/>
    </row>
    <row r="281" spans="9:27" x14ac:dyDescent="0.25">
      <c r="I281" s="44"/>
      <c r="J281" s="44"/>
      <c r="L281" s="44"/>
      <c r="M281"/>
      <c r="N281"/>
      <c r="O281" s="44"/>
      <c r="P281" s="44"/>
      <c r="Q281" s="44"/>
      <c r="R281" s="44"/>
      <c r="S281" s="44"/>
      <c r="V281" s="44"/>
      <c r="W281" s="44"/>
      <c r="Y281"/>
      <c r="Z281" s="44"/>
      <c r="AA281" s="44"/>
    </row>
  </sheetData>
  <mergeCells count="4">
    <mergeCell ref="H13:H107"/>
    <mergeCell ref="T13:T107"/>
    <mergeCell ref="X13:X107"/>
    <mergeCell ref="I114:S114"/>
  </mergeCells>
  <pageMargins left="0.7" right="0.7" top="0.75" bottom="0.75" header="0.3" footer="0.3"/>
  <pageSetup paperSize="9" scale="45"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pageSetUpPr fitToPage="1"/>
  </sheetPr>
  <dimension ref="A1:AT281"/>
  <sheetViews>
    <sheetView topLeftCell="C13" zoomScaleNormal="100" workbookViewId="0">
      <pane ySplit="2" topLeftCell="A15" activePane="bottomLeft" state="frozen"/>
      <selection activeCell="V13" sqref="V13"/>
      <selection pane="bottomLeft" activeCell="V13" sqref="V13:V107"/>
    </sheetView>
  </sheetViews>
  <sheetFormatPr defaultColWidth="9.140625" defaultRowHeight="15" x14ac:dyDescent="0.25"/>
  <cols>
    <col min="1" max="1" width="22.140625" hidden="1" customWidth="1"/>
    <col min="2" max="2" width="44" hidden="1" customWidth="1"/>
    <col min="3" max="3" width="23.7109375" customWidth="1"/>
    <col min="4" max="4" width="14" customWidth="1"/>
    <col min="5" max="5" width="9.28515625" customWidth="1"/>
    <col min="6" max="7" width="5.5703125" customWidth="1"/>
    <col min="8" max="8" width="5.5703125" hidden="1" customWidth="1"/>
    <col min="9" max="9" width="8.7109375" customWidth="1"/>
    <col min="10" max="10" width="7" style="194" customWidth="1"/>
    <col min="11" max="11" width="7" style="190" customWidth="1"/>
    <col min="12" max="12" width="7" style="190" hidden="1" customWidth="1"/>
    <col min="13" max="13" width="7" style="44" customWidth="1"/>
    <col min="14" max="14" width="7" style="190" customWidth="1"/>
    <col min="15" max="16" width="7" style="64" customWidth="1"/>
    <col min="17" max="17" width="7" style="190" customWidth="1"/>
    <col min="18" max="18" width="4.85546875" style="194" hidden="1" customWidth="1"/>
    <col min="19" max="20" width="7" style="190" customWidth="1"/>
    <col min="21" max="21" width="7" style="194" customWidth="1"/>
    <col min="22" max="22" width="3.42578125" customWidth="1"/>
    <col min="23" max="23" width="7" customWidth="1"/>
    <col min="24" max="24" width="7" style="190" customWidth="1"/>
    <col min="25" max="25" width="7" style="194" customWidth="1"/>
    <col min="26" max="26" width="3.140625" customWidth="1"/>
    <col min="27" max="27" width="7" style="64" customWidth="1"/>
    <col min="28" max="28" width="7" style="190" customWidth="1"/>
    <col min="29" max="29" width="7" style="194" customWidth="1"/>
  </cols>
  <sheetData>
    <row r="1" spans="1:46" hidden="1" x14ac:dyDescent="0.25">
      <c r="C1" s="1" t="s">
        <v>0</v>
      </c>
      <c r="D1" s="2"/>
      <c r="E1" s="62"/>
    </row>
    <row r="2" spans="1:46" hidden="1" x14ac:dyDescent="0.25">
      <c r="C2" s="1" t="s">
        <v>1</v>
      </c>
      <c r="D2" s="30"/>
      <c r="E2" s="27"/>
    </row>
    <row r="3" spans="1:46" ht="30" hidden="1" x14ac:dyDescent="0.25">
      <c r="C3" s="54" t="s">
        <v>2569</v>
      </c>
      <c r="D3" s="55"/>
      <c r="E3" s="34"/>
    </row>
    <row r="4" spans="1:46" x14ac:dyDescent="0.25">
      <c r="C4" s="201"/>
      <c r="D4" s="5"/>
      <c r="E4" s="5"/>
      <c r="J4" s="196">
        <f>J107-J62</f>
        <v>3.1944444444444442E-2</v>
      </c>
      <c r="K4" s="196">
        <f>K107-K13</f>
        <v>4.5138888888888729E-2</v>
      </c>
      <c r="L4" s="196"/>
      <c r="M4" s="196">
        <f t="shared" ref="M4:R4" si="0">M107-M13</f>
        <v>5.9027777777777735E-2</v>
      </c>
      <c r="N4" s="196">
        <f t="shared" si="0"/>
        <v>5.4861111111110916E-2</v>
      </c>
      <c r="O4" s="196">
        <f t="shared" si="0"/>
        <v>5.902777777777779E-2</v>
      </c>
      <c r="P4" s="196">
        <f t="shared" si="0"/>
        <v>6.1111111111110894E-2</v>
      </c>
      <c r="Q4" s="196">
        <f t="shared" si="0"/>
        <v>5.7638888888888906E-2</v>
      </c>
      <c r="R4" s="196">
        <f t="shared" si="0"/>
        <v>0</v>
      </c>
      <c r="S4" s="196">
        <f>S107-S13</f>
        <v>5.5555555555555358E-2</v>
      </c>
      <c r="T4" s="196">
        <f>T107-T13</f>
        <v>5.7638888888888684E-2</v>
      </c>
      <c r="U4" s="196">
        <f>U62-U13</f>
        <v>3.7499999999999978E-2</v>
      </c>
      <c r="W4" s="196">
        <f>W107-W61</f>
        <v>3.7500000000000033E-2</v>
      </c>
      <c r="X4" s="196">
        <f>X107-X13</f>
        <v>7.4999999999999956E-2</v>
      </c>
      <c r="Y4" s="196">
        <f>Y61-Y13</f>
        <v>4.3055555555555514E-2</v>
      </c>
      <c r="AA4" s="197">
        <f>AA107-AA61</f>
        <v>3.7499999999999978E-2</v>
      </c>
      <c r="AB4" s="196">
        <f>AB107-AB13</f>
        <v>7.4305555555555625E-2</v>
      </c>
      <c r="AC4" s="196">
        <f>AC61-AC13</f>
        <v>4.3055555555555514E-2</v>
      </c>
    </row>
    <row r="5" spans="1:46" x14ac:dyDescent="0.25">
      <c r="B5" t="s">
        <v>4204</v>
      </c>
      <c r="C5" s="201"/>
      <c r="D5" s="5"/>
      <c r="E5" s="5"/>
      <c r="J5" s="44"/>
      <c r="K5" s="44"/>
      <c r="L5" s="44"/>
      <c r="N5" s="44"/>
      <c r="O5"/>
      <c r="P5"/>
      <c r="Q5" s="44"/>
      <c r="R5" s="44"/>
      <c r="S5" s="44"/>
      <c r="T5" s="44"/>
      <c r="U5" s="44"/>
      <c r="X5" s="44"/>
      <c r="Y5" s="196">
        <f>SUM(W4:Y4)</f>
        <v>0.1555555555555555</v>
      </c>
      <c r="AA5"/>
      <c r="AB5" s="44"/>
      <c r="AC5" s="196">
        <f>SUM(AA4:AC4)</f>
        <v>0.15486111111111112</v>
      </c>
    </row>
    <row r="6" spans="1:46" x14ac:dyDescent="0.25">
      <c r="B6" t="s">
        <v>4203</v>
      </c>
      <c r="C6" s="201"/>
      <c r="D6" s="5"/>
      <c r="E6" s="5"/>
      <c r="J6" s="44"/>
      <c r="K6" s="44"/>
      <c r="L6" s="44"/>
      <c r="N6" s="44"/>
      <c r="O6"/>
      <c r="P6"/>
      <c r="Q6" s="44"/>
      <c r="R6" s="44"/>
      <c r="S6" s="44"/>
      <c r="T6" s="44"/>
      <c r="U6" s="44"/>
      <c r="X6" s="44"/>
      <c r="Y6" s="44"/>
      <c r="AA6"/>
      <c r="AB6" s="44"/>
      <c r="AC6" s="44"/>
    </row>
    <row r="7" spans="1:46" ht="15.75" hidden="1" x14ac:dyDescent="0.25">
      <c r="I7" s="6" t="s">
        <v>2</v>
      </c>
      <c r="J7" s="262" t="s">
        <v>4206</v>
      </c>
      <c r="K7" s="266">
        <v>19</v>
      </c>
      <c r="L7" s="262" t="s">
        <v>4206</v>
      </c>
      <c r="M7" s="262" t="s">
        <v>4206</v>
      </c>
      <c r="N7" s="266">
        <v>19</v>
      </c>
      <c r="O7" s="266">
        <v>19</v>
      </c>
      <c r="P7" s="266">
        <v>19</v>
      </c>
      <c r="Q7" s="262" t="s">
        <v>4206</v>
      </c>
      <c r="R7" s="44"/>
      <c r="S7" s="266">
        <v>19</v>
      </c>
      <c r="T7" s="262" t="s">
        <v>4206</v>
      </c>
      <c r="U7" s="262" t="s">
        <v>4206</v>
      </c>
      <c r="X7" s="44">
        <f>COUNTIF(W10:Y10,"A")*2</f>
        <v>2</v>
      </c>
      <c r="Y7" s="44">
        <f>COUNTIF(W10:Y10,"A1")</f>
        <v>2</v>
      </c>
      <c r="AA7"/>
      <c r="AB7" s="44">
        <f>COUNTIF(AA10:AC10,"A")*2</f>
        <v>2</v>
      </c>
      <c r="AC7" s="44">
        <f>COUNTIF(AA10:AC10,"A1")</f>
        <v>2</v>
      </c>
    </row>
    <row r="8" spans="1:46" hidden="1" x14ac:dyDescent="0.25">
      <c r="J8" s="44"/>
      <c r="K8" s="44"/>
      <c r="L8" s="44"/>
      <c r="N8" s="44"/>
      <c r="O8"/>
      <c r="P8"/>
      <c r="Q8" s="44"/>
      <c r="R8" s="44"/>
      <c r="S8" s="44"/>
      <c r="T8" s="44"/>
      <c r="U8" s="44"/>
      <c r="X8" s="44"/>
      <c r="Y8" s="44"/>
      <c r="AA8"/>
      <c r="AB8" s="44"/>
      <c r="AC8" s="44"/>
    </row>
    <row r="9" spans="1:46" hidden="1" x14ac:dyDescent="0.25">
      <c r="J9" s="189" t="s">
        <v>3132</v>
      </c>
      <c r="K9" s="189" t="s">
        <v>3133</v>
      </c>
      <c r="L9" s="189"/>
      <c r="M9" s="189" t="s">
        <v>3135</v>
      </c>
      <c r="N9" s="189" t="s">
        <v>3135</v>
      </c>
      <c r="O9" s="118" t="s">
        <v>3136</v>
      </c>
      <c r="P9" s="118" t="s">
        <v>3134</v>
      </c>
      <c r="Q9" s="189" t="s">
        <v>3137</v>
      </c>
      <c r="R9" s="44"/>
      <c r="S9" s="189" t="s">
        <v>3134</v>
      </c>
      <c r="T9" s="189" t="s">
        <v>3135</v>
      </c>
      <c r="U9" s="189" t="s">
        <v>3134</v>
      </c>
      <c r="W9" s="118" t="s">
        <v>3346</v>
      </c>
      <c r="X9" s="189" t="s">
        <v>3346</v>
      </c>
      <c r="Y9" s="189" t="s">
        <v>3347</v>
      </c>
      <c r="AA9" s="118" t="s">
        <v>3138</v>
      </c>
      <c r="AB9" s="189" t="s">
        <v>3346</v>
      </c>
      <c r="AC9" s="189" t="s">
        <v>3347</v>
      </c>
    </row>
    <row r="10" spans="1:46" hidden="1" x14ac:dyDescent="0.25">
      <c r="J10" s="7" t="s">
        <v>3880</v>
      </c>
      <c r="K10" s="7" t="s">
        <v>4</v>
      </c>
      <c r="L10" s="7"/>
      <c r="M10" s="7" t="s">
        <v>4</v>
      </c>
      <c r="N10" s="7" t="s">
        <v>4</v>
      </c>
      <c r="O10" s="7" t="s">
        <v>4</v>
      </c>
      <c r="P10" s="7" t="s">
        <v>4</v>
      </c>
      <c r="Q10" s="7" t="s">
        <v>4</v>
      </c>
      <c r="R10" s="7"/>
      <c r="S10" s="7" t="s">
        <v>4</v>
      </c>
      <c r="T10" s="7" t="s">
        <v>4</v>
      </c>
      <c r="U10" s="7" t="s">
        <v>3880</v>
      </c>
      <c r="W10" s="7" t="s">
        <v>3880</v>
      </c>
      <c r="X10" s="7" t="s">
        <v>4</v>
      </c>
      <c r="Y10" s="7" t="s">
        <v>3880</v>
      </c>
      <c r="AA10" s="7" t="s">
        <v>3880</v>
      </c>
      <c r="AB10" s="7" t="s">
        <v>4</v>
      </c>
      <c r="AC10" s="7" t="s">
        <v>3880</v>
      </c>
    </row>
    <row r="11" spans="1:46" hidden="1" x14ac:dyDescent="0.25">
      <c r="I11" s="5" t="s">
        <v>5</v>
      </c>
      <c r="J11" s="7">
        <f>10.35+3.73+2+3.83</f>
        <v>19.909999999999997</v>
      </c>
      <c r="K11" s="7">
        <f>20.7+3.83+2+1.7</f>
        <v>28.23</v>
      </c>
      <c r="L11" s="7"/>
      <c r="M11" s="7">
        <f>20.7+1.55+2+3.73+2+1.7</f>
        <v>31.68</v>
      </c>
      <c r="N11" s="7">
        <f>20.7+1.55+2+2+1.2</f>
        <v>27.45</v>
      </c>
      <c r="O11" s="7">
        <f>20.7+3.8+2+2+3.83</f>
        <v>32.33</v>
      </c>
      <c r="P11" s="7">
        <f>20.7+3.83+2+2+1.55</f>
        <v>30.080000000000002</v>
      </c>
      <c r="Q11" s="7">
        <f>20.7+1.55+3.73+3.83</f>
        <v>29.810000000000002</v>
      </c>
      <c r="R11" s="7"/>
      <c r="S11" s="7">
        <f>20.7+3.8+2+2+1.55</f>
        <v>30.05</v>
      </c>
      <c r="T11" s="7">
        <f>20.7+3.83+3.73</f>
        <v>28.26</v>
      </c>
      <c r="U11" s="7">
        <f>10.35+3.8+2+2+3.73</f>
        <v>21.88</v>
      </c>
      <c r="W11" s="7">
        <f>10.35+3.73+2+2+1.55</f>
        <v>19.63</v>
      </c>
      <c r="X11" s="7">
        <v>37.69</v>
      </c>
      <c r="Y11" s="7">
        <f>10.35+3.83+2+2+3.73</f>
        <v>21.91</v>
      </c>
      <c r="AA11" s="7">
        <f>10.35+3.73+2+2+1.55</f>
        <v>19.63</v>
      </c>
      <c r="AB11" s="7">
        <v>37.69</v>
      </c>
      <c r="AC11" s="7">
        <f>10.35+3.83+2+2+3.73</f>
        <v>21.91</v>
      </c>
    </row>
    <row r="12" spans="1:46" ht="36.75" hidden="1" customHeight="1" x14ac:dyDescent="0.25">
      <c r="A12" s="221" t="s">
        <v>2711</v>
      </c>
      <c r="B12" s="169" t="s">
        <v>3601</v>
      </c>
      <c r="C12" s="213" t="s">
        <v>9</v>
      </c>
      <c r="D12" s="214" t="s">
        <v>10</v>
      </c>
      <c r="E12" s="215" t="s">
        <v>3877</v>
      </c>
      <c r="F12" s="74"/>
      <c r="G12" s="74"/>
      <c r="H12" s="268"/>
      <c r="J12" s="81"/>
      <c r="K12" s="81">
        <v>0.29166666666666669</v>
      </c>
      <c r="L12" s="81"/>
      <c r="N12" s="81"/>
      <c r="O12" s="81"/>
      <c r="P12" s="81"/>
      <c r="Q12" s="81"/>
      <c r="R12" s="81"/>
      <c r="S12" s="81"/>
      <c r="T12" s="81"/>
      <c r="U12" s="81"/>
      <c r="V12" s="81"/>
      <c r="W12" s="81"/>
      <c r="X12" s="81"/>
      <c r="Y12" s="81"/>
      <c r="AA12" s="81"/>
      <c r="AB12" s="81"/>
      <c r="AC12" s="9" t="s">
        <v>13</v>
      </c>
    </row>
    <row r="13" spans="1:46" s="143" customFormat="1" ht="15" customHeight="1" x14ac:dyDescent="0.25">
      <c r="A13" s="23" t="str">
        <f>VLOOKUP(D:D,'[3]PARAGENS CONCELHO'!$1:$1048576,2,FALSE)</f>
        <v xml:space="preserve"> 40.669203,  -7.923596</v>
      </c>
      <c r="B13" s="12"/>
      <c r="C13" s="23" t="str">
        <f>VLOOKUP(D:D,'[3]PARAGENS CONCELHO'!$1:$1048576,3,FALSE)</f>
        <v>AGUIEIRA</v>
      </c>
      <c r="D13" s="24" t="s">
        <v>3069</v>
      </c>
      <c r="E13" s="25" t="s">
        <v>3853</v>
      </c>
      <c r="F13" s="25"/>
      <c r="G13" s="25"/>
      <c r="I13" s="308" t="s">
        <v>16</v>
      </c>
      <c r="J13" s="80" t="s">
        <v>18</v>
      </c>
      <c r="K13" s="80">
        <v>0.29166666666666669</v>
      </c>
      <c r="L13" s="80"/>
      <c r="M13" s="80">
        <v>0.40972222222222227</v>
      </c>
      <c r="N13" s="80">
        <v>0.5</v>
      </c>
      <c r="O13" s="80">
        <v>0.55902777777777779</v>
      </c>
      <c r="P13" s="80" t="s">
        <v>2821</v>
      </c>
      <c r="Q13" s="80">
        <v>0.71875</v>
      </c>
      <c r="R13" s="80"/>
      <c r="S13" s="80">
        <v>0.76736111111111116</v>
      </c>
      <c r="T13" s="80">
        <v>0.79861111111111116</v>
      </c>
      <c r="U13" s="80">
        <v>0.83680555555555547</v>
      </c>
      <c r="V13" s="308" t="s">
        <v>17</v>
      </c>
      <c r="W13" s="80" t="s">
        <v>18</v>
      </c>
      <c r="X13" s="80">
        <v>0.54166666666666663</v>
      </c>
      <c r="Y13" s="80">
        <v>0.83333333333333337</v>
      </c>
      <c r="Z13" s="308" t="s">
        <v>19</v>
      </c>
      <c r="AA13" s="80" t="s">
        <v>18</v>
      </c>
      <c r="AB13" s="80" t="s">
        <v>52</v>
      </c>
      <c r="AC13" s="80">
        <v>0.83333333333333337</v>
      </c>
      <c r="AD13"/>
      <c r="AE13"/>
      <c r="AF13"/>
      <c r="AG13"/>
      <c r="AH13"/>
      <c r="AI13"/>
      <c r="AJ13"/>
      <c r="AK13"/>
      <c r="AL13"/>
      <c r="AM13"/>
      <c r="AN13"/>
      <c r="AO13"/>
      <c r="AP13"/>
      <c r="AQ13"/>
      <c r="AR13"/>
      <c r="AS13"/>
      <c r="AT13"/>
    </row>
    <row r="14" spans="1:46" s="137" customFormat="1" hidden="1" x14ac:dyDescent="0.25">
      <c r="A14" s="139" t="str">
        <f>VLOOKUP(D:D,'[4]PARAGENS CONCELHO'!$1:$1048576,2,FALSE)</f>
        <v xml:space="preserve"> 40.669203,  -7.923596</v>
      </c>
      <c r="B14" s="139"/>
      <c r="C14" s="139" t="str">
        <f>VLOOKUP(D:D,'[4]PARAGENS CONCELHO'!$1:$1048576,6,FALSE)</f>
        <v>Cristóvão M Figueiredo</v>
      </c>
      <c r="D14" s="140" t="s">
        <v>3069</v>
      </c>
      <c r="E14" s="141"/>
      <c r="F14" s="142"/>
      <c r="G14" s="142">
        <v>6.9444444444444447E-4</v>
      </c>
      <c r="I14" s="308"/>
      <c r="J14" s="15"/>
      <c r="K14" s="15">
        <f t="shared" ref="K14:T14" si="1">K13+$G14</f>
        <v>0.29236111111111113</v>
      </c>
      <c r="L14" s="15"/>
      <c r="M14" s="15">
        <f t="shared" si="1"/>
        <v>0.41041666666666671</v>
      </c>
      <c r="N14" s="15">
        <f t="shared" si="1"/>
        <v>0.50069444444444444</v>
      </c>
      <c r="O14" s="15">
        <f t="shared" si="1"/>
        <v>0.55972222222222223</v>
      </c>
      <c r="P14" s="15">
        <f t="shared" si="1"/>
        <v>0.58402777777777781</v>
      </c>
      <c r="Q14" s="15">
        <f t="shared" si="1"/>
        <v>0.71944444444444444</v>
      </c>
      <c r="R14" s="15">
        <f t="shared" si="1"/>
        <v>6.9444444444444447E-4</v>
      </c>
      <c r="S14" s="15">
        <f t="shared" si="1"/>
        <v>0.7680555555555556</v>
      </c>
      <c r="T14" s="15">
        <f t="shared" si="1"/>
        <v>0.7993055555555556</v>
      </c>
      <c r="U14" s="15">
        <v>0.83749999999999991</v>
      </c>
      <c r="V14" s="309"/>
      <c r="W14" s="15" t="s">
        <v>18</v>
      </c>
      <c r="X14" s="15">
        <f t="shared" ref="X14:X24" si="2">X13+$G14</f>
        <v>0.54236111111111107</v>
      </c>
      <c r="Y14" s="15">
        <f t="shared" ref="Y14:Y24" si="3">Y13+$G14</f>
        <v>0.83402777777777781</v>
      </c>
      <c r="Z14" s="309"/>
      <c r="AA14" s="15" t="s">
        <v>18</v>
      </c>
      <c r="AB14" s="15">
        <f t="shared" ref="AB14:AB24" si="4">AB13+$G14</f>
        <v>0.57361111111111107</v>
      </c>
      <c r="AC14" s="15">
        <f t="shared" ref="AC14:AC24" si="5">AC13+$G14</f>
        <v>0.83402777777777781</v>
      </c>
    </row>
    <row r="15" spans="1:46" x14ac:dyDescent="0.25">
      <c r="A15" s="12" t="str">
        <f>VLOOKUP(D:D,'[3]PARAGENS CONCELHO'!$1:$1048576,2,FALSE)</f>
        <v xml:space="preserve"> 40.667975,  -7.921117</v>
      </c>
      <c r="B15" s="12"/>
      <c r="C15" s="12" t="str">
        <f>VLOOKUP(D:D,'[3]PARAGENS CONCELHO'!$1:$1048576,3,FALSE)</f>
        <v>Dr Julio Moreira Fragata</v>
      </c>
      <c r="D15" s="20" t="s">
        <v>3070</v>
      </c>
      <c r="E15" s="5"/>
      <c r="F15" s="5"/>
      <c r="G15" s="51">
        <v>6.9444444444444447E-4</v>
      </c>
      <c r="H15" s="31">
        <v>1.3888888888888889E-3</v>
      </c>
      <c r="I15" s="308"/>
      <c r="J15" s="35" t="s">
        <v>18</v>
      </c>
      <c r="K15" s="35">
        <f>K14+$G15</f>
        <v>0.29305555555555557</v>
      </c>
      <c r="L15" s="35"/>
      <c r="M15" s="35">
        <f t="shared" ref="M15:Q21" si="6">M14+$G15</f>
        <v>0.41111111111111115</v>
      </c>
      <c r="N15" s="35">
        <f t="shared" si="6"/>
        <v>0.50138888888888888</v>
      </c>
      <c r="O15" s="35">
        <f t="shared" si="6"/>
        <v>0.56041666666666667</v>
      </c>
      <c r="P15" s="35">
        <f t="shared" si="6"/>
        <v>0.58472222222222225</v>
      </c>
      <c r="Q15" s="35">
        <f t="shared" si="6"/>
        <v>0.72013888888888888</v>
      </c>
      <c r="R15" s="35"/>
      <c r="S15" s="35">
        <f t="shared" ref="S15:T21" si="7">S14+$G15</f>
        <v>0.76875000000000004</v>
      </c>
      <c r="T15" s="35">
        <f t="shared" si="7"/>
        <v>0.8</v>
      </c>
      <c r="U15" s="35">
        <v>0.83819444444444435</v>
      </c>
      <c r="V15" s="309"/>
      <c r="W15" s="35" t="s">
        <v>18</v>
      </c>
      <c r="X15" s="35">
        <f t="shared" si="2"/>
        <v>0.54305555555555551</v>
      </c>
      <c r="Y15" s="35">
        <f t="shared" si="3"/>
        <v>0.83472222222222225</v>
      </c>
      <c r="Z15" s="309"/>
      <c r="AA15" s="35" t="s">
        <v>18</v>
      </c>
      <c r="AB15" s="35">
        <f t="shared" si="4"/>
        <v>0.57430555555555551</v>
      </c>
      <c r="AC15" s="35">
        <f t="shared" si="5"/>
        <v>0.83472222222222225</v>
      </c>
    </row>
    <row r="16" spans="1:46" x14ac:dyDescent="0.25">
      <c r="A16" s="12" t="str">
        <f>VLOOKUP(D:D,'[3]PARAGENS CONCELHO'!$1:$1048576,2,FALSE)</f>
        <v xml:space="preserve"> 40.666647,  -7.919214</v>
      </c>
      <c r="B16" s="12"/>
      <c r="C16" s="12" t="str">
        <f>VLOOKUP(D:D,'[3]PARAGENS CONCELHO'!$1:$1048576,3,FALSE)</f>
        <v>Rua Caminho Ferro</v>
      </c>
      <c r="D16" s="12" t="s">
        <v>3071</v>
      </c>
      <c r="E16" s="17"/>
      <c r="F16" s="17"/>
      <c r="G16" s="51">
        <v>0</v>
      </c>
      <c r="H16" s="31">
        <v>0</v>
      </c>
      <c r="I16" s="308"/>
      <c r="J16" s="15" t="s">
        <v>18</v>
      </c>
      <c r="K16" s="15">
        <f>K15+$G16</f>
        <v>0.29305555555555557</v>
      </c>
      <c r="L16" s="15"/>
      <c r="M16" s="15">
        <f t="shared" si="6"/>
        <v>0.41111111111111115</v>
      </c>
      <c r="N16" s="15">
        <f t="shared" si="6"/>
        <v>0.50138888888888888</v>
      </c>
      <c r="O16" s="15">
        <f t="shared" si="6"/>
        <v>0.56041666666666667</v>
      </c>
      <c r="P16" s="15">
        <f t="shared" si="6"/>
        <v>0.58472222222222225</v>
      </c>
      <c r="Q16" s="15">
        <f t="shared" si="6"/>
        <v>0.72013888888888888</v>
      </c>
      <c r="R16" s="15"/>
      <c r="S16" s="15">
        <f t="shared" si="7"/>
        <v>0.76875000000000004</v>
      </c>
      <c r="T16" s="15">
        <f t="shared" si="7"/>
        <v>0.8</v>
      </c>
      <c r="U16" s="15">
        <v>0.83819444444444435</v>
      </c>
      <c r="V16" s="309"/>
      <c r="W16" s="15" t="s">
        <v>18</v>
      </c>
      <c r="X16" s="15">
        <f t="shared" si="2"/>
        <v>0.54305555555555551</v>
      </c>
      <c r="Y16" s="15">
        <f t="shared" si="3"/>
        <v>0.83472222222222225</v>
      </c>
      <c r="Z16" s="309"/>
      <c r="AA16" s="15" t="s">
        <v>18</v>
      </c>
      <c r="AB16" s="15">
        <f t="shared" si="4"/>
        <v>0.57430555555555551</v>
      </c>
      <c r="AC16" s="15">
        <f t="shared" si="5"/>
        <v>0.83472222222222225</v>
      </c>
    </row>
    <row r="17" spans="1:46" x14ac:dyDescent="0.25">
      <c r="A17" s="12" t="str">
        <f>VLOOKUP(D:D,'[3]PARAGENS CONCELHO'!$1:$1048576,2,FALSE)</f>
        <v xml:space="preserve"> 40.666446,  -7.917132</v>
      </c>
      <c r="B17" s="12" t="s">
        <v>3164</v>
      </c>
      <c r="C17" s="12" t="str">
        <f>VLOOKUP(D:D,'[3]PARAGENS CONCELHO'!$1:$1048576,3,FALSE)</f>
        <v>Av Europa-Tribunal 1</v>
      </c>
      <c r="D17" s="20" t="s">
        <v>3072</v>
      </c>
      <c r="E17" s="5"/>
      <c r="F17" s="5"/>
      <c r="G17" s="51">
        <v>6.9444444444444447E-4</v>
      </c>
      <c r="H17" s="31">
        <v>6.9444444444444447E-4</v>
      </c>
      <c r="I17" s="308"/>
      <c r="J17" s="35" t="s">
        <v>18</v>
      </c>
      <c r="K17" s="35">
        <f>K16+$G17</f>
        <v>0.29375000000000001</v>
      </c>
      <c r="L17" s="35"/>
      <c r="M17" s="35">
        <f t="shared" si="6"/>
        <v>0.41180555555555559</v>
      </c>
      <c r="N17" s="35">
        <f t="shared" si="6"/>
        <v>0.50208333333333333</v>
      </c>
      <c r="O17" s="35">
        <f t="shared" si="6"/>
        <v>0.56111111111111112</v>
      </c>
      <c r="P17" s="35">
        <f t="shared" si="6"/>
        <v>0.5854166666666667</v>
      </c>
      <c r="Q17" s="35">
        <f t="shared" si="6"/>
        <v>0.72083333333333333</v>
      </c>
      <c r="R17" s="35"/>
      <c r="S17" s="35">
        <f t="shared" si="7"/>
        <v>0.76944444444444449</v>
      </c>
      <c r="T17" s="35">
        <f t="shared" si="7"/>
        <v>0.80069444444444449</v>
      </c>
      <c r="U17" s="35">
        <v>0.8388888888888888</v>
      </c>
      <c r="V17" s="309"/>
      <c r="W17" s="35" t="s">
        <v>18</v>
      </c>
      <c r="X17" s="35">
        <f t="shared" si="2"/>
        <v>0.54374999999999996</v>
      </c>
      <c r="Y17" s="35">
        <f t="shared" si="3"/>
        <v>0.8354166666666667</v>
      </c>
      <c r="Z17" s="309"/>
      <c r="AA17" s="35" t="s">
        <v>18</v>
      </c>
      <c r="AB17" s="35">
        <f t="shared" si="4"/>
        <v>0.57499999999999996</v>
      </c>
      <c r="AC17" s="35">
        <f t="shared" si="5"/>
        <v>0.8354166666666667</v>
      </c>
    </row>
    <row r="18" spans="1:46" x14ac:dyDescent="0.25">
      <c r="A18" s="12" t="str">
        <f>VLOOKUP(D:D,'[3]PARAGENS CONCELHO'!$1:$1048576,2,FALSE)</f>
        <v xml:space="preserve"> 40.664076,  -7.915913</v>
      </c>
      <c r="B18" s="12" t="s">
        <v>3802</v>
      </c>
      <c r="C18" s="12" t="str">
        <f>VLOOKUP(D:D,'[3]PARAGENS CONCELHO'!$1:$1048576,3,FALSE)</f>
        <v>Fonte Cibernética 1</v>
      </c>
      <c r="D18" s="12" t="s">
        <v>2769</v>
      </c>
      <c r="E18" s="17"/>
      <c r="F18" s="52"/>
      <c r="G18" s="51">
        <v>0</v>
      </c>
      <c r="H18" s="31">
        <v>0</v>
      </c>
      <c r="I18" s="308"/>
      <c r="J18" s="15" t="s">
        <v>18</v>
      </c>
      <c r="K18" s="15">
        <f>K17+$G18</f>
        <v>0.29375000000000001</v>
      </c>
      <c r="L18" s="15"/>
      <c r="M18" s="15">
        <f t="shared" si="6"/>
        <v>0.41180555555555559</v>
      </c>
      <c r="N18" s="15">
        <f t="shared" si="6"/>
        <v>0.50208333333333333</v>
      </c>
      <c r="O18" s="15">
        <f t="shared" si="6"/>
        <v>0.56111111111111112</v>
      </c>
      <c r="P18" s="15">
        <f t="shared" si="6"/>
        <v>0.5854166666666667</v>
      </c>
      <c r="Q18" s="15">
        <f t="shared" si="6"/>
        <v>0.72083333333333333</v>
      </c>
      <c r="R18" s="15"/>
      <c r="S18" s="15">
        <f t="shared" si="7"/>
        <v>0.76944444444444449</v>
      </c>
      <c r="T18" s="15">
        <f t="shared" si="7"/>
        <v>0.80069444444444449</v>
      </c>
      <c r="U18" s="15">
        <v>0.8388888888888888</v>
      </c>
      <c r="V18" s="309"/>
      <c r="W18" s="15" t="s">
        <v>18</v>
      </c>
      <c r="X18" s="15">
        <f t="shared" si="2"/>
        <v>0.54374999999999996</v>
      </c>
      <c r="Y18" s="15">
        <f t="shared" si="3"/>
        <v>0.8354166666666667</v>
      </c>
      <c r="Z18" s="309"/>
      <c r="AA18" s="15" t="s">
        <v>18</v>
      </c>
      <c r="AB18" s="15">
        <f t="shared" si="4"/>
        <v>0.57499999999999996</v>
      </c>
      <c r="AC18" s="15">
        <f t="shared" si="5"/>
        <v>0.8354166666666667</v>
      </c>
    </row>
    <row r="19" spans="1:46" s="143" customFormat="1" x14ac:dyDescent="0.25">
      <c r="A19" s="23" t="str">
        <f>VLOOKUP(D:D,'[3]PARAGENS CONCELHO'!$1:$1048576,2,FALSE)</f>
        <v xml:space="preserve"> 40.661774,  -7.915571</v>
      </c>
      <c r="B19" s="12" t="s">
        <v>3803</v>
      </c>
      <c r="C19" s="23" t="str">
        <f>VLOOKUP(D:D,'[3]PARAGENS CONCELHO'!$1:$1048576,3,FALSE)</f>
        <v>COMV 2</v>
      </c>
      <c r="D19" s="24" t="s">
        <v>2770</v>
      </c>
      <c r="E19" s="25" t="s">
        <v>3854</v>
      </c>
      <c r="F19" s="25"/>
      <c r="G19" s="144">
        <v>6.9444444444444447E-4</v>
      </c>
      <c r="H19" s="145">
        <v>6.9444444444444447E-4</v>
      </c>
      <c r="I19" s="308"/>
      <c r="J19" s="80" t="s">
        <v>18</v>
      </c>
      <c r="K19" s="80">
        <f>K18+$G19</f>
        <v>0.29444444444444445</v>
      </c>
      <c r="L19" s="80"/>
      <c r="M19" s="80">
        <f t="shared" si="6"/>
        <v>0.41250000000000003</v>
      </c>
      <c r="N19" s="80">
        <f t="shared" si="6"/>
        <v>0.50277777777777777</v>
      </c>
      <c r="O19" s="80">
        <f t="shared" si="6"/>
        <v>0.56180555555555556</v>
      </c>
      <c r="P19" s="80">
        <f t="shared" si="6"/>
        <v>0.58611111111111114</v>
      </c>
      <c r="Q19" s="80">
        <f t="shared" si="6"/>
        <v>0.72152777777777777</v>
      </c>
      <c r="R19" s="80"/>
      <c r="S19" s="80">
        <f t="shared" si="7"/>
        <v>0.77013888888888893</v>
      </c>
      <c r="T19" s="80">
        <f t="shared" si="7"/>
        <v>0.80138888888888893</v>
      </c>
      <c r="U19" s="80">
        <v>0.83958333333333324</v>
      </c>
      <c r="V19" s="309"/>
      <c r="W19" s="80" t="s">
        <v>18</v>
      </c>
      <c r="X19" s="80">
        <f t="shared" si="2"/>
        <v>0.5444444444444444</v>
      </c>
      <c r="Y19" s="80">
        <f t="shared" si="3"/>
        <v>0.83611111111111114</v>
      </c>
      <c r="Z19" s="309"/>
      <c r="AA19" s="80" t="s">
        <v>18</v>
      </c>
      <c r="AB19" s="80">
        <f t="shared" si="4"/>
        <v>0.5756944444444444</v>
      </c>
      <c r="AC19" s="80">
        <f t="shared" si="5"/>
        <v>0.83611111111111114</v>
      </c>
      <c r="AD19"/>
      <c r="AE19"/>
      <c r="AF19"/>
      <c r="AG19"/>
      <c r="AH19"/>
      <c r="AI19"/>
      <c r="AJ19"/>
      <c r="AK19"/>
      <c r="AL19"/>
      <c r="AM19"/>
      <c r="AN19"/>
      <c r="AO19"/>
      <c r="AP19"/>
      <c r="AQ19"/>
      <c r="AR19"/>
      <c r="AS19"/>
      <c r="AT19"/>
    </row>
    <row r="20" spans="1:46" x14ac:dyDescent="0.25">
      <c r="A20" s="12" t="str">
        <f>VLOOKUP(D:D,'[3]PARAGENS CONCELHO'!$1:$1048576,2,FALSE)</f>
        <v xml:space="preserve"> 40.659058,  -7.914846</v>
      </c>
      <c r="B20" s="12" t="s">
        <v>3804</v>
      </c>
      <c r="C20" s="12" t="str">
        <f>VLOOKUP(D:D,'[3]PARAGENS CONCELHO'!$1:$1048576,3,FALSE)</f>
        <v>Segurança Social 1</v>
      </c>
      <c r="D20" s="12" t="s">
        <v>20</v>
      </c>
      <c r="E20" s="17"/>
      <c r="F20" s="17"/>
      <c r="G20" s="51">
        <v>6.9444444444444447E-4</v>
      </c>
      <c r="H20" s="31">
        <v>0</v>
      </c>
      <c r="I20" s="308"/>
      <c r="J20" s="15" t="s">
        <v>18</v>
      </c>
      <c r="K20" s="15">
        <v>0.29444444444444445</v>
      </c>
      <c r="L20" s="15"/>
      <c r="M20" s="15">
        <f t="shared" si="6"/>
        <v>0.41319444444444448</v>
      </c>
      <c r="N20" s="15">
        <f t="shared" si="6"/>
        <v>0.50347222222222221</v>
      </c>
      <c r="O20" s="15">
        <f t="shared" si="6"/>
        <v>0.5625</v>
      </c>
      <c r="P20" s="15">
        <f t="shared" si="6"/>
        <v>0.58680555555555558</v>
      </c>
      <c r="Q20" s="15">
        <f t="shared" si="6"/>
        <v>0.72222222222222221</v>
      </c>
      <c r="R20" s="15"/>
      <c r="S20" s="15">
        <f t="shared" si="7"/>
        <v>0.77083333333333337</v>
      </c>
      <c r="T20" s="15">
        <f t="shared" si="7"/>
        <v>0.80208333333333337</v>
      </c>
      <c r="U20" s="15">
        <v>0.84027777777777768</v>
      </c>
      <c r="V20" s="309"/>
      <c r="W20" s="15" t="s">
        <v>18</v>
      </c>
      <c r="X20" s="15">
        <f t="shared" si="2"/>
        <v>0.54513888888888884</v>
      </c>
      <c r="Y20" s="15">
        <f t="shared" si="3"/>
        <v>0.83680555555555558</v>
      </c>
      <c r="Z20" s="309"/>
      <c r="AA20" s="15" t="s">
        <v>18</v>
      </c>
      <c r="AB20" s="15">
        <f t="shared" si="4"/>
        <v>0.57638888888888884</v>
      </c>
      <c r="AC20" s="15">
        <f t="shared" si="5"/>
        <v>0.83680555555555558</v>
      </c>
    </row>
    <row r="21" spans="1:46" x14ac:dyDescent="0.25">
      <c r="A21" s="12" t="str">
        <f>VLOOKUP(D:D,'[3]PARAGENS CONCELHO'!$1:$1048576,2,FALSE)</f>
        <v xml:space="preserve"> 40.656213,  -7.914239</v>
      </c>
      <c r="B21" s="12" t="s">
        <v>3805</v>
      </c>
      <c r="C21" s="12" t="str">
        <f>VLOOKUP(D:D,'[3]PARAGENS CONCELHO'!$1:$1048576,3,FALSE)</f>
        <v>Rossio 1</v>
      </c>
      <c r="D21" s="28" t="s">
        <v>2637</v>
      </c>
      <c r="E21" s="5"/>
      <c r="F21" s="5"/>
      <c r="G21" s="51">
        <v>1.3888888888888889E-3</v>
      </c>
      <c r="H21" s="31">
        <v>1.3888888888888889E-3</v>
      </c>
      <c r="I21" s="308"/>
      <c r="J21" s="15" t="s">
        <v>18</v>
      </c>
      <c r="K21" s="15">
        <f>K20+$G21</f>
        <v>0.29583333333333334</v>
      </c>
      <c r="L21" s="15"/>
      <c r="M21" s="15">
        <f t="shared" si="6"/>
        <v>0.41458333333333336</v>
      </c>
      <c r="N21" s="15">
        <f t="shared" si="6"/>
        <v>0.50486111111111109</v>
      </c>
      <c r="O21" s="15">
        <f t="shared" si="6"/>
        <v>0.56388888888888888</v>
      </c>
      <c r="P21" s="15">
        <f t="shared" si="6"/>
        <v>0.58819444444444446</v>
      </c>
      <c r="Q21" s="15">
        <f t="shared" si="6"/>
        <v>0.72361111111111109</v>
      </c>
      <c r="R21" s="15"/>
      <c r="S21" s="15">
        <f t="shared" si="7"/>
        <v>0.77222222222222225</v>
      </c>
      <c r="T21" s="15">
        <f t="shared" si="7"/>
        <v>0.80347222222222225</v>
      </c>
      <c r="U21" s="15">
        <v>0.84166666666666656</v>
      </c>
      <c r="V21" s="309"/>
      <c r="W21" s="15" t="s">
        <v>18</v>
      </c>
      <c r="X21" s="15">
        <f t="shared" si="2"/>
        <v>0.54652777777777772</v>
      </c>
      <c r="Y21" s="15">
        <f t="shared" si="3"/>
        <v>0.83819444444444446</v>
      </c>
      <c r="Z21" s="309"/>
      <c r="AA21" s="15" t="s">
        <v>18</v>
      </c>
      <c r="AB21" s="15">
        <f t="shared" si="4"/>
        <v>0.57777777777777772</v>
      </c>
      <c r="AC21" s="15">
        <f t="shared" si="5"/>
        <v>0.83819444444444446</v>
      </c>
    </row>
    <row r="22" spans="1:46" x14ac:dyDescent="0.25">
      <c r="A22" s="12" t="str">
        <f>VLOOKUP(D:D,'[3]PARAGENS CONCELHO'!$1:$1048576,2,FALSE)</f>
        <v xml:space="preserve"> 40.654126,  -7.914454</v>
      </c>
      <c r="B22" s="12" t="s">
        <v>3806</v>
      </c>
      <c r="C22" s="12" t="str">
        <f>VLOOKUP(D:D,'[3]PARAGENS CONCELHO'!$1:$1048576,3,FALSE)</f>
        <v>Alexandre Herculano</v>
      </c>
      <c r="D22" s="12" t="s">
        <v>2639</v>
      </c>
      <c r="E22" s="17"/>
      <c r="F22" s="52"/>
      <c r="G22" s="51">
        <v>0</v>
      </c>
      <c r="H22" s="31">
        <v>0</v>
      </c>
      <c r="I22" s="308"/>
      <c r="J22" s="15" t="s">
        <v>18</v>
      </c>
      <c r="K22" s="15">
        <f>K21+$G22</f>
        <v>0.29583333333333334</v>
      </c>
      <c r="L22" s="15"/>
      <c r="M22" s="15" t="s">
        <v>18</v>
      </c>
      <c r="N22" s="15" t="s">
        <v>18</v>
      </c>
      <c r="O22" s="15">
        <f t="shared" ref="O22:P24" si="8">O21+$G22</f>
        <v>0.56388888888888888</v>
      </c>
      <c r="P22" s="15">
        <f t="shared" si="8"/>
        <v>0.58819444444444446</v>
      </c>
      <c r="Q22" s="15" t="s">
        <v>18</v>
      </c>
      <c r="R22" s="15"/>
      <c r="S22" s="15">
        <f>S21+$G22</f>
        <v>0.77222222222222225</v>
      </c>
      <c r="T22" s="15" t="s">
        <v>18</v>
      </c>
      <c r="U22" s="15">
        <v>0.84166666666666656</v>
      </c>
      <c r="V22" s="309"/>
      <c r="W22" s="15" t="s">
        <v>18</v>
      </c>
      <c r="X22" s="15">
        <f t="shared" si="2"/>
        <v>0.54652777777777772</v>
      </c>
      <c r="Y22" s="15">
        <f t="shared" si="3"/>
        <v>0.83819444444444446</v>
      </c>
      <c r="Z22" s="309"/>
      <c r="AA22" s="15" t="s">
        <v>18</v>
      </c>
      <c r="AB22" s="15">
        <f t="shared" si="4"/>
        <v>0.57777777777777772</v>
      </c>
      <c r="AC22" s="15">
        <f t="shared" si="5"/>
        <v>0.83819444444444446</v>
      </c>
    </row>
    <row r="23" spans="1:46" x14ac:dyDescent="0.25">
      <c r="A23" s="12" t="str">
        <f>VLOOKUP(D:D,'[3]PARAGENS CONCELHO'!$1:$1048576,2,FALSE)</f>
        <v xml:space="preserve"> 40.650895,  -7.910530</v>
      </c>
      <c r="B23" s="12" t="s">
        <v>3807</v>
      </c>
      <c r="C23" s="12" t="str">
        <f>VLOOKUP(D:D,'[3]PARAGENS CONCELHO'!$1:$1048576,3,FALSE)</f>
        <v>Rei D Duarte-Mesuras</v>
      </c>
      <c r="D23" s="20" t="s">
        <v>2643</v>
      </c>
      <c r="E23" s="5"/>
      <c r="F23" s="5"/>
      <c r="G23" s="51">
        <v>6.9444444444444447E-4</v>
      </c>
      <c r="H23" s="31">
        <v>6.9444444444444447E-4</v>
      </c>
      <c r="I23" s="308"/>
      <c r="J23" s="35" t="s">
        <v>18</v>
      </c>
      <c r="K23" s="35">
        <f>K22+$G23</f>
        <v>0.29652777777777778</v>
      </c>
      <c r="L23" s="35"/>
      <c r="M23" s="35" t="s">
        <v>18</v>
      </c>
      <c r="N23" s="35" t="s">
        <v>18</v>
      </c>
      <c r="O23" s="35">
        <f t="shared" si="8"/>
        <v>0.56458333333333333</v>
      </c>
      <c r="P23" s="35">
        <f t="shared" si="8"/>
        <v>0.58888888888888891</v>
      </c>
      <c r="Q23" s="35" t="s">
        <v>18</v>
      </c>
      <c r="R23" s="35"/>
      <c r="S23" s="35">
        <f>S22+$G23</f>
        <v>0.7729166666666667</v>
      </c>
      <c r="T23" s="35" t="s">
        <v>18</v>
      </c>
      <c r="U23" s="35">
        <v>0.84236111111111101</v>
      </c>
      <c r="V23" s="309"/>
      <c r="W23" s="35" t="s">
        <v>18</v>
      </c>
      <c r="X23" s="35">
        <f t="shared" si="2"/>
        <v>0.54722222222222217</v>
      </c>
      <c r="Y23" s="35">
        <f t="shared" si="3"/>
        <v>0.83888888888888891</v>
      </c>
      <c r="Z23" s="309"/>
      <c r="AA23" s="35" t="s">
        <v>18</v>
      </c>
      <c r="AB23" s="35">
        <f t="shared" si="4"/>
        <v>0.57847222222222217</v>
      </c>
      <c r="AC23" s="35">
        <f t="shared" si="5"/>
        <v>0.83888888888888891</v>
      </c>
    </row>
    <row r="24" spans="1:46" hidden="1" x14ac:dyDescent="0.25">
      <c r="A24" s="12" t="str">
        <f>VLOOKUP(D:D,'[3]PARAGENS CONCELHO'!$1:$1048576,2,FALSE)</f>
        <v xml:space="preserve"> 40.650138,  -7.906034</v>
      </c>
      <c r="B24" s="12" t="s">
        <v>3808</v>
      </c>
      <c r="C24" s="260" t="str">
        <f>VLOOKUP(D:D,'[3]PARAGENS CONCELHO'!$1:$1048576,3,FALSE)</f>
        <v>Hospital S Teotónio</v>
      </c>
      <c r="D24" s="260" t="s">
        <v>2663</v>
      </c>
      <c r="E24" s="17"/>
      <c r="F24" s="52"/>
      <c r="G24" s="51">
        <v>0</v>
      </c>
      <c r="I24" s="308"/>
      <c r="J24" s="261" t="s">
        <v>18</v>
      </c>
      <c r="K24" s="261">
        <f>K23+$G24</f>
        <v>0.29652777777777778</v>
      </c>
      <c r="L24" s="261"/>
      <c r="M24" s="261" t="s">
        <v>18</v>
      </c>
      <c r="N24" s="261" t="s">
        <v>18</v>
      </c>
      <c r="O24" s="261">
        <f t="shared" si="8"/>
        <v>0.56458333333333333</v>
      </c>
      <c r="P24" s="261">
        <f t="shared" si="8"/>
        <v>0.58888888888888891</v>
      </c>
      <c r="Q24" s="261" t="s">
        <v>18</v>
      </c>
      <c r="R24" s="261"/>
      <c r="S24" s="261">
        <f>S23+$G24</f>
        <v>0.7729166666666667</v>
      </c>
      <c r="T24" s="261" t="s">
        <v>18</v>
      </c>
      <c r="U24" s="261">
        <v>0.84236111111111101</v>
      </c>
      <c r="V24" s="309"/>
      <c r="W24" s="261" t="s">
        <v>18</v>
      </c>
      <c r="X24" s="261">
        <f t="shared" si="2"/>
        <v>0.54722222222222217</v>
      </c>
      <c r="Y24" s="261">
        <f t="shared" si="3"/>
        <v>0.83888888888888891</v>
      </c>
      <c r="Z24" s="309"/>
      <c r="AA24" s="261" t="s">
        <v>18</v>
      </c>
      <c r="AB24" s="261">
        <f t="shared" si="4"/>
        <v>0.57847222222222217</v>
      </c>
      <c r="AC24" s="261">
        <f t="shared" si="5"/>
        <v>0.83888888888888891</v>
      </c>
    </row>
    <row r="25" spans="1:46" x14ac:dyDescent="0.25">
      <c r="A25" s="12" t="str">
        <f>VLOOKUP(D:D,'[3]PARAGENS CONCELHO'!$1:$1048576,2,FALSE)</f>
        <v xml:space="preserve"> 40.648634,  -7.909149</v>
      </c>
      <c r="B25" s="12" t="s">
        <v>3809</v>
      </c>
      <c r="C25" s="12" t="str">
        <f>VLOOKUP(D:D,'[3]PARAGENS CONCELHO'!$1:$1048576,3,FALSE)</f>
        <v>Rei D Duarte-Hospital 1</v>
      </c>
      <c r="D25" s="20" t="s">
        <v>2644</v>
      </c>
      <c r="E25" s="5"/>
      <c r="F25" s="70"/>
      <c r="G25" s="51">
        <v>6.9444444444444447E-4</v>
      </c>
      <c r="H25" s="31">
        <v>6.9444444444444447E-4</v>
      </c>
      <c r="I25" s="308"/>
      <c r="J25" s="35" t="s">
        <v>18</v>
      </c>
      <c r="K25" s="35">
        <f>K23+$G25</f>
        <v>0.29722222222222222</v>
      </c>
      <c r="L25" s="35"/>
      <c r="M25" s="35" t="s">
        <v>18</v>
      </c>
      <c r="N25" s="35" t="s">
        <v>18</v>
      </c>
      <c r="O25" s="35">
        <f>O23+$G25</f>
        <v>0.56527777777777777</v>
      </c>
      <c r="P25" s="35">
        <f>P23+$G25</f>
        <v>0.58958333333333335</v>
      </c>
      <c r="Q25" s="35" t="s">
        <v>18</v>
      </c>
      <c r="R25" s="35"/>
      <c r="S25" s="35">
        <f>S23+$G25</f>
        <v>0.77361111111111114</v>
      </c>
      <c r="T25" s="35" t="s">
        <v>18</v>
      </c>
      <c r="U25" s="35">
        <v>0.84305555555555545</v>
      </c>
      <c r="V25" s="309"/>
      <c r="W25" s="35" t="s">
        <v>18</v>
      </c>
      <c r="X25" s="35">
        <f>X23+$G25</f>
        <v>0.54791666666666661</v>
      </c>
      <c r="Y25" s="35">
        <f>Y23+$G25</f>
        <v>0.83958333333333335</v>
      </c>
      <c r="Z25" s="309"/>
      <c r="AA25" s="35" t="s">
        <v>18</v>
      </c>
      <c r="AB25" s="35">
        <f>AB23+$G25</f>
        <v>0.57916666666666661</v>
      </c>
      <c r="AC25" s="35">
        <f>AC23+$G25</f>
        <v>0.83958333333333335</v>
      </c>
    </row>
    <row r="26" spans="1:46" x14ac:dyDescent="0.25">
      <c r="A26" s="12" t="str">
        <f>VLOOKUP(D:D,'[3]PARAGENS CONCELHO'!$1:$1048576,2,FALSE)</f>
        <v xml:space="preserve"> 40.647255,  -7.912799</v>
      </c>
      <c r="B26" s="12" t="s">
        <v>3810</v>
      </c>
      <c r="C26" s="12" t="str">
        <f>VLOOKUP(D:D,'[3]PARAGENS CONCELHO'!$1:$1048576,3,FALSE)</f>
        <v>Quinta do Galo 2</v>
      </c>
      <c r="D26" s="12" t="s">
        <v>2904</v>
      </c>
      <c r="E26" s="5"/>
      <c r="F26" s="71"/>
      <c r="G26" s="51">
        <v>6.9444444444444447E-4</v>
      </c>
      <c r="H26" s="31">
        <v>6.9444444444444447E-4</v>
      </c>
      <c r="I26" s="308"/>
      <c r="J26" s="15" t="s">
        <v>18</v>
      </c>
      <c r="K26" s="15">
        <f>K25+$G26</f>
        <v>0.29791666666666666</v>
      </c>
      <c r="L26" s="15"/>
      <c r="M26" s="15" t="s">
        <v>18</v>
      </c>
      <c r="N26" s="15" t="s">
        <v>18</v>
      </c>
      <c r="O26" s="15">
        <f t="shared" ref="O26:P28" si="9">O25+$G26</f>
        <v>0.56597222222222221</v>
      </c>
      <c r="P26" s="15">
        <f t="shared" si="9"/>
        <v>0.59027777777777779</v>
      </c>
      <c r="Q26" s="15" t="s">
        <v>18</v>
      </c>
      <c r="R26" s="15"/>
      <c r="S26" s="15">
        <f>S25+$G26</f>
        <v>0.77430555555555558</v>
      </c>
      <c r="T26" s="15" t="s">
        <v>18</v>
      </c>
      <c r="U26" s="15">
        <v>0.84374999999999989</v>
      </c>
      <c r="V26" s="309"/>
      <c r="W26" s="15" t="s">
        <v>18</v>
      </c>
      <c r="X26" s="15">
        <f t="shared" ref="X26:Y29" si="10">X25+$G26</f>
        <v>0.54861111111111105</v>
      </c>
      <c r="Y26" s="15">
        <f t="shared" si="10"/>
        <v>0.84027777777777779</v>
      </c>
      <c r="Z26" s="309"/>
      <c r="AA26" s="15" t="s">
        <v>18</v>
      </c>
      <c r="AB26" s="15">
        <f>AB25+$G26</f>
        <v>0.57986111111111105</v>
      </c>
      <c r="AC26" s="15">
        <f>AC25+$G26</f>
        <v>0.84027777777777779</v>
      </c>
    </row>
    <row r="27" spans="1:46" x14ac:dyDescent="0.25">
      <c r="A27" s="12" t="str">
        <f>VLOOKUP(D:D,'[3]PARAGENS CONCELHO'!$1:$1048576,2,FALSE)</f>
        <v xml:space="preserve"> 40.642732,  -7.916606</v>
      </c>
      <c r="B27" s="12" t="s">
        <v>3174</v>
      </c>
      <c r="C27" s="12" t="str">
        <f>VLOOKUP(D:D,'[3]PARAGENS CONCELHO'!$1:$1048576,3,FALSE)</f>
        <v>M Rita Jesus-Escola 2</v>
      </c>
      <c r="D27" s="20" t="s">
        <v>2905</v>
      </c>
      <c r="E27" s="5"/>
      <c r="F27" s="72">
        <v>6.9444444444444447E-4</v>
      </c>
      <c r="G27" s="51">
        <v>1.3888888888888889E-3</v>
      </c>
      <c r="H27" s="31">
        <v>1.3888888888888889E-3</v>
      </c>
      <c r="I27" s="308"/>
      <c r="J27" s="35" t="s">
        <v>18</v>
      </c>
      <c r="K27" s="35">
        <f>K26+$G27</f>
        <v>0.29930555555555555</v>
      </c>
      <c r="L27" s="35"/>
      <c r="M27" s="35" t="s">
        <v>18</v>
      </c>
      <c r="N27" s="35" t="s">
        <v>18</v>
      </c>
      <c r="O27" s="35">
        <f t="shared" si="9"/>
        <v>0.56736111111111109</v>
      </c>
      <c r="P27" s="35">
        <f t="shared" si="9"/>
        <v>0.59166666666666667</v>
      </c>
      <c r="Q27" s="35" t="s">
        <v>18</v>
      </c>
      <c r="R27" s="35"/>
      <c r="S27" s="35">
        <f>S26+$F27</f>
        <v>0.77500000000000002</v>
      </c>
      <c r="T27" s="35" t="s">
        <v>18</v>
      </c>
      <c r="U27" s="35">
        <v>0.84513888888888877</v>
      </c>
      <c r="V27" s="309"/>
      <c r="W27" s="35" t="s">
        <v>18</v>
      </c>
      <c r="X27" s="35">
        <f t="shared" si="10"/>
        <v>0.54999999999999993</v>
      </c>
      <c r="Y27" s="35">
        <f t="shared" si="10"/>
        <v>0.84166666666666667</v>
      </c>
      <c r="Z27" s="309"/>
      <c r="AA27" s="35" t="s">
        <v>18</v>
      </c>
      <c r="AB27" s="35">
        <f>AB26+$F27</f>
        <v>0.58055555555555549</v>
      </c>
      <c r="AC27" s="35">
        <f>AC26+$G27</f>
        <v>0.84166666666666667</v>
      </c>
    </row>
    <row r="28" spans="1:46" x14ac:dyDescent="0.25">
      <c r="A28" s="12" t="str">
        <f>VLOOKUP(D:D,'[3]PARAGENS CONCELHO'!$1:$1048576,2,FALSE)</f>
        <v xml:space="preserve"> 40.641720,  -7.917366</v>
      </c>
      <c r="B28" s="12" t="s">
        <v>3174</v>
      </c>
      <c r="C28" s="12" t="str">
        <f>VLOOKUP(D:D,'[3]PARAGENS CONCELHO'!$1:$1048576,3,FALSE)</f>
        <v>Madre Rita de Jesus 2</v>
      </c>
      <c r="D28" s="12" t="s">
        <v>2906</v>
      </c>
      <c r="E28" s="5"/>
      <c r="F28" s="71"/>
      <c r="G28" s="51">
        <v>0</v>
      </c>
      <c r="H28" s="31">
        <v>0</v>
      </c>
      <c r="I28" s="308"/>
      <c r="J28" s="15" t="s">
        <v>18</v>
      </c>
      <c r="K28" s="15">
        <f>K27+$G28</f>
        <v>0.29930555555555555</v>
      </c>
      <c r="L28" s="15"/>
      <c r="M28" s="15" t="s">
        <v>18</v>
      </c>
      <c r="N28" s="15" t="s">
        <v>18</v>
      </c>
      <c r="O28" s="15">
        <f t="shared" si="9"/>
        <v>0.56736111111111109</v>
      </c>
      <c r="P28" s="15">
        <f t="shared" si="9"/>
        <v>0.59166666666666667</v>
      </c>
      <c r="Q28" s="15" t="s">
        <v>18</v>
      </c>
      <c r="R28" s="15"/>
      <c r="S28" s="15">
        <f>S27+$G28</f>
        <v>0.77500000000000002</v>
      </c>
      <c r="T28" s="15" t="s">
        <v>18</v>
      </c>
      <c r="U28" s="15">
        <v>0.84513888888888877</v>
      </c>
      <c r="V28" s="309"/>
      <c r="W28" s="15" t="s">
        <v>18</v>
      </c>
      <c r="X28" s="15">
        <f t="shared" si="10"/>
        <v>0.54999999999999993</v>
      </c>
      <c r="Y28" s="15">
        <f t="shared" si="10"/>
        <v>0.84166666666666667</v>
      </c>
      <c r="Z28" s="309"/>
      <c r="AA28" s="15" t="s">
        <v>18</v>
      </c>
      <c r="AB28" s="15">
        <f>AB27+$G28</f>
        <v>0.58055555555555549</v>
      </c>
      <c r="AC28" s="15">
        <f>AC27+$G28</f>
        <v>0.84166666666666667</v>
      </c>
    </row>
    <row r="29" spans="1:46" x14ac:dyDescent="0.25">
      <c r="A29" s="12" t="str">
        <f>VLOOKUP(D:D,'[3]PARAGENS CONCELHO'!$1:$1048576,2,FALSE)</f>
        <v xml:space="preserve"> 40.642870,  -7.920631</v>
      </c>
      <c r="B29" s="12" t="s">
        <v>3811</v>
      </c>
      <c r="C29" s="12" t="str">
        <f>VLOOKUP(D:D,'[3]PARAGENS CONCELHO'!$1:$1048576,3,FALSE)</f>
        <v>Cidade Politécnica-IPV</v>
      </c>
      <c r="D29" s="28" t="s">
        <v>2907</v>
      </c>
      <c r="E29" s="5"/>
      <c r="F29" s="51">
        <v>6.9444444444444447E-4</v>
      </c>
      <c r="G29" s="51">
        <v>1.3888888888888889E-3</v>
      </c>
      <c r="H29" s="31">
        <v>1.3888888888888889E-3</v>
      </c>
      <c r="I29" s="308"/>
      <c r="J29" s="15" t="s">
        <v>18</v>
      </c>
      <c r="K29" s="15">
        <f>K28+$G29</f>
        <v>0.30069444444444443</v>
      </c>
      <c r="L29" s="15"/>
      <c r="M29" s="15" t="s">
        <v>18</v>
      </c>
      <c r="N29" s="15" t="s">
        <v>18</v>
      </c>
      <c r="O29" s="15">
        <f>O28+$F29</f>
        <v>0.56805555555555554</v>
      </c>
      <c r="P29" s="15">
        <f>P28+$G29</f>
        <v>0.59305555555555556</v>
      </c>
      <c r="Q29" s="15" t="s">
        <v>18</v>
      </c>
      <c r="R29" s="15"/>
      <c r="S29" s="15">
        <f>S28+$G29</f>
        <v>0.77638888888888891</v>
      </c>
      <c r="T29" s="15" t="s">
        <v>18</v>
      </c>
      <c r="U29" s="15">
        <v>0.84652777777777766</v>
      </c>
      <c r="V29" s="309"/>
      <c r="W29" s="15" t="s">
        <v>18</v>
      </c>
      <c r="X29" s="15">
        <f t="shared" si="10"/>
        <v>0.55138888888888882</v>
      </c>
      <c r="Y29" s="15">
        <f t="shared" si="10"/>
        <v>0.84305555555555556</v>
      </c>
      <c r="Z29" s="309"/>
      <c r="AA29" s="15" t="s">
        <v>18</v>
      </c>
      <c r="AB29" s="15">
        <f>AB28+$F29</f>
        <v>0.58124999999999993</v>
      </c>
      <c r="AC29" s="15">
        <f>AC28+$G29</f>
        <v>0.84305555555555556</v>
      </c>
    </row>
    <row r="30" spans="1:46" x14ac:dyDescent="0.25">
      <c r="A30" s="12" t="str">
        <f>VLOOKUP(D:D,'[3]PARAGENS CONCELHO'!$1:$1048576,2,FALSE)</f>
        <v xml:space="preserve"> 40.653733,  -7.916013</v>
      </c>
      <c r="B30" s="12" t="s">
        <v>3812</v>
      </c>
      <c r="C30" s="12" t="str">
        <f>VLOOKUP(D:D,'[3]PARAGENS CONCELHO'!$1:$1048576,3,FALSE)</f>
        <v>25 Abril-Liceu 1</v>
      </c>
      <c r="D30" s="12" t="s">
        <v>2869</v>
      </c>
      <c r="E30" s="17"/>
      <c r="F30" s="71"/>
      <c r="G30" s="51">
        <v>6.9444444444444447E-4</v>
      </c>
      <c r="I30" s="308"/>
      <c r="J30" s="15" t="s">
        <v>18</v>
      </c>
      <c r="K30" s="15" t="s">
        <v>18</v>
      </c>
      <c r="L30" s="15"/>
      <c r="M30" s="15">
        <f>M21+$G30</f>
        <v>0.4152777777777778</v>
      </c>
      <c r="N30" s="15">
        <f>N21+$G30</f>
        <v>0.50555555555555554</v>
      </c>
      <c r="O30" s="15" t="s">
        <v>18</v>
      </c>
      <c r="P30" s="15" t="s">
        <v>18</v>
      </c>
      <c r="Q30" s="15">
        <f>Q21+$G30</f>
        <v>0.72430555555555554</v>
      </c>
      <c r="R30" s="15"/>
      <c r="S30" s="15" t="s">
        <v>18</v>
      </c>
      <c r="T30" s="15">
        <f>T21+$G30</f>
        <v>0.8041666666666667</v>
      </c>
      <c r="U30" s="15" t="s">
        <v>18</v>
      </c>
      <c r="V30" s="309"/>
      <c r="W30" s="15" t="s">
        <v>18</v>
      </c>
      <c r="X30" s="15" t="s">
        <v>18</v>
      </c>
      <c r="Y30" s="15" t="s">
        <v>18</v>
      </c>
      <c r="Z30" s="309"/>
      <c r="AA30" s="15" t="s">
        <v>18</v>
      </c>
      <c r="AB30" s="15" t="s">
        <v>18</v>
      </c>
      <c r="AC30" s="15" t="s">
        <v>18</v>
      </c>
    </row>
    <row r="31" spans="1:46" x14ac:dyDescent="0.25">
      <c r="A31" s="12" t="str">
        <f>VLOOKUP(D:D,'[3]PARAGENS CONCELHO'!$1:$1048576,2,FALSE)</f>
        <v xml:space="preserve"> 40.650371,  -7.918719</v>
      </c>
      <c r="B31" s="12" t="s">
        <v>3813</v>
      </c>
      <c r="C31" s="12" t="str">
        <f>VLOOKUP(D:D,'[3]PARAGENS CONCELHO'!$1:$1048576,3,FALSE)</f>
        <v>25 Abril-Paulo VI</v>
      </c>
      <c r="D31" s="20" t="s">
        <v>2870</v>
      </c>
      <c r="E31" s="5"/>
      <c r="F31" s="70"/>
      <c r="G31" s="51">
        <v>0</v>
      </c>
      <c r="I31" s="308"/>
      <c r="J31" s="35" t="s">
        <v>18</v>
      </c>
      <c r="K31" s="35" t="s">
        <v>18</v>
      </c>
      <c r="L31" s="35"/>
      <c r="M31" s="35">
        <f>M30+$G31</f>
        <v>0.4152777777777778</v>
      </c>
      <c r="N31" s="35">
        <f>N30+$G31</f>
        <v>0.50555555555555554</v>
      </c>
      <c r="O31" s="35" t="s">
        <v>18</v>
      </c>
      <c r="P31" s="35" t="s">
        <v>18</v>
      </c>
      <c r="Q31" s="35">
        <f>Q30+$G31</f>
        <v>0.72430555555555554</v>
      </c>
      <c r="R31" s="35"/>
      <c r="S31" s="35" t="s">
        <v>18</v>
      </c>
      <c r="T31" s="35">
        <f>T30+$G31</f>
        <v>0.8041666666666667</v>
      </c>
      <c r="U31" s="35" t="s">
        <v>18</v>
      </c>
      <c r="V31" s="309"/>
      <c r="W31" s="35" t="s">
        <v>18</v>
      </c>
      <c r="X31" s="35" t="s">
        <v>18</v>
      </c>
      <c r="Y31" s="35" t="s">
        <v>18</v>
      </c>
      <c r="Z31" s="309"/>
      <c r="AA31" s="35" t="s">
        <v>18</v>
      </c>
      <c r="AB31" s="35" t="s">
        <v>18</v>
      </c>
      <c r="AC31" s="35" t="s">
        <v>18</v>
      </c>
    </row>
    <row r="32" spans="1:46" x14ac:dyDescent="0.25">
      <c r="A32" s="12" t="str">
        <f>VLOOKUP(D:D,'[3]PARAGENS CONCELHO'!$1:$1048576,2,FALSE)</f>
        <v xml:space="preserve"> 40.647830,  -7.920763</v>
      </c>
      <c r="B32" s="12" t="s">
        <v>3813</v>
      </c>
      <c r="C32" s="12" t="str">
        <f>VLOOKUP(D:D,'[3]PARAGENS CONCELHO'!$1:$1048576,3,FALSE)</f>
        <v>Reg Infantaria</v>
      </c>
      <c r="D32" s="12" t="s">
        <v>2871</v>
      </c>
      <c r="E32" s="17"/>
      <c r="F32" s="71"/>
      <c r="G32" s="51">
        <v>6.9444444444444447E-4</v>
      </c>
      <c r="I32" s="308"/>
      <c r="J32" s="15" t="s">
        <v>18</v>
      </c>
      <c r="K32" s="15" t="s">
        <v>18</v>
      </c>
      <c r="L32" s="15"/>
      <c r="M32" s="15">
        <f>M31+$G32</f>
        <v>0.41597222222222224</v>
      </c>
      <c r="N32" s="15">
        <f>N31+$G32</f>
        <v>0.50624999999999998</v>
      </c>
      <c r="O32" s="15" t="s">
        <v>18</v>
      </c>
      <c r="P32" s="15" t="s">
        <v>18</v>
      </c>
      <c r="Q32" s="15">
        <f>Q31+$G32</f>
        <v>0.72499999999999998</v>
      </c>
      <c r="R32" s="15"/>
      <c r="S32" s="15" t="s">
        <v>18</v>
      </c>
      <c r="T32" s="15">
        <f>T31+$G32</f>
        <v>0.80486111111111114</v>
      </c>
      <c r="U32" s="15" t="s">
        <v>18</v>
      </c>
      <c r="V32" s="309"/>
      <c r="W32" s="15" t="s">
        <v>18</v>
      </c>
      <c r="X32" s="15" t="s">
        <v>18</v>
      </c>
      <c r="Y32" s="15" t="s">
        <v>18</v>
      </c>
      <c r="Z32" s="309"/>
      <c r="AA32" s="15" t="s">
        <v>18</v>
      </c>
      <c r="AB32" s="15" t="s">
        <v>18</v>
      </c>
      <c r="AC32" s="15" t="s">
        <v>18</v>
      </c>
    </row>
    <row r="33" spans="1:46" s="143" customFormat="1" x14ac:dyDescent="0.25">
      <c r="A33" s="23" t="str">
        <f>VLOOKUP(D:D,'[3]PARAGENS CONCELHO'!$1:$1048576,2,FALSE)</f>
        <v xml:space="preserve"> 40.642368,  -7.920309</v>
      </c>
      <c r="B33" s="12" t="s">
        <v>3813</v>
      </c>
      <c r="C33" s="23" t="str">
        <f>VLOOKUP(D:D,'[3]PARAGENS CONCELHO'!$1:$1048576,3,FALSE)</f>
        <v>C Politécnica-Escola</v>
      </c>
      <c r="D33" s="24" t="s">
        <v>2872</v>
      </c>
      <c r="E33" s="25" t="s">
        <v>3855</v>
      </c>
      <c r="F33" s="144">
        <v>6.9444444444444447E-4</v>
      </c>
      <c r="G33" s="144">
        <v>1.3888888888888889E-3</v>
      </c>
      <c r="I33" s="308"/>
      <c r="J33" s="80" t="s">
        <v>18</v>
      </c>
      <c r="K33" s="80" t="s">
        <v>18</v>
      </c>
      <c r="L33" s="80"/>
      <c r="M33" s="80" t="s">
        <v>18</v>
      </c>
      <c r="N33" s="80" t="s">
        <v>18</v>
      </c>
      <c r="O33" s="80" t="s">
        <v>18</v>
      </c>
      <c r="P33" s="80" t="s">
        <v>18</v>
      </c>
      <c r="Q33" s="80" t="s">
        <v>18</v>
      </c>
      <c r="R33" s="80"/>
      <c r="S33" s="80" t="s">
        <v>18</v>
      </c>
      <c r="T33" s="80" t="s">
        <v>18</v>
      </c>
      <c r="U33" s="80" t="s">
        <v>18</v>
      </c>
      <c r="V33" s="309"/>
      <c r="W33" s="80" t="s">
        <v>18</v>
      </c>
      <c r="X33" s="80" t="s">
        <v>18</v>
      </c>
      <c r="Y33" s="80" t="s">
        <v>18</v>
      </c>
      <c r="Z33" s="309"/>
      <c r="AA33" s="80" t="s">
        <v>18</v>
      </c>
      <c r="AB33" s="80" t="s">
        <v>18</v>
      </c>
      <c r="AC33" s="80" t="s">
        <v>18</v>
      </c>
      <c r="AD33"/>
      <c r="AE33"/>
      <c r="AF33"/>
      <c r="AG33"/>
      <c r="AH33"/>
      <c r="AI33"/>
      <c r="AJ33"/>
      <c r="AK33"/>
      <c r="AL33"/>
      <c r="AM33"/>
      <c r="AN33"/>
      <c r="AO33"/>
      <c r="AP33"/>
      <c r="AQ33"/>
      <c r="AR33"/>
      <c r="AS33"/>
      <c r="AT33"/>
    </row>
    <row r="34" spans="1:46" x14ac:dyDescent="0.25">
      <c r="A34" s="12" t="str">
        <f>VLOOKUP(D:D,'[3]PARAGENS CONCELHO'!$1:$1048576,2,FALSE)</f>
        <v xml:space="preserve"> 40.643170,  -7.924132</v>
      </c>
      <c r="B34" s="12">
        <v>13</v>
      </c>
      <c r="C34" s="12" t="str">
        <f>VLOOKUP(D:D,'[3]PARAGENS CONCELHO'!$1:$1048576,3,FALSE)</f>
        <v>Repeses-Santa Eulália 1</v>
      </c>
      <c r="D34" s="12" t="s">
        <v>3041</v>
      </c>
      <c r="E34" s="17"/>
      <c r="F34" s="73">
        <v>7.6388888888888886E-3</v>
      </c>
      <c r="G34" s="51">
        <v>6.9444444444444447E-4</v>
      </c>
      <c r="H34" s="31">
        <v>6.9444444444444447E-4</v>
      </c>
      <c r="I34" s="308"/>
      <c r="J34" s="15" t="s">
        <v>18</v>
      </c>
      <c r="K34" s="15">
        <f>K29+G34</f>
        <v>0.30138888888888887</v>
      </c>
      <c r="L34" s="15"/>
      <c r="M34" s="15">
        <f>M32+$G34</f>
        <v>0.41666666666666669</v>
      </c>
      <c r="N34" s="15">
        <f>N32+$G34</f>
        <v>0.50694444444444442</v>
      </c>
      <c r="O34" s="15">
        <f>O29+$G34</f>
        <v>0.56874999999999998</v>
      </c>
      <c r="P34" s="15">
        <f>P29+$G34</f>
        <v>0.59375</v>
      </c>
      <c r="Q34" s="15">
        <v>0.72569444444444442</v>
      </c>
      <c r="R34" s="15"/>
      <c r="S34" s="15">
        <f>S29+$G34</f>
        <v>0.77708333333333335</v>
      </c>
      <c r="T34" s="15">
        <v>0.80972222222222223</v>
      </c>
      <c r="U34" s="15">
        <v>0.8472222222222221</v>
      </c>
      <c r="V34" s="309"/>
      <c r="W34" s="15" t="s">
        <v>18</v>
      </c>
      <c r="X34" s="15">
        <v>0.55902777777777779</v>
      </c>
      <c r="Y34" s="15">
        <v>0.85069444444444453</v>
      </c>
      <c r="Z34" s="309"/>
      <c r="AA34" s="15" t="s">
        <v>18</v>
      </c>
      <c r="AB34" s="15">
        <f>AB29+F34</f>
        <v>0.5888888888888888</v>
      </c>
      <c r="AC34" s="15">
        <v>0.85069444444444453</v>
      </c>
    </row>
    <row r="35" spans="1:46" x14ac:dyDescent="0.25">
      <c r="A35" s="12" t="str">
        <f>VLOOKUP(D:D,'[3]PARAGENS CONCELHO'!$1:$1048576,2,FALSE)</f>
        <v xml:space="preserve"> 40.641329,  -7.924930</v>
      </c>
      <c r="B35" s="12">
        <v>13</v>
      </c>
      <c r="C35" s="12" t="str">
        <f>VLOOKUP(D:D,'[3]PARAGENS CONCELHO'!$1:$1048576,3,FALSE)</f>
        <v>Repeses-Santa Eulália 2</v>
      </c>
      <c r="D35" s="20" t="s">
        <v>3042</v>
      </c>
      <c r="E35" s="5"/>
      <c r="F35" s="72">
        <v>0</v>
      </c>
      <c r="G35" s="51">
        <v>6.9444444444444447E-4</v>
      </c>
      <c r="H35" s="31">
        <v>0</v>
      </c>
      <c r="I35" s="308"/>
      <c r="J35" s="35" t="s">
        <v>18</v>
      </c>
      <c r="K35" s="35">
        <f>K34+F35</f>
        <v>0.30138888888888887</v>
      </c>
      <c r="L35" s="35"/>
      <c r="M35" s="35">
        <f t="shared" ref="M35:O36" si="11">M34+$G35</f>
        <v>0.41736111111111113</v>
      </c>
      <c r="N35" s="35">
        <f t="shared" si="11"/>
        <v>0.50763888888888886</v>
      </c>
      <c r="O35" s="35">
        <f t="shared" si="11"/>
        <v>0.56944444444444442</v>
      </c>
      <c r="P35" s="35">
        <f t="shared" ref="P35:P48" si="12">P34+G35</f>
        <v>0.59444444444444444</v>
      </c>
      <c r="Q35" s="35">
        <v>0.72777777777777775</v>
      </c>
      <c r="R35" s="35"/>
      <c r="S35" s="35">
        <f>S34+$F35</f>
        <v>0.77708333333333335</v>
      </c>
      <c r="T35" s="35">
        <f>T34+$G35</f>
        <v>0.81041666666666667</v>
      </c>
      <c r="U35" s="35">
        <v>0.84791666666666654</v>
      </c>
      <c r="V35" s="309"/>
      <c r="W35" s="35" t="s">
        <v>18</v>
      </c>
      <c r="X35" s="35">
        <f t="shared" ref="X35:X48" si="13">X34+$G35</f>
        <v>0.55972222222222223</v>
      </c>
      <c r="Y35" s="35">
        <f t="shared" ref="Y35:Y48" si="14">Y34+$G35</f>
        <v>0.85138888888888897</v>
      </c>
      <c r="Z35" s="309"/>
      <c r="AA35" s="35" t="s">
        <v>18</v>
      </c>
      <c r="AB35" s="35">
        <f>AB34+$F35</f>
        <v>0.5888888888888888</v>
      </c>
      <c r="AC35" s="35">
        <f t="shared" ref="AC35:AC48" si="15">AC34+$G35</f>
        <v>0.85138888888888897</v>
      </c>
    </row>
    <row r="36" spans="1:46" x14ac:dyDescent="0.25">
      <c r="A36" s="12" t="str">
        <f>VLOOKUP(D:D,'[3]PARAGENS CONCELHO'!$1:$1048576,2,FALSE)</f>
        <v xml:space="preserve"> 40.639737,  -7.926259</v>
      </c>
      <c r="B36" s="12">
        <v>13</v>
      </c>
      <c r="C36" s="12" t="str">
        <f>VLOOKUP(D:D,'[3]PARAGENS CONCELHO'!$1:$1048576,3,FALSE)</f>
        <v>Repeses-Centro</v>
      </c>
      <c r="D36" s="12" t="s">
        <v>3043</v>
      </c>
      <c r="E36" s="5"/>
      <c r="F36" s="71"/>
      <c r="G36" s="51">
        <v>6.9444444444444447E-4</v>
      </c>
      <c r="H36" s="31">
        <v>6.9444444444444447E-4</v>
      </c>
      <c r="I36" s="308"/>
      <c r="J36" s="15" t="s">
        <v>18</v>
      </c>
      <c r="K36" s="15">
        <f>K35+G36</f>
        <v>0.30208333333333331</v>
      </c>
      <c r="L36" s="15"/>
      <c r="M36" s="15">
        <f t="shared" si="11"/>
        <v>0.41805555555555557</v>
      </c>
      <c r="N36" s="15">
        <f t="shared" si="11"/>
        <v>0.5083333333333333</v>
      </c>
      <c r="O36" s="15">
        <f t="shared" si="11"/>
        <v>0.57013888888888886</v>
      </c>
      <c r="P36" s="15">
        <f t="shared" si="12"/>
        <v>0.59513888888888888</v>
      </c>
      <c r="Q36" s="15">
        <f t="shared" ref="Q36:Q51" si="16">Q35+$G36</f>
        <v>0.72847222222222219</v>
      </c>
      <c r="R36" s="15"/>
      <c r="S36" s="15">
        <f>S35+$G36</f>
        <v>0.77777777777777779</v>
      </c>
      <c r="T36" s="15">
        <f>T35+$G36</f>
        <v>0.81111111111111112</v>
      </c>
      <c r="U36" s="15">
        <v>0.84861111111111098</v>
      </c>
      <c r="V36" s="309"/>
      <c r="W36" s="15" t="s">
        <v>18</v>
      </c>
      <c r="X36" s="15">
        <f t="shared" si="13"/>
        <v>0.56041666666666667</v>
      </c>
      <c r="Y36" s="15">
        <f t="shared" si="14"/>
        <v>0.85208333333333341</v>
      </c>
      <c r="Z36" s="309"/>
      <c r="AA36" s="15" t="s">
        <v>18</v>
      </c>
      <c r="AB36" s="15">
        <v>0.59027777777777779</v>
      </c>
      <c r="AC36" s="15">
        <f t="shared" si="15"/>
        <v>0.85208333333333341</v>
      </c>
    </row>
    <row r="37" spans="1:46" s="143" customFormat="1" x14ac:dyDescent="0.25">
      <c r="A37" s="23" t="str">
        <f>VLOOKUP(D:D,'[3]PARAGENS CONCELHO'!$1:$1048576,2,FALSE)</f>
        <v xml:space="preserve"> 40.638076,  -7.929845</v>
      </c>
      <c r="B37" s="12">
        <v>13</v>
      </c>
      <c r="C37" s="23" t="str">
        <f>VLOOKUP(D:D,'[3]PARAGENS CONCELHO'!$1:$1048576,3,FALSE)</f>
        <v>Paradinha-R Principal 2</v>
      </c>
      <c r="D37" s="23" t="s">
        <v>3044</v>
      </c>
      <c r="E37" s="25" t="s">
        <v>3856</v>
      </c>
      <c r="F37" s="25"/>
      <c r="G37" s="144">
        <v>6.9444444444444447E-4</v>
      </c>
      <c r="I37" s="308"/>
      <c r="J37" s="80" t="s">
        <v>18</v>
      </c>
      <c r="K37" s="80" t="s">
        <v>18</v>
      </c>
      <c r="L37" s="80"/>
      <c r="M37" s="80">
        <f t="shared" ref="M37:M48" si="17">M36+$G37</f>
        <v>0.41875000000000001</v>
      </c>
      <c r="N37" s="80">
        <f t="shared" ref="N37:N68" si="18">+N36+G37</f>
        <v>0.50902777777777775</v>
      </c>
      <c r="O37" s="80">
        <f t="shared" ref="O37:O44" si="19">O36+$G37</f>
        <v>0.5708333333333333</v>
      </c>
      <c r="P37" s="80">
        <f t="shared" si="12"/>
        <v>0.59583333333333333</v>
      </c>
      <c r="Q37" s="80">
        <f t="shared" si="16"/>
        <v>0.72916666666666663</v>
      </c>
      <c r="R37" s="80"/>
      <c r="S37" s="80">
        <f t="shared" ref="S37:S68" si="20">S36+G37</f>
        <v>0.77847222222222223</v>
      </c>
      <c r="T37" s="80" t="s">
        <v>18</v>
      </c>
      <c r="U37" s="80">
        <v>0.84930555555555542</v>
      </c>
      <c r="V37" s="309"/>
      <c r="W37" s="80" t="s">
        <v>18</v>
      </c>
      <c r="X37" s="80">
        <f t="shared" si="13"/>
        <v>0.56111111111111112</v>
      </c>
      <c r="Y37" s="80">
        <f t="shared" si="14"/>
        <v>0.85277777777777786</v>
      </c>
      <c r="Z37" s="309"/>
      <c r="AA37" s="80" t="s">
        <v>18</v>
      </c>
      <c r="AB37" s="80">
        <f>AB36+$G37</f>
        <v>0.59097222222222223</v>
      </c>
      <c r="AC37" s="80">
        <f t="shared" si="15"/>
        <v>0.85277777777777786</v>
      </c>
      <c r="AD37"/>
      <c r="AE37"/>
      <c r="AF37"/>
      <c r="AG37"/>
      <c r="AH37"/>
      <c r="AI37"/>
      <c r="AJ37"/>
      <c r="AK37"/>
      <c r="AL37"/>
      <c r="AM37"/>
      <c r="AN37"/>
      <c r="AO37"/>
      <c r="AP37"/>
      <c r="AQ37"/>
      <c r="AR37"/>
      <c r="AS37"/>
      <c r="AT37"/>
    </row>
    <row r="38" spans="1:46" x14ac:dyDescent="0.25">
      <c r="A38" s="12" t="str">
        <f>VLOOKUP(D:D,'[3]PARAGENS CONCELHO'!$1:$1048576,2,FALSE)</f>
        <v xml:space="preserve"> 40.638632,  -7.932472</v>
      </c>
      <c r="B38" s="12">
        <v>13</v>
      </c>
      <c r="C38" s="12" t="str">
        <f>VLOOKUP(D:D,'[3]PARAGENS CONCELHO'!$1:$1048576,3,FALSE)</f>
        <v>Paradinha-Escola 1</v>
      </c>
      <c r="D38" s="20" t="s">
        <v>3045</v>
      </c>
      <c r="E38" s="5"/>
      <c r="F38" s="70"/>
      <c r="G38" s="51">
        <v>0</v>
      </c>
      <c r="I38" s="308"/>
      <c r="J38" s="15" t="s">
        <v>18</v>
      </c>
      <c r="K38" s="15" t="s">
        <v>18</v>
      </c>
      <c r="L38" s="15"/>
      <c r="M38" s="15">
        <f t="shared" si="17"/>
        <v>0.41875000000000001</v>
      </c>
      <c r="N38" s="15">
        <f t="shared" si="18"/>
        <v>0.50902777777777775</v>
      </c>
      <c r="O38" s="15">
        <f t="shared" si="19"/>
        <v>0.5708333333333333</v>
      </c>
      <c r="P38" s="15">
        <f t="shared" si="12"/>
        <v>0.59583333333333333</v>
      </c>
      <c r="Q38" s="15">
        <f t="shared" si="16"/>
        <v>0.72916666666666663</v>
      </c>
      <c r="R38" s="15"/>
      <c r="S38" s="15">
        <f t="shared" si="20"/>
        <v>0.77847222222222223</v>
      </c>
      <c r="T38" s="15" t="s">
        <v>18</v>
      </c>
      <c r="U38" s="15">
        <v>0.85</v>
      </c>
      <c r="V38" s="309"/>
      <c r="W38" s="15" t="s">
        <v>18</v>
      </c>
      <c r="X38" s="15">
        <f t="shared" si="13"/>
        <v>0.56111111111111112</v>
      </c>
      <c r="Y38" s="15">
        <f t="shared" si="14"/>
        <v>0.85277777777777786</v>
      </c>
      <c r="Z38" s="309"/>
      <c r="AA38" s="15" t="s">
        <v>18</v>
      </c>
      <c r="AB38" s="15">
        <f>AB37+$G38</f>
        <v>0.59097222222222223</v>
      </c>
      <c r="AC38" s="15">
        <f t="shared" si="15"/>
        <v>0.85277777777777786</v>
      </c>
    </row>
    <row r="39" spans="1:46" x14ac:dyDescent="0.25">
      <c r="A39" s="12" t="str">
        <f>VLOOKUP(D:D,'[3]PARAGENS CONCELHO'!$1:$1048576,2,FALSE)</f>
        <v xml:space="preserve"> 40.638918,  -7.934570</v>
      </c>
      <c r="B39" s="12">
        <v>13</v>
      </c>
      <c r="C39" s="12" t="str">
        <f>VLOOKUP(D:D,'[3]PARAGENS CONCELHO'!$1:$1048576,3,FALSE)</f>
        <v>Paradinha-Largo Rossio</v>
      </c>
      <c r="D39" s="20" t="s">
        <v>3046</v>
      </c>
      <c r="E39" s="5"/>
      <c r="F39" s="70"/>
      <c r="G39" s="51">
        <v>6.9444444444444447E-4</v>
      </c>
      <c r="I39" s="308"/>
      <c r="J39" s="35" t="s">
        <v>18</v>
      </c>
      <c r="K39" s="35" t="s">
        <v>18</v>
      </c>
      <c r="L39" s="35"/>
      <c r="M39" s="35">
        <f t="shared" si="17"/>
        <v>0.41944444444444445</v>
      </c>
      <c r="N39" s="35">
        <f t="shared" si="18"/>
        <v>0.50972222222222219</v>
      </c>
      <c r="O39" s="35">
        <f t="shared" si="19"/>
        <v>0.57152777777777775</v>
      </c>
      <c r="P39" s="35">
        <f t="shared" si="12"/>
        <v>0.59652777777777777</v>
      </c>
      <c r="Q39" s="35">
        <f t="shared" si="16"/>
        <v>0.72986111111111107</v>
      </c>
      <c r="R39" s="35"/>
      <c r="S39" s="35">
        <f t="shared" si="20"/>
        <v>0.77916666666666667</v>
      </c>
      <c r="T39" s="35" t="s">
        <v>18</v>
      </c>
      <c r="U39" s="35">
        <v>0.85069444444444442</v>
      </c>
      <c r="V39" s="309"/>
      <c r="W39" s="35" t="s">
        <v>18</v>
      </c>
      <c r="X39" s="35">
        <f t="shared" si="13"/>
        <v>0.56180555555555556</v>
      </c>
      <c r="Y39" s="35">
        <f t="shared" si="14"/>
        <v>0.8534722222222223</v>
      </c>
      <c r="Z39" s="309"/>
      <c r="AA39" s="35" t="s">
        <v>18</v>
      </c>
      <c r="AB39" s="35">
        <f>AB38+$G39</f>
        <v>0.59166666666666667</v>
      </c>
      <c r="AC39" s="35">
        <f t="shared" si="15"/>
        <v>0.8534722222222223</v>
      </c>
    </row>
    <row r="40" spans="1:46" x14ac:dyDescent="0.25">
      <c r="A40" s="12" t="str">
        <f>VLOOKUP(D:D,'[3]PARAGENS CONCELHO'!$1:$1048576,2,FALSE)</f>
        <v xml:space="preserve"> 40.640825,  -7.936920</v>
      </c>
      <c r="B40" s="12">
        <v>13</v>
      </c>
      <c r="C40" s="12" t="str">
        <f>VLOOKUP(D:D,'[3]PARAGENS CONCELHO'!$1:$1048576,3,FALSE)</f>
        <v>Bairro de Paradinha</v>
      </c>
      <c r="D40" s="28" t="s">
        <v>3047</v>
      </c>
      <c r="E40" s="5"/>
      <c r="F40" s="5"/>
      <c r="G40" s="51">
        <v>0</v>
      </c>
      <c r="I40" s="308"/>
      <c r="J40" s="15" t="s">
        <v>18</v>
      </c>
      <c r="K40" s="15" t="s">
        <v>18</v>
      </c>
      <c r="L40" s="15"/>
      <c r="M40" s="15">
        <f t="shared" si="17"/>
        <v>0.41944444444444445</v>
      </c>
      <c r="N40" s="15">
        <f t="shared" si="18"/>
        <v>0.50972222222222219</v>
      </c>
      <c r="O40" s="15">
        <f t="shared" si="19"/>
        <v>0.57152777777777775</v>
      </c>
      <c r="P40" s="15">
        <f t="shared" si="12"/>
        <v>0.59652777777777777</v>
      </c>
      <c r="Q40" s="15">
        <f t="shared" si="16"/>
        <v>0.72986111111111107</v>
      </c>
      <c r="R40" s="15"/>
      <c r="S40" s="15">
        <f t="shared" si="20"/>
        <v>0.77916666666666667</v>
      </c>
      <c r="T40" s="15" t="s">
        <v>18</v>
      </c>
      <c r="U40" s="15" t="s">
        <v>18</v>
      </c>
      <c r="V40" s="309"/>
      <c r="W40" s="15" t="s">
        <v>18</v>
      </c>
      <c r="X40" s="15">
        <f t="shared" si="13"/>
        <v>0.56180555555555556</v>
      </c>
      <c r="Y40" s="15">
        <f t="shared" si="14"/>
        <v>0.8534722222222223</v>
      </c>
      <c r="Z40" s="309"/>
      <c r="AA40" s="15" t="s">
        <v>18</v>
      </c>
      <c r="AB40" s="15">
        <f>AB39+$G40</f>
        <v>0.59166666666666667</v>
      </c>
      <c r="AC40" s="15">
        <f t="shared" si="15"/>
        <v>0.8534722222222223</v>
      </c>
    </row>
    <row r="41" spans="1:46" x14ac:dyDescent="0.25">
      <c r="A41" s="12" t="str">
        <f>VLOOKUP(D:D,'[3]PARAGENS CONCELHO'!$1:$1048576,2,FALSE)</f>
        <v xml:space="preserve"> 40.638281,  -7.933902</v>
      </c>
      <c r="B41" s="12">
        <v>13</v>
      </c>
      <c r="C41" s="12" t="str">
        <f>VLOOKUP(D:D,'[3]PARAGENS CONCELHO'!$1:$1048576,3,FALSE)</f>
        <v>Paradinha-Igreja</v>
      </c>
      <c r="D41" s="20" t="s">
        <v>3048</v>
      </c>
      <c r="E41" s="5"/>
      <c r="F41" s="70"/>
      <c r="G41" s="51">
        <v>6.9444444444444447E-4</v>
      </c>
      <c r="I41" s="308"/>
      <c r="J41" s="35" t="s">
        <v>18</v>
      </c>
      <c r="K41" s="35" t="s">
        <v>18</v>
      </c>
      <c r="L41" s="35"/>
      <c r="M41" s="35">
        <f t="shared" si="17"/>
        <v>0.4201388888888889</v>
      </c>
      <c r="N41" s="35">
        <f t="shared" si="18"/>
        <v>0.51041666666666663</v>
      </c>
      <c r="O41" s="35">
        <f t="shared" si="19"/>
        <v>0.57222222222222219</v>
      </c>
      <c r="P41" s="35">
        <f t="shared" si="12"/>
        <v>0.59722222222222221</v>
      </c>
      <c r="Q41" s="35">
        <f t="shared" si="16"/>
        <v>0.73055555555555551</v>
      </c>
      <c r="R41" s="35"/>
      <c r="S41" s="35">
        <f t="shared" si="20"/>
        <v>0.77986111111111112</v>
      </c>
      <c r="T41" s="35" t="s">
        <v>18</v>
      </c>
      <c r="U41" s="35">
        <v>0.85138888888888886</v>
      </c>
      <c r="V41" s="309"/>
      <c r="W41" s="35" t="s">
        <v>18</v>
      </c>
      <c r="X41" s="35">
        <f t="shared" si="13"/>
        <v>0.5625</v>
      </c>
      <c r="Y41" s="35">
        <f t="shared" si="14"/>
        <v>0.85416666666666674</v>
      </c>
      <c r="Z41" s="309"/>
      <c r="AA41" s="35" t="s">
        <v>18</v>
      </c>
      <c r="AB41" s="35">
        <f>AB40+$G41</f>
        <v>0.59236111111111112</v>
      </c>
      <c r="AC41" s="35">
        <f t="shared" si="15"/>
        <v>0.85416666666666674</v>
      </c>
    </row>
    <row r="42" spans="1:46" x14ac:dyDescent="0.25">
      <c r="A42" s="12" t="str">
        <f>VLOOKUP(D:D,'[3]PARAGENS CONCELHO'!$1:$1048576,2,FALSE)</f>
        <v xml:space="preserve"> 40.638625,  -7.932699</v>
      </c>
      <c r="B42" s="12">
        <v>13</v>
      </c>
      <c r="C42" s="12" t="str">
        <f>VLOOKUP(D:D,'[3]PARAGENS CONCELHO'!$1:$1048576,3,FALSE)</f>
        <v xml:space="preserve"> Paradinha-Escola 2</v>
      </c>
      <c r="D42" s="20" t="s">
        <v>3049</v>
      </c>
      <c r="E42" s="5"/>
      <c r="F42" s="72">
        <v>0</v>
      </c>
      <c r="G42" s="51">
        <v>6.9444444444444447E-4</v>
      </c>
      <c r="I42" s="308"/>
      <c r="J42" s="15" t="s">
        <v>18</v>
      </c>
      <c r="K42" s="15" t="s">
        <v>18</v>
      </c>
      <c r="L42" s="15"/>
      <c r="M42" s="15">
        <f t="shared" si="17"/>
        <v>0.42083333333333334</v>
      </c>
      <c r="N42" s="15">
        <f t="shared" si="18"/>
        <v>0.51111111111111107</v>
      </c>
      <c r="O42" s="15">
        <f t="shared" si="19"/>
        <v>0.57291666666666663</v>
      </c>
      <c r="P42" s="15">
        <f t="shared" si="12"/>
        <v>0.59791666666666665</v>
      </c>
      <c r="Q42" s="15">
        <f t="shared" si="16"/>
        <v>0.73124999999999996</v>
      </c>
      <c r="R42" s="15"/>
      <c r="S42" s="15">
        <f t="shared" si="20"/>
        <v>0.78055555555555556</v>
      </c>
      <c r="T42" s="15" t="s">
        <v>18</v>
      </c>
      <c r="U42" s="15">
        <v>0.8520833333333333</v>
      </c>
      <c r="V42" s="309"/>
      <c r="W42" s="15" t="s">
        <v>18</v>
      </c>
      <c r="X42" s="15">
        <f t="shared" si="13"/>
        <v>0.56319444444444444</v>
      </c>
      <c r="Y42" s="15">
        <f t="shared" si="14"/>
        <v>0.85486111111111118</v>
      </c>
      <c r="Z42" s="309"/>
      <c r="AA42" s="15" t="s">
        <v>18</v>
      </c>
      <c r="AB42" s="15">
        <f>AB41+$F42</f>
        <v>0.59236111111111112</v>
      </c>
      <c r="AC42" s="15">
        <f t="shared" si="15"/>
        <v>0.85486111111111118</v>
      </c>
    </row>
    <row r="43" spans="1:46" x14ac:dyDescent="0.25">
      <c r="A43" s="12" t="str">
        <f>VLOOKUP(D:D,'[3]PARAGENS CONCELHO'!$1:$1048576,2,FALSE)</f>
        <v xml:space="preserve"> 40.638306,  -7.931532</v>
      </c>
      <c r="B43" s="12">
        <v>13</v>
      </c>
      <c r="C43" s="12" t="str">
        <f>VLOOKUP(D:D,'[3]PARAGENS CONCELHO'!$1:$1048576,3,FALSE)</f>
        <v>Paradinha-R Principal 1</v>
      </c>
      <c r="D43" s="20" t="s">
        <v>3050</v>
      </c>
      <c r="E43" s="5"/>
      <c r="F43" s="70"/>
      <c r="G43" s="51">
        <v>6.9444444444444447E-4</v>
      </c>
      <c r="I43" s="308"/>
      <c r="J43" s="35" t="s">
        <v>18</v>
      </c>
      <c r="K43" s="35" t="s">
        <v>18</v>
      </c>
      <c r="L43" s="35"/>
      <c r="M43" s="35">
        <f t="shared" si="17"/>
        <v>0.42152777777777778</v>
      </c>
      <c r="N43" s="35">
        <f t="shared" si="18"/>
        <v>0.51180555555555551</v>
      </c>
      <c r="O43" s="35">
        <f t="shared" si="19"/>
        <v>0.57361111111111107</v>
      </c>
      <c r="P43" s="35">
        <f t="shared" si="12"/>
        <v>0.59861111111111109</v>
      </c>
      <c r="Q43" s="35">
        <f t="shared" si="16"/>
        <v>0.7319444444444444</v>
      </c>
      <c r="R43" s="35"/>
      <c r="S43" s="35">
        <f t="shared" si="20"/>
        <v>0.78125</v>
      </c>
      <c r="T43" s="35" t="s">
        <v>18</v>
      </c>
      <c r="U43" s="35">
        <v>0.85277777777777775</v>
      </c>
      <c r="V43" s="309"/>
      <c r="W43" s="35" t="s">
        <v>18</v>
      </c>
      <c r="X43" s="35">
        <f t="shared" si="13"/>
        <v>0.56388888888888888</v>
      </c>
      <c r="Y43" s="35">
        <f t="shared" si="14"/>
        <v>0.85555555555555562</v>
      </c>
      <c r="Z43" s="309"/>
      <c r="AA43" s="35" t="s">
        <v>18</v>
      </c>
      <c r="AB43" s="35">
        <f t="shared" ref="AB43:AB48" si="21">AB42+$G43</f>
        <v>0.59305555555555556</v>
      </c>
      <c r="AC43" s="35">
        <f t="shared" si="15"/>
        <v>0.85555555555555562</v>
      </c>
    </row>
    <row r="44" spans="1:46" x14ac:dyDescent="0.25">
      <c r="A44" s="12" t="str">
        <f>VLOOKUP(D:D,'[3]PARAGENS CONCELHO'!$1:$1048576,2,FALSE)</f>
        <v xml:space="preserve"> 40.638097,  -7.930763</v>
      </c>
      <c r="B44" s="12">
        <v>13</v>
      </c>
      <c r="C44" s="12" t="str">
        <f>VLOOKUP(D:D,'[3]PARAGENS CONCELHO'!$1:$1048576,3,FALSE)</f>
        <v>Paradinha-R Principal 3</v>
      </c>
      <c r="D44" s="20" t="s">
        <v>3051</v>
      </c>
      <c r="E44" s="5"/>
      <c r="F44" s="70"/>
      <c r="G44" s="51">
        <v>0</v>
      </c>
      <c r="I44" s="308"/>
      <c r="J44" s="15" t="s">
        <v>18</v>
      </c>
      <c r="K44" s="15" t="s">
        <v>18</v>
      </c>
      <c r="L44" s="15"/>
      <c r="M44" s="15">
        <f t="shared" si="17"/>
        <v>0.42152777777777778</v>
      </c>
      <c r="N44" s="15">
        <f t="shared" si="18"/>
        <v>0.51180555555555551</v>
      </c>
      <c r="O44" s="15">
        <f t="shared" si="19"/>
        <v>0.57361111111111107</v>
      </c>
      <c r="P44" s="15">
        <f t="shared" si="12"/>
        <v>0.59861111111111109</v>
      </c>
      <c r="Q44" s="15">
        <f t="shared" si="16"/>
        <v>0.7319444444444444</v>
      </c>
      <c r="R44" s="15"/>
      <c r="S44" s="15">
        <f t="shared" si="20"/>
        <v>0.78125</v>
      </c>
      <c r="T44" s="15" t="s">
        <v>18</v>
      </c>
      <c r="U44" s="15">
        <v>0.85277777777777775</v>
      </c>
      <c r="V44" s="309"/>
      <c r="W44" s="15" t="s">
        <v>18</v>
      </c>
      <c r="X44" s="15">
        <f t="shared" si="13"/>
        <v>0.56388888888888888</v>
      </c>
      <c r="Y44" s="15">
        <f t="shared" si="14"/>
        <v>0.85555555555555562</v>
      </c>
      <c r="Z44" s="309"/>
      <c r="AA44" s="15" t="s">
        <v>18</v>
      </c>
      <c r="AB44" s="15">
        <f t="shared" si="21"/>
        <v>0.59305555555555556</v>
      </c>
      <c r="AC44" s="15">
        <f t="shared" si="15"/>
        <v>0.85555555555555562</v>
      </c>
    </row>
    <row r="45" spans="1:46" x14ac:dyDescent="0.25">
      <c r="A45" s="12" t="str">
        <f>VLOOKUP(D:D,'[3]PARAGENS CONCELHO'!$1:$1048576,2,FALSE)</f>
        <v xml:space="preserve"> 40.635919,  -7.929521</v>
      </c>
      <c r="B45" s="12">
        <v>13</v>
      </c>
      <c r="C45" s="12" t="str">
        <f>VLOOKUP(D:D,'[3]PARAGENS CONCELHO'!$1:$1048576,3,FALSE)</f>
        <v>Repeses-Vilabeira</v>
      </c>
      <c r="D45" s="20" t="s">
        <v>3052</v>
      </c>
      <c r="E45" s="5"/>
      <c r="F45" s="72">
        <v>6.9444444444444447E-4</v>
      </c>
      <c r="G45" s="51">
        <v>2.0833333333333333E-3</v>
      </c>
      <c r="H45" s="31">
        <v>6.9444444444444447E-4</v>
      </c>
      <c r="I45" s="308"/>
      <c r="J45" s="35" t="s">
        <v>18</v>
      </c>
      <c r="K45" s="35">
        <f>K36+F45</f>
        <v>0.30277777777777776</v>
      </c>
      <c r="L45" s="35"/>
      <c r="M45" s="35">
        <f t="shared" si="17"/>
        <v>0.4236111111111111</v>
      </c>
      <c r="N45" s="35">
        <f t="shared" si="18"/>
        <v>0.51388888888888884</v>
      </c>
      <c r="O45" s="35">
        <f>O44+$F45</f>
        <v>0.57430555555555551</v>
      </c>
      <c r="P45" s="35">
        <f t="shared" si="12"/>
        <v>0.60069444444444442</v>
      </c>
      <c r="Q45" s="35">
        <f t="shared" si="16"/>
        <v>0.73402777777777772</v>
      </c>
      <c r="R45" s="35">
        <f>R36+$G45</f>
        <v>2.0833333333333333E-3</v>
      </c>
      <c r="S45" s="35">
        <f t="shared" si="20"/>
        <v>0.78333333333333333</v>
      </c>
      <c r="T45" s="35">
        <f>T36+$G46</f>
        <v>0.8125</v>
      </c>
      <c r="U45" s="35">
        <v>0.85486111111111107</v>
      </c>
      <c r="V45" s="309"/>
      <c r="W45" s="35" t="s">
        <v>18</v>
      </c>
      <c r="X45" s="35">
        <f t="shared" si="13"/>
        <v>0.56597222222222221</v>
      </c>
      <c r="Y45" s="35">
        <f t="shared" si="14"/>
        <v>0.85763888888888895</v>
      </c>
      <c r="Z45" s="309"/>
      <c r="AA45" s="35" t="s">
        <v>18</v>
      </c>
      <c r="AB45" s="35">
        <f t="shared" si="21"/>
        <v>0.59513888888888888</v>
      </c>
      <c r="AC45" s="35">
        <f t="shared" si="15"/>
        <v>0.85763888888888895</v>
      </c>
    </row>
    <row r="46" spans="1:46" x14ac:dyDescent="0.25">
      <c r="A46" s="12" t="str">
        <f>VLOOKUP(D:D,'[3]PARAGENS CONCELHO'!$1:$1048576,2,FALSE)</f>
        <v xml:space="preserve"> 40.633556,  -7.931207</v>
      </c>
      <c r="B46" s="12">
        <v>13</v>
      </c>
      <c r="C46" s="12" t="str">
        <f>VLOOKUP(D:D,'[3]PARAGENS CONCELHO'!$1:$1048576,3,FALSE)</f>
        <v>Av Luís Martins 1</v>
      </c>
      <c r="D46" s="12" t="s">
        <v>3053</v>
      </c>
      <c r="E46" s="5"/>
      <c r="F46" s="73">
        <v>6.9444444444444447E-4</v>
      </c>
      <c r="G46" s="51">
        <v>1.3888888888888889E-3</v>
      </c>
      <c r="H46" s="31">
        <v>6.9444444444444447E-4</v>
      </c>
      <c r="I46" s="308"/>
      <c r="J46" s="15" t="s">
        <v>18</v>
      </c>
      <c r="K46" s="15">
        <f>K45+F46</f>
        <v>0.3034722222222222</v>
      </c>
      <c r="L46" s="15"/>
      <c r="M46" s="15">
        <f t="shared" si="17"/>
        <v>0.42499999999999999</v>
      </c>
      <c r="N46" s="15">
        <f t="shared" si="18"/>
        <v>0.51527777777777772</v>
      </c>
      <c r="O46" s="15">
        <f>O45+$G46</f>
        <v>0.5756944444444444</v>
      </c>
      <c r="P46" s="15">
        <f t="shared" si="12"/>
        <v>0.6020833333333333</v>
      </c>
      <c r="Q46" s="15">
        <f t="shared" si="16"/>
        <v>0.73541666666666661</v>
      </c>
      <c r="R46" s="15">
        <f>R45+$G46</f>
        <v>3.472222222222222E-3</v>
      </c>
      <c r="S46" s="15">
        <f t="shared" si="20"/>
        <v>0.78472222222222221</v>
      </c>
      <c r="T46" s="15">
        <f>T45+$G46</f>
        <v>0.81388888888888888</v>
      </c>
      <c r="U46" s="15">
        <v>0.85624999999999996</v>
      </c>
      <c r="V46" s="309"/>
      <c r="W46" s="15" t="s">
        <v>18</v>
      </c>
      <c r="X46" s="15">
        <f t="shared" si="13"/>
        <v>0.56736111111111109</v>
      </c>
      <c r="Y46" s="15">
        <f t="shared" si="14"/>
        <v>0.85902777777777783</v>
      </c>
      <c r="Z46" s="309"/>
      <c r="AA46" s="15" t="s">
        <v>18</v>
      </c>
      <c r="AB46" s="15">
        <f t="shared" si="21"/>
        <v>0.59652777777777777</v>
      </c>
      <c r="AC46" s="15">
        <f t="shared" si="15"/>
        <v>0.85902777777777783</v>
      </c>
    </row>
    <row r="47" spans="1:46" x14ac:dyDescent="0.25">
      <c r="A47" s="12" t="str">
        <f>VLOOKUP(D:D,'[3]PARAGENS CONCELHO'!$1:$1048576,2,FALSE)</f>
        <v xml:space="preserve"> 40.628333,  -7.940106</v>
      </c>
      <c r="B47" s="12">
        <v>13</v>
      </c>
      <c r="C47" s="12" t="str">
        <f>VLOOKUP(D:D,'[3]PARAGENS CONCELHO'!$1:$1048576,3,FALSE)</f>
        <v>Av Luís Martins- Galp 1</v>
      </c>
      <c r="D47" s="28" t="s">
        <v>2321</v>
      </c>
      <c r="E47" s="5"/>
      <c r="F47" s="72"/>
      <c r="G47" s="51">
        <v>6.9444444444444447E-4</v>
      </c>
      <c r="H47" s="31">
        <v>6.9444444444444447E-4</v>
      </c>
      <c r="I47" s="308"/>
      <c r="J47" s="35" t="s">
        <v>18</v>
      </c>
      <c r="K47" s="35">
        <f>K46+G47</f>
        <v>0.30416666666666664</v>
      </c>
      <c r="L47" s="35"/>
      <c r="M47" s="35">
        <f t="shared" si="17"/>
        <v>0.42569444444444443</v>
      </c>
      <c r="N47" s="35">
        <f t="shared" si="18"/>
        <v>0.51597222222222217</v>
      </c>
      <c r="O47" s="35">
        <f>O46+$G47</f>
        <v>0.57638888888888884</v>
      </c>
      <c r="P47" s="35">
        <f t="shared" si="12"/>
        <v>0.60277777777777775</v>
      </c>
      <c r="Q47" s="35">
        <f t="shared" si="16"/>
        <v>0.73611111111111105</v>
      </c>
      <c r="R47" s="35"/>
      <c r="S47" s="35">
        <f t="shared" si="20"/>
        <v>0.78541666666666665</v>
      </c>
      <c r="T47" s="35">
        <f>T46+$G47</f>
        <v>0.81458333333333333</v>
      </c>
      <c r="U47" s="35">
        <v>0.8569444444444444</v>
      </c>
      <c r="V47" s="309"/>
      <c r="W47" s="35" t="s">
        <v>18</v>
      </c>
      <c r="X47" s="35">
        <f t="shared" si="13"/>
        <v>0.56805555555555554</v>
      </c>
      <c r="Y47" s="35">
        <f t="shared" si="14"/>
        <v>0.85972222222222228</v>
      </c>
      <c r="Z47" s="309"/>
      <c r="AA47" s="35" t="s">
        <v>18</v>
      </c>
      <c r="AB47" s="35">
        <f t="shared" si="21"/>
        <v>0.59722222222222221</v>
      </c>
      <c r="AC47" s="35">
        <f t="shared" si="15"/>
        <v>0.85972222222222228</v>
      </c>
    </row>
    <row r="48" spans="1:46" x14ac:dyDescent="0.25">
      <c r="A48" s="12" t="str">
        <f>VLOOKUP(D:D,'[3]PARAGENS CONCELHO'!$1:$1048576,2,FALSE)</f>
        <v xml:space="preserve"> 40.625437,  -7.943159</v>
      </c>
      <c r="B48" s="12">
        <v>13</v>
      </c>
      <c r="C48" s="12" t="str">
        <f>VLOOKUP(D:D,'[3]PARAGENS CONCELHO'!$1:$1048576,3,FALSE)</f>
        <v>Av Luís Martins-A25</v>
      </c>
      <c r="D48" s="20" t="s">
        <v>3054</v>
      </c>
      <c r="E48" s="5"/>
      <c r="F48" s="72">
        <v>0</v>
      </c>
      <c r="G48" s="51">
        <v>1.3888888888888889E-3</v>
      </c>
      <c r="H48" s="31">
        <v>0</v>
      </c>
      <c r="I48" s="308"/>
      <c r="J48" s="15" t="s">
        <v>18</v>
      </c>
      <c r="K48" s="15">
        <f>K47+F48</f>
        <v>0.30416666666666664</v>
      </c>
      <c r="L48" s="15"/>
      <c r="M48" s="15">
        <f t="shared" si="17"/>
        <v>0.42708333333333331</v>
      </c>
      <c r="N48" s="15">
        <f t="shared" si="18"/>
        <v>0.51736111111111105</v>
      </c>
      <c r="O48" s="15">
        <f>O47+$G48</f>
        <v>0.57777777777777772</v>
      </c>
      <c r="P48" s="15">
        <f t="shared" si="12"/>
        <v>0.60416666666666663</v>
      </c>
      <c r="Q48" s="15">
        <f t="shared" si="16"/>
        <v>0.73749999999999993</v>
      </c>
      <c r="R48" s="15"/>
      <c r="S48" s="15">
        <f t="shared" si="20"/>
        <v>0.78680555555555554</v>
      </c>
      <c r="T48" s="15">
        <f>T47+$G48</f>
        <v>0.81597222222222221</v>
      </c>
      <c r="U48" s="15">
        <v>0.85833333333333328</v>
      </c>
      <c r="V48" s="309"/>
      <c r="W48" s="15" t="s">
        <v>18</v>
      </c>
      <c r="X48" s="15">
        <f t="shared" si="13"/>
        <v>0.56944444444444442</v>
      </c>
      <c r="Y48" s="15">
        <f t="shared" si="14"/>
        <v>0.86111111111111116</v>
      </c>
      <c r="Z48" s="309"/>
      <c r="AA48" s="15" t="s">
        <v>18</v>
      </c>
      <c r="AB48" s="15">
        <f t="shared" si="21"/>
        <v>0.59861111111111109</v>
      </c>
      <c r="AC48" s="15">
        <f t="shared" si="15"/>
        <v>0.86111111111111116</v>
      </c>
    </row>
    <row r="49" spans="1:46" s="143" customFormat="1" x14ac:dyDescent="0.25">
      <c r="A49" s="23" t="str">
        <f>VLOOKUP(D:D,'[3]PARAGENS CONCELHO'!$1:$1048576,2,FALSE)</f>
        <v xml:space="preserve"> 40.621540,  -7.946405</v>
      </c>
      <c r="B49" s="12"/>
      <c r="C49" s="23" t="str">
        <f>VLOOKUP(D:D,'[3]PARAGENS CONCELHO'!$1:$1048576,3,FALSE)</f>
        <v>V Chã Sá-S J Batista 1</v>
      </c>
      <c r="D49" s="24" t="s">
        <v>3073</v>
      </c>
      <c r="E49" s="25" t="s">
        <v>3857</v>
      </c>
      <c r="F49" s="144">
        <v>5.5555555555555558E-3</v>
      </c>
      <c r="G49" s="144">
        <v>6.9444444444444447E-4</v>
      </c>
      <c r="H49" s="145">
        <v>6.9444444444444447E-4</v>
      </c>
      <c r="I49" s="308"/>
      <c r="J49" s="80" t="s">
        <v>18</v>
      </c>
      <c r="K49" s="80">
        <f>K48+G49</f>
        <v>0.30486111111111108</v>
      </c>
      <c r="L49" s="80"/>
      <c r="M49" s="80">
        <f t="shared" ref="M49:M72" si="22">+M48+G49</f>
        <v>0.42777777777777776</v>
      </c>
      <c r="N49" s="80">
        <f t="shared" si="18"/>
        <v>0.51805555555555549</v>
      </c>
      <c r="O49" s="80">
        <f>O48+$G49</f>
        <v>0.57847222222222217</v>
      </c>
      <c r="P49" s="80">
        <f t="shared" ref="P49:P56" si="23">P48+$G49</f>
        <v>0.60486111111111107</v>
      </c>
      <c r="Q49" s="80">
        <f t="shared" si="16"/>
        <v>0.73819444444444438</v>
      </c>
      <c r="R49" s="80"/>
      <c r="S49" s="80">
        <f t="shared" si="20"/>
        <v>0.78749999999999998</v>
      </c>
      <c r="T49" s="80">
        <v>0.82361111111111107</v>
      </c>
      <c r="U49" s="80">
        <v>0.86388888888888882</v>
      </c>
      <c r="V49" s="309"/>
      <c r="W49" s="80" t="s">
        <v>18</v>
      </c>
      <c r="X49" s="80">
        <v>0.57708333333333328</v>
      </c>
      <c r="Y49" s="80">
        <f>+Y48+F49</f>
        <v>0.8666666666666667</v>
      </c>
      <c r="Z49" s="309"/>
      <c r="AA49" s="80" t="s">
        <v>18</v>
      </c>
      <c r="AB49" s="80">
        <f>AB48+$F49</f>
        <v>0.60416666666666663</v>
      </c>
      <c r="AC49" s="80">
        <f>+AC48+F49</f>
        <v>0.8666666666666667</v>
      </c>
      <c r="AD49"/>
      <c r="AE49"/>
      <c r="AF49"/>
      <c r="AG49"/>
      <c r="AH49"/>
      <c r="AI49"/>
      <c r="AJ49"/>
      <c r="AK49"/>
      <c r="AL49"/>
      <c r="AM49"/>
      <c r="AN49"/>
      <c r="AO49"/>
      <c r="AP49"/>
      <c r="AQ49"/>
      <c r="AR49"/>
      <c r="AS49"/>
      <c r="AT49"/>
    </row>
    <row r="50" spans="1:46" x14ac:dyDescent="0.25">
      <c r="A50" s="12" t="str">
        <f>VLOOKUP(D:D,'[3]PARAGENS CONCELHO'!$1:$1048576,2,FALSE)</f>
        <v xml:space="preserve"> 40.620153,  -7.950560</v>
      </c>
      <c r="B50" s="12"/>
      <c r="C50" s="12" t="str">
        <f>VLOOKUP(D:D,'[3]PARAGENS CONCELHO'!$1:$1048576,3,FALSE)</f>
        <v>V Chã Sá-S J Batista 2</v>
      </c>
      <c r="D50" s="20" t="s">
        <v>3074</v>
      </c>
      <c r="E50" s="5"/>
      <c r="F50" s="72">
        <v>0</v>
      </c>
      <c r="G50" s="51">
        <v>6.9444444444444447E-4</v>
      </c>
      <c r="H50" s="31">
        <v>6.9444444444444447E-4</v>
      </c>
      <c r="I50" s="308"/>
      <c r="J50" s="15" t="s">
        <v>18</v>
      </c>
      <c r="K50" s="15">
        <f>K49+G50</f>
        <v>0.30555555555555552</v>
      </c>
      <c r="L50" s="15"/>
      <c r="M50" s="15">
        <f t="shared" si="22"/>
        <v>0.4284722222222222</v>
      </c>
      <c r="N50" s="15">
        <f t="shared" si="18"/>
        <v>0.51874999999999993</v>
      </c>
      <c r="O50" s="15">
        <f>O49+$F50</f>
        <v>0.57847222222222217</v>
      </c>
      <c r="P50" s="15">
        <f t="shared" si="23"/>
        <v>0.60555555555555551</v>
      </c>
      <c r="Q50" s="15">
        <f t="shared" si="16"/>
        <v>0.73888888888888882</v>
      </c>
      <c r="R50" s="15"/>
      <c r="S50" s="15">
        <f t="shared" si="20"/>
        <v>0.78819444444444442</v>
      </c>
      <c r="T50" s="15">
        <f>T49+$G50</f>
        <v>0.82430555555555551</v>
      </c>
      <c r="U50" s="15">
        <v>0.86458333333333326</v>
      </c>
      <c r="V50" s="309"/>
      <c r="W50" s="15" t="s">
        <v>18</v>
      </c>
      <c r="X50" s="15">
        <f>X49+$G50</f>
        <v>0.57777777777777772</v>
      </c>
      <c r="Y50" s="15">
        <f>Y49+$G50</f>
        <v>0.86736111111111114</v>
      </c>
      <c r="Z50" s="309"/>
      <c r="AA50" s="15" t="s">
        <v>18</v>
      </c>
      <c r="AB50" s="15">
        <f t="shared" ref="AB50:AB61" si="24">AB49+$G50</f>
        <v>0.60486111111111107</v>
      </c>
      <c r="AC50" s="15">
        <f t="shared" ref="AC50:AC61" si="25">AC49+$G50</f>
        <v>0.86736111111111114</v>
      </c>
    </row>
    <row r="51" spans="1:46" x14ac:dyDescent="0.25">
      <c r="A51" s="12" t="str">
        <f>VLOOKUP(D:D,'[3]PARAGENS CONCELHO'!$1:$1048576,2,FALSE)</f>
        <v xml:space="preserve"> 40.618119,  -7.954081</v>
      </c>
      <c r="B51" s="12"/>
      <c r="C51" s="12" t="str">
        <f>VLOOKUP(D:D,'[3]PARAGENS CONCELHO'!$1:$1048576,3,FALSE)</f>
        <v>Vila Chã Sá-Gorgulhão 1</v>
      </c>
      <c r="D51" s="20" t="s">
        <v>3075</v>
      </c>
      <c r="E51" s="5"/>
      <c r="F51" s="72">
        <v>1.3888888888888889E-3</v>
      </c>
      <c r="G51" s="51">
        <v>6.9444444444444447E-4</v>
      </c>
      <c r="H51" s="31">
        <v>6.9444444444444447E-4</v>
      </c>
      <c r="I51" s="308"/>
      <c r="J51" s="35" t="s">
        <v>18</v>
      </c>
      <c r="K51" s="35">
        <f>K50+G51</f>
        <v>0.30624999999999997</v>
      </c>
      <c r="L51" s="35"/>
      <c r="M51" s="35">
        <f t="shared" si="22"/>
        <v>0.42916666666666664</v>
      </c>
      <c r="N51" s="35">
        <f t="shared" si="18"/>
        <v>0.51944444444444438</v>
      </c>
      <c r="O51" s="35">
        <f>O50+$G51</f>
        <v>0.57916666666666661</v>
      </c>
      <c r="P51" s="35">
        <f t="shared" si="23"/>
        <v>0.60624999999999996</v>
      </c>
      <c r="Q51" s="35">
        <f t="shared" si="16"/>
        <v>0.73958333333333326</v>
      </c>
      <c r="R51" s="35"/>
      <c r="S51" s="35">
        <f t="shared" si="20"/>
        <v>0.78888888888888886</v>
      </c>
      <c r="T51" s="35">
        <f>T50+$G51</f>
        <v>0.82499999999999996</v>
      </c>
      <c r="U51" s="35">
        <v>0.8652777777777777</v>
      </c>
      <c r="V51" s="309"/>
      <c r="W51" s="35" t="s">
        <v>18</v>
      </c>
      <c r="X51" s="35">
        <f>X50+$G51</f>
        <v>0.57847222222222217</v>
      </c>
      <c r="Y51" s="35">
        <f>Y50+$G51</f>
        <v>0.86805555555555558</v>
      </c>
      <c r="Z51" s="309"/>
      <c r="AA51" s="35" t="s">
        <v>18</v>
      </c>
      <c r="AB51" s="35">
        <f t="shared" si="24"/>
        <v>0.60555555555555551</v>
      </c>
      <c r="AC51" s="35">
        <f t="shared" si="25"/>
        <v>0.86805555555555558</v>
      </c>
    </row>
    <row r="52" spans="1:46" x14ac:dyDescent="0.25">
      <c r="A52" s="12" t="str">
        <f>VLOOKUP(D:D,'[3]PARAGENS CONCELHO'!$1:$1048576,2,FALSE)</f>
        <v xml:space="preserve"> 40.615694,  -7.956956</v>
      </c>
      <c r="B52" s="12"/>
      <c r="C52" s="12" t="str">
        <f>VLOOKUP(D:D,'[3]PARAGENS CONCELHO'!$1:$1048576,3,FALSE)</f>
        <v>V Chã Sá-Qta Maceira 1</v>
      </c>
      <c r="D52" s="20" t="s">
        <v>3076</v>
      </c>
      <c r="E52" s="5"/>
      <c r="F52" s="72">
        <v>0</v>
      </c>
      <c r="G52" s="51">
        <v>6.9444444444444447E-4</v>
      </c>
      <c r="H52" s="31">
        <v>6.9444444444444447E-4</v>
      </c>
      <c r="I52" s="308"/>
      <c r="J52" s="15" t="s">
        <v>18</v>
      </c>
      <c r="K52" s="15">
        <f>K51+G52</f>
        <v>0.30694444444444441</v>
      </c>
      <c r="L52" s="15"/>
      <c r="M52" s="15">
        <f t="shared" si="22"/>
        <v>0.42986111111111108</v>
      </c>
      <c r="N52" s="15">
        <f t="shared" si="18"/>
        <v>0.52013888888888882</v>
      </c>
      <c r="O52" s="15">
        <f>O51+$F52</f>
        <v>0.57916666666666661</v>
      </c>
      <c r="P52" s="15">
        <f t="shared" si="23"/>
        <v>0.6069444444444444</v>
      </c>
      <c r="Q52" s="15">
        <f>Q51+$F52</f>
        <v>0.73958333333333326</v>
      </c>
      <c r="R52" s="15"/>
      <c r="S52" s="15">
        <f t="shared" si="20"/>
        <v>0.7895833333333333</v>
      </c>
      <c r="T52" s="15">
        <f>T51+$F52</f>
        <v>0.82499999999999996</v>
      </c>
      <c r="U52" s="15">
        <v>0.86597222222222214</v>
      </c>
      <c r="V52" s="309"/>
      <c r="W52" s="15" t="s">
        <v>18</v>
      </c>
      <c r="X52" s="15">
        <f>X51+$F52</f>
        <v>0.57847222222222217</v>
      </c>
      <c r="Y52" s="15">
        <f t="shared" ref="Y52:Y61" si="26">Y51+$G52</f>
        <v>0.86875000000000002</v>
      </c>
      <c r="Z52" s="309"/>
      <c r="AA52" s="15" t="s">
        <v>18</v>
      </c>
      <c r="AB52" s="15">
        <f t="shared" si="24"/>
        <v>0.60624999999999996</v>
      </c>
      <c r="AC52" s="15">
        <f t="shared" si="25"/>
        <v>0.86875000000000002</v>
      </c>
    </row>
    <row r="53" spans="1:46" x14ac:dyDescent="0.25">
      <c r="A53" s="12" t="str">
        <f>VLOOKUP(D:D,'[3]PARAGENS CONCELHO'!$1:$1048576,2,FALSE)</f>
        <v xml:space="preserve"> 40.614454,  -7.960024</v>
      </c>
      <c r="B53" s="12"/>
      <c r="C53" s="12" t="str">
        <f>VLOOKUP(D:D,'[3]PARAGENS CONCELHO'!$1:$1048576,3,FALSE)</f>
        <v>V Chã Sá-Qta Maceira 4</v>
      </c>
      <c r="D53" s="20" t="s">
        <v>2493</v>
      </c>
      <c r="E53" s="5"/>
      <c r="F53" s="72">
        <v>0</v>
      </c>
      <c r="G53" s="51">
        <v>6.9444444444444447E-4</v>
      </c>
      <c r="H53" s="31">
        <v>0</v>
      </c>
      <c r="I53" s="308"/>
      <c r="J53" s="35" t="s">
        <v>18</v>
      </c>
      <c r="K53" s="35">
        <f>K52+F53</f>
        <v>0.30694444444444441</v>
      </c>
      <c r="L53" s="35"/>
      <c r="M53" s="35">
        <f t="shared" si="22"/>
        <v>0.43055555555555552</v>
      </c>
      <c r="N53" s="35">
        <f t="shared" si="18"/>
        <v>0.52083333333333326</v>
      </c>
      <c r="O53" s="35">
        <f t="shared" ref="O53:O85" si="27">O52+$G53</f>
        <v>0.57986111111111105</v>
      </c>
      <c r="P53" s="35">
        <f t="shared" si="23"/>
        <v>0.60763888888888884</v>
      </c>
      <c r="Q53" s="35">
        <f>Q52+$G53</f>
        <v>0.7402777777777777</v>
      </c>
      <c r="R53" s="35"/>
      <c r="S53" s="35">
        <f t="shared" si="20"/>
        <v>0.79027777777777775</v>
      </c>
      <c r="T53" s="35">
        <f t="shared" ref="T53:T64" si="28">T52+$G53</f>
        <v>0.8256944444444444</v>
      </c>
      <c r="U53" s="35">
        <v>0.86666666666666659</v>
      </c>
      <c r="V53" s="309"/>
      <c r="W53" s="35" t="s">
        <v>18</v>
      </c>
      <c r="X53" s="35">
        <f>X52+$G53</f>
        <v>0.57916666666666661</v>
      </c>
      <c r="Y53" s="35">
        <f t="shared" si="26"/>
        <v>0.86944444444444446</v>
      </c>
      <c r="Z53" s="309"/>
      <c r="AA53" s="35" t="s">
        <v>18</v>
      </c>
      <c r="AB53" s="35">
        <f t="shared" si="24"/>
        <v>0.6069444444444444</v>
      </c>
      <c r="AC53" s="35">
        <f t="shared" si="25"/>
        <v>0.86944444444444446</v>
      </c>
    </row>
    <row r="54" spans="1:46" x14ac:dyDescent="0.25">
      <c r="A54" s="12" t="str">
        <f>VLOOKUP(D:D,'[3]PARAGENS CONCELHO'!$1:$1048576,2,FALSE)</f>
        <v xml:space="preserve"> 40.610037,  -7.969791</v>
      </c>
      <c r="B54" s="12"/>
      <c r="C54" s="12" t="str">
        <f>VLOOKUP(D:D,'[3]PARAGENS CONCELHO'!$1:$1048576,3,FALSE)</f>
        <v>Fail-Escola 1</v>
      </c>
      <c r="D54" s="20" t="s">
        <v>3077</v>
      </c>
      <c r="E54" s="5"/>
      <c r="F54" s="72">
        <v>6.9444444444444447E-4</v>
      </c>
      <c r="G54" s="51">
        <v>1.3888888888888889E-3</v>
      </c>
      <c r="H54" s="31">
        <v>6.9444444444444447E-4</v>
      </c>
      <c r="I54" s="308"/>
      <c r="J54" s="15" t="s">
        <v>18</v>
      </c>
      <c r="K54" s="15">
        <f>K53+F54</f>
        <v>0.30763888888888885</v>
      </c>
      <c r="L54" s="15"/>
      <c r="M54" s="15">
        <f t="shared" si="22"/>
        <v>0.43194444444444441</v>
      </c>
      <c r="N54" s="15">
        <f t="shared" si="18"/>
        <v>0.52222222222222214</v>
      </c>
      <c r="O54" s="15">
        <f t="shared" si="27"/>
        <v>0.58124999999999993</v>
      </c>
      <c r="P54" s="15">
        <f t="shared" si="23"/>
        <v>0.60902777777777772</v>
      </c>
      <c r="Q54" s="15">
        <f>Q53+$F54</f>
        <v>0.74097222222222214</v>
      </c>
      <c r="R54" s="15"/>
      <c r="S54" s="15">
        <f t="shared" si="20"/>
        <v>0.79166666666666663</v>
      </c>
      <c r="T54" s="15">
        <f t="shared" si="28"/>
        <v>0.82708333333333328</v>
      </c>
      <c r="U54" s="15">
        <v>0.86805555555555547</v>
      </c>
      <c r="V54" s="309"/>
      <c r="W54" s="15" t="s">
        <v>18</v>
      </c>
      <c r="X54" s="15">
        <f>X53+$F54</f>
        <v>0.57986111111111105</v>
      </c>
      <c r="Y54" s="15">
        <f t="shared" si="26"/>
        <v>0.87083333333333335</v>
      </c>
      <c r="Z54" s="309"/>
      <c r="AA54" s="15" t="s">
        <v>18</v>
      </c>
      <c r="AB54" s="15">
        <f t="shared" si="24"/>
        <v>0.60833333333333328</v>
      </c>
      <c r="AC54" s="15">
        <f t="shared" si="25"/>
        <v>0.87083333333333335</v>
      </c>
    </row>
    <row r="55" spans="1:46" x14ac:dyDescent="0.25">
      <c r="A55" s="12" t="str">
        <f>VLOOKUP(D:D,'[3]PARAGENS CONCELHO'!$1:$1048576,2,FALSE)</f>
        <v xml:space="preserve"> 40.609437,  -7.971729</v>
      </c>
      <c r="B55" s="12"/>
      <c r="C55" s="12" t="str">
        <f>VLOOKUP(D:D,'[3]PARAGENS CONCELHO'!$1:$1048576,3,FALSE)</f>
        <v>Fail-Junta Freguesia 1</v>
      </c>
      <c r="D55" s="20" t="s">
        <v>3078</v>
      </c>
      <c r="E55" s="5"/>
      <c r="F55" s="72">
        <v>6.9444444444444447E-4</v>
      </c>
      <c r="G55" s="51">
        <v>1.3888888888888889E-3</v>
      </c>
      <c r="H55" s="31">
        <v>6.9444444444444447E-4</v>
      </c>
      <c r="I55" s="308"/>
      <c r="J55" s="35" t="s">
        <v>18</v>
      </c>
      <c r="K55" s="35">
        <f>K54+F55</f>
        <v>0.30833333333333329</v>
      </c>
      <c r="L55" s="35"/>
      <c r="M55" s="35">
        <f t="shared" si="22"/>
        <v>0.43333333333333329</v>
      </c>
      <c r="N55" s="35">
        <f t="shared" si="18"/>
        <v>0.52361111111111103</v>
      </c>
      <c r="O55" s="35">
        <f t="shared" si="27"/>
        <v>0.58263888888888882</v>
      </c>
      <c r="P55" s="35">
        <f t="shared" si="23"/>
        <v>0.61041666666666661</v>
      </c>
      <c r="Q55" s="35">
        <f>Q54+$G55</f>
        <v>0.74236111111111103</v>
      </c>
      <c r="R55" s="35"/>
      <c r="S55" s="35">
        <f t="shared" si="20"/>
        <v>0.79305555555555551</v>
      </c>
      <c r="T55" s="35">
        <f t="shared" si="28"/>
        <v>0.82847222222222217</v>
      </c>
      <c r="U55" s="35">
        <v>0.86944444444444435</v>
      </c>
      <c r="V55" s="309"/>
      <c r="W55" s="35" t="s">
        <v>18</v>
      </c>
      <c r="X55" s="35">
        <f>X54+$G55</f>
        <v>0.58124999999999993</v>
      </c>
      <c r="Y55" s="35">
        <f t="shared" si="26"/>
        <v>0.87222222222222223</v>
      </c>
      <c r="Z55" s="309"/>
      <c r="AA55" s="35" t="s">
        <v>18</v>
      </c>
      <c r="AB55" s="35">
        <f t="shared" si="24"/>
        <v>0.60972222222222217</v>
      </c>
      <c r="AC55" s="35">
        <f t="shared" si="25"/>
        <v>0.87222222222222223</v>
      </c>
    </row>
    <row r="56" spans="1:46" x14ac:dyDescent="0.25">
      <c r="A56" s="12" t="str">
        <f>VLOOKUP(D:D,'[3]PARAGENS CONCELHO'!$1:$1048576,2,FALSE)</f>
        <v xml:space="preserve"> 40.608479,  -7.975359</v>
      </c>
      <c r="B56" s="12"/>
      <c r="C56" s="12" t="str">
        <f>VLOOKUP(D:D,'[3]PARAGENS CONCELHO'!$1:$1048576,3,FALSE)</f>
        <v>Fail-Ponte Rio Pavia 1</v>
      </c>
      <c r="D56" s="20" t="s">
        <v>3079</v>
      </c>
      <c r="E56" s="5"/>
      <c r="F56" s="70"/>
      <c r="G56" s="51">
        <v>6.9444444444444447E-4</v>
      </c>
      <c r="H56" s="31">
        <v>6.9444444444444447E-4</v>
      </c>
      <c r="I56" s="308"/>
      <c r="J56" s="15" t="s">
        <v>18</v>
      </c>
      <c r="K56" s="15">
        <f>K55+G56</f>
        <v>0.30902777777777773</v>
      </c>
      <c r="L56" s="15"/>
      <c r="M56" s="15">
        <f t="shared" si="22"/>
        <v>0.43402777777777773</v>
      </c>
      <c r="N56" s="15">
        <f t="shared" si="18"/>
        <v>0.52430555555555547</v>
      </c>
      <c r="O56" s="15">
        <f t="shared" si="27"/>
        <v>0.58333333333333326</v>
      </c>
      <c r="P56" s="15">
        <f t="shared" si="23"/>
        <v>0.61111111111111105</v>
      </c>
      <c r="Q56" s="15">
        <f>Q55+$G56</f>
        <v>0.74305555555555547</v>
      </c>
      <c r="R56" s="15"/>
      <c r="S56" s="15">
        <f t="shared" si="20"/>
        <v>0.79374999999999996</v>
      </c>
      <c r="T56" s="15">
        <f t="shared" si="28"/>
        <v>0.82916666666666661</v>
      </c>
      <c r="U56" s="15">
        <v>0.8701388888888888</v>
      </c>
      <c r="V56" s="309"/>
      <c r="W56" s="15" t="s">
        <v>18</v>
      </c>
      <c r="X56" s="15">
        <f>X55+$G56</f>
        <v>0.58194444444444438</v>
      </c>
      <c r="Y56" s="15">
        <f t="shared" si="26"/>
        <v>0.87291666666666667</v>
      </c>
      <c r="Z56" s="309"/>
      <c r="AA56" s="15" t="s">
        <v>18</v>
      </c>
      <c r="AB56" s="15">
        <f t="shared" si="24"/>
        <v>0.61041666666666661</v>
      </c>
      <c r="AC56" s="15">
        <f t="shared" si="25"/>
        <v>0.87291666666666667</v>
      </c>
    </row>
    <row r="57" spans="1:46" x14ac:dyDescent="0.25">
      <c r="A57" s="12" t="str">
        <f>VLOOKUP(D:D,'[3]PARAGENS CONCELHO'!$1:$1048576,2,FALSE)</f>
        <v xml:space="preserve"> 40.607927,  -7.976845</v>
      </c>
      <c r="B57" s="12"/>
      <c r="C57" s="12" t="str">
        <f>VLOOKUP(D:D,'[3]PARAGENS CONCELHO'!$1:$1048576,3,FALSE)</f>
        <v>Fail-Torre 1</v>
      </c>
      <c r="D57" s="20" t="s">
        <v>3080</v>
      </c>
      <c r="E57" s="5"/>
      <c r="F57" s="72">
        <v>1.3888888888888889E-3</v>
      </c>
      <c r="G57" s="51">
        <v>6.9444444444444447E-4</v>
      </c>
      <c r="H57" s="31">
        <v>6.9444444444444447E-4</v>
      </c>
      <c r="I57" s="308"/>
      <c r="J57" s="35" t="s">
        <v>18</v>
      </c>
      <c r="K57" s="35">
        <f>K56+G57</f>
        <v>0.30972222222222218</v>
      </c>
      <c r="L57" s="35"/>
      <c r="M57" s="35">
        <f t="shared" si="22"/>
        <v>0.43472222222222218</v>
      </c>
      <c r="N57" s="35">
        <f t="shared" si="18"/>
        <v>0.52499999999999991</v>
      </c>
      <c r="O57" s="35">
        <f t="shared" si="27"/>
        <v>0.5840277777777777</v>
      </c>
      <c r="P57" s="35">
        <f>P56+$F57</f>
        <v>0.61249999999999993</v>
      </c>
      <c r="Q57" s="35">
        <f>Q56+$G57</f>
        <v>0.74374999999999991</v>
      </c>
      <c r="R57" s="35"/>
      <c r="S57" s="35">
        <f t="shared" si="20"/>
        <v>0.7944444444444444</v>
      </c>
      <c r="T57" s="35">
        <f t="shared" si="28"/>
        <v>0.82986111111111105</v>
      </c>
      <c r="U57" s="35">
        <v>0.87083333333333324</v>
      </c>
      <c r="V57" s="309"/>
      <c r="W57" s="35" t="s">
        <v>18</v>
      </c>
      <c r="X57" s="35">
        <f>X56+$G57</f>
        <v>0.58263888888888882</v>
      </c>
      <c r="Y57" s="35">
        <f t="shared" si="26"/>
        <v>0.87361111111111112</v>
      </c>
      <c r="Z57" s="309"/>
      <c r="AA57" s="35" t="s">
        <v>18</v>
      </c>
      <c r="AB57" s="35">
        <f t="shared" si="24"/>
        <v>0.61111111111111105</v>
      </c>
      <c r="AC57" s="35">
        <f t="shared" si="25"/>
        <v>0.87361111111111112</v>
      </c>
    </row>
    <row r="58" spans="1:46" x14ac:dyDescent="0.25">
      <c r="A58" s="12" t="str">
        <f>VLOOKUP(D:D,'[3]PARAGENS CONCELHO'!$1:$1048576,2,FALSE)</f>
        <v xml:space="preserve"> 40.606756,  -7.979192</v>
      </c>
      <c r="B58" s="12"/>
      <c r="C58" s="12" t="str">
        <f>VLOOKUP(D:D,'[3]PARAGENS CONCELHO'!$1:$1048576,3,FALSE)</f>
        <v>Fail-Chafariz 1</v>
      </c>
      <c r="D58" s="20" t="s">
        <v>3081</v>
      </c>
      <c r="E58" s="5"/>
      <c r="F58" s="72">
        <v>0</v>
      </c>
      <c r="G58" s="51">
        <v>6.9444444444444447E-4</v>
      </c>
      <c r="H58" s="31">
        <v>0</v>
      </c>
      <c r="I58" s="308"/>
      <c r="J58" s="15" t="s">
        <v>18</v>
      </c>
      <c r="K58" s="15">
        <f>K57+F58</f>
        <v>0.30972222222222218</v>
      </c>
      <c r="L58" s="15"/>
      <c r="M58" s="15">
        <f t="shared" si="22"/>
        <v>0.43541666666666662</v>
      </c>
      <c r="N58" s="15">
        <f t="shared" si="18"/>
        <v>0.52569444444444435</v>
      </c>
      <c r="O58" s="15">
        <f t="shared" si="27"/>
        <v>0.58472222222222214</v>
      </c>
      <c r="P58" s="15">
        <f>P57+$G58</f>
        <v>0.61319444444444438</v>
      </c>
      <c r="Q58" s="15">
        <f>Q57+$G58</f>
        <v>0.74444444444444435</v>
      </c>
      <c r="R58" s="15"/>
      <c r="S58" s="15">
        <f t="shared" si="20"/>
        <v>0.79513888888888884</v>
      </c>
      <c r="T58" s="15">
        <f t="shared" si="28"/>
        <v>0.83055555555555549</v>
      </c>
      <c r="U58" s="15">
        <v>0.87152777777777768</v>
      </c>
      <c r="V58" s="309"/>
      <c r="W58" s="15" t="s">
        <v>18</v>
      </c>
      <c r="X58" s="15">
        <f>X57+$G58</f>
        <v>0.58333333333333326</v>
      </c>
      <c r="Y58" s="15">
        <f t="shared" si="26"/>
        <v>0.87430555555555556</v>
      </c>
      <c r="Z58" s="309"/>
      <c r="AA58" s="15" t="s">
        <v>18</v>
      </c>
      <c r="AB58" s="15">
        <f t="shared" si="24"/>
        <v>0.61180555555555549</v>
      </c>
      <c r="AC58" s="15">
        <f t="shared" si="25"/>
        <v>0.87430555555555556</v>
      </c>
    </row>
    <row r="59" spans="1:46" x14ac:dyDescent="0.25">
      <c r="A59" s="12" t="str">
        <f>VLOOKUP(D:D,'[3]PARAGENS CONCELHO'!$1:$1048576,2,FALSE)</f>
        <v xml:space="preserve"> 40.605137,  -7.982053</v>
      </c>
      <c r="B59" s="12"/>
      <c r="C59" s="12" t="str">
        <f>VLOOKUP(D:D,'[3]PARAGENS CONCELHO'!$1:$1048576,3,FALSE)</f>
        <v>Fail-Bairro Além Rio 1</v>
      </c>
      <c r="D59" s="20" t="s">
        <v>3082</v>
      </c>
      <c r="E59" s="5"/>
      <c r="F59" s="72">
        <v>0</v>
      </c>
      <c r="G59" s="51">
        <v>6.9444444444444447E-4</v>
      </c>
      <c r="H59" s="31">
        <v>6.9444444444444447E-4</v>
      </c>
      <c r="I59" s="308"/>
      <c r="J59" s="35" t="s">
        <v>18</v>
      </c>
      <c r="K59" s="35">
        <f>K58+G59</f>
        <v>0.31041666666666662</v>
      </c>
      <c r="L59" s="35"/>
      <c r="M59" s="35">
        <f t="shared" si="22"/>
        <v>0.43611111111111106</v>
      </c>
      <c r="N59" s="35">
        <f t="shared" si="18"/>
        <v>0.5263888888888888</v>
      </c>
      <c r="O59" s="35">
        <f t="shared" si="27"/>
        <v>0.58541666666666659</v>
      </c>
      <c r="P59" s="35">
        <f>P58+$G59</f>
        <v>0.61388888888888882</v>
      </c>
      <c r="Q59" s="35">
        <f>Q58+$F59</f>
        <v>0.74444444444444435</v>
      </c>
      <c r="R59" s="35"/>
      <c r="S59" s="35">
        <f t="shared" si="20"/>
        <v>0.79583333333333328</v>
      </c>
      <c r="T59" s="35">
        <f t="shared" si="28"/>
        <v>0.83124999999999993</v>
      </c>
      <c r="U59" s="35">
        <v>0.87222222222222212</v>
      </c>
      <c r="V59" s="309"/>
      <c r="W59" s="35" t="s">
        <v>18</v>
      </c>
      <c r="X59" s="35">
        <f>X58+$F59</f>
        <v>0.58333333333333326</v>
      </c>
      <c r="Y59" s="35">
        <f t="shared" si="26"/>
        <v>0.875</v>
      </c>
      <c r="Z59" s="309"/>
      <c r="AA59" s="35" t="s">
        <v>18</v>
      </c>
      <c r="AB59" s="35">
        <f t="shared" si="24"/>
        <v>0.61249999999999993</v>
      </c>
      <c r="AC59" s="35">
        <f t="shared" si="25"/>
        <v>0.875</v>
      </c>
    </row>
    <row r="60" spans="1:46" x14ac:dyDescent="0.25">
      <c r="A60" s="12" t="str">
        <f>VLOOKUP(D:D,'[3]PARAGENS CONCELHO'!$1:$1048576,2,FALSE)</f>
        <v xml:space="preserve"> 40.602973,  -7.984520</v>
      </c>
      <c r="B60" s="12"/>
      <c r="C60" s="12" t="str">
        <f>VLOOKUP(D:D,'[3]PARAGENS CONCELHO'!$1:$1048576,3,FALSE)</f>
        <v>Fail-Cemitério 1</v>
      </c>
      <c r="D60" s="20" t="s">
        <v>3083</v>
      </c>
      <c r="E60" s="5"/>
      <c r="F60" s="70"/>
      <c r="G60" s="51">
        <v>6.9444444444444447E-4</v>
      </c>
      <c r="H60" s="31">
        <v>6.9444444444444447E-4</v>
      </c>
      <c r="I60" s="308"/>
      <c r="J60" s="15" t="s">
        <v>18</v>
      </c>
      <c r="K60" s="15">
        <f t="shared" ref="K60:K72" si="29">K59+G60</f>
        <v>0.31111111111111106</v>
      </c>
      <c r="L60" s="15"/>
      <c r="M60" s="15">
        <f t="shared" si="22"/>
        <v>0.4368055555555555</v>
      </c>
      <c r="N60" s="15">
        <f t="shared" si="18"/>
        <v>0.52708333333333324</v>
      </c>
      <c r="O60" s="15">
        <f t="shared" si="27"/>
        <v>0.58611111111111103</v>
      </c>
      <c r="P60" s="15">
        <f>P59+$G60</f>
        <v>0.61458333333333326</v>
      </c>
      <c r="Q60" s="15">
        <f>Q59+$G60</f>
        <v>0.7451388888888888</v>
      </c>
      <c r="R60" s="15"/>
      <c r="S60" s="15">
        <f t="shared" si="20"/>
        <v>0.79652777777777772</v>
      </c>
      <c r="T60" s="15">
        <f t="shared" si="28"/>
        <v>0.83194444444444438</v>
      </c>
      <c r="U60" s="15">
        <v>0.87291666666666656</v>
      </c>
      <c r="V60" s="309"/>
      <c r="W60" s="15" t="s">
        <v>18</v>
      </c>
      <c r="X60" s="15">
        <f t="shared" ref="X60:X83" si="30">X59+$G60</f>
        <v>0.5840277777777777</v>
      </c>
      <c r="Y60" s="15">
        <f t="shared" si="26"/>
        <v>0.87569444444444444</v>
      </c>
      <c r="Z60" s="309"/>
      <c r="AA60" s="15" t="s">
        <v>18</v>
      </c>
      <c r="AB60" s="15">
        <f t="shared" si="24"/>
        <v>0.61319444444444438</v>
      </c>
      <c r="AC60" s="15">
        <f t="shared" si="25"/>
        <v>0.87569444444444444</v>
      </c>
    </row>
    <row r="61" spans="1:46" x14ac:dyDescent="0.25">
      <c r="A61" s="12" t="str">
        <f>VLOOKUP(D:D,'[3]PARAGENS CONCELHO'!$1:$1048576,2,FALSE)</f>
        <v xml:space="preserve"> 40.601835,  -7.987880</v>
      </c>
      <c r="B61" s="12"/>
      <c r="C61" s="12" t="str">
        <f>VLOOKUP(D:D,'[3]PARAGENS CONCELHO'!$1:$1048576,3,FALSE)</f>
        <v>Fail-IP3</v>
      </c>
      <c r="D61" s="28" t="s">
        <v>3084</v>
      </c>
      <c r="E61" s="5"/>
      <c r="F61" s="72">
        <v>1.3888888888888889E-3</v>
      </c>
      <c r="G61" s="51">
        <v>6.9444444444444447E-4</v>
      </c>
      <c r="H61" s="31">
        <v>6.9444444444444447E-4</v>
      </c>
      <c r="I61" s="308"/>
      <c r="J61" s="35" t="s">
        <v>18</v>
      </c>
      <c r="K61" s="35">
        <f t="shared" si="29"/>
        <v>0.3118055555555555</v>
      </c>
      <c r="L61" s="35"/>
      <c r="M61" s="35">
        <f t="shared" si="22"/>
        <v>0.43749999999999994</v>
      </c>
      <c r="N61" s="35">
        <f t="shared" si="18"/>
        <v>0.52777777777777768</v>
      </c>
      <c r="O61" s="35">
        <f t="shared" si="27"/>
        <v>0.58680555555555547</v>
      </c>
      <c r="P61" s="35">
        <f>P60+$F61</f>
        <v>0.61597222222222214</v>
      </c>
      <c r="Q61" s="35">
        <f>Q60+$G61</f>
        <v>0.74583333333333324</v>
      </c>
      <c r="R61" s="35"/>
      <c r="S61" s="35">
        <f t="shared" si="20"/>
        <v>0.79722222222222217</v>
      </c>
      <c r="T61" s="35">
        <f t="shared" si="28"/>
        <v>0.83263888888888882</v>
      </c>
      <c r="U61" s="35">
        <v>0.87361111111111101</v>
      </c>
      <c r="V61" s="309"/>
      <c r="W61" s="35">
        <v>0.33888888888888885</v>
      </c>
      <c r="X61" s="35">
        <f t="shared" si="30"/>
        <v>0.58472222222222214</v>
      </c>
      <c r="Y61" s="35">
        <f t="shared" si="26"/>
        <v>0.87638888888888888</v>
      </c>
      <c r="Z61" s="309"/>
      <c r="AA61" s="35" t="s">
        <v>2778</v>
      </c>
      <c r="AB61" s="35">
        <f t="shared" si="24"/>
        <v>0.61388888888888882</v>
      </c>
      <c r="AC61" s="35">
        <f t="shared" si="25"/>
        <v>0.87638888888888888</v>
      </c>
    </row>
    <row r="62" spans="1:46" s="143" customFormat="1" x14ac:dyDescent="0.25">
      <c r="A62" s="23" t="str">
        <f>VLOOKUP(D:D,'[3]PARAGENS CONCELHO'!$1:$1048576,2,FALSE)</f>
        <v xml:space="preserve"> 40.602922,  -7.984464</v>
      </c>
      <c r="B62" s="12"/>
      <c r="C62" s="23" t="str">
        <f>VLOOKUP(D:D,'[3]PARAGENS CONCELHO'!$1:$1048576,3,FALSE)</f>
        <v>Fail-Cemitério 2</v>
      </c>
      <c r="D62" s="24" t="s">
        <v>3085</v>
      </c>
      <c r="E62" s="25" t="s">
        <v>3853</v>
      </c>
      <c r="F62" s="25"/>
      <c r="G62" s="144">
        <v>6.9444444444444447E-4</v>
      </c>
      <c r="H62" s="145">
        <v>6.9444444444444447E-4</v>
      </c>
      <c r="I62" s="308"/>
      <c r="J62" s="80">
        <v>0.26666666666666666</v>
      </c>
      <c r="K62" s="80">
        <f t="shared" si="29"/>
        <v>0.31249999999999994</v>
      </c>
      <c r="L62" s="80"/>
      <c r="M62" s="80">
        <f t="shared" si="22"/>
        <v>0.43819444444444439</v>
      </c>
      <c r="N62" s="80">
        <f t="shared" si="18"/>
        <v>0.52847222222222212</v>
      </c>
      <c r="O62" s="80">
        <f t="shared" si="27"/>
        <v>0.58749999999999991</v>
      </c>
      <c r="P62" s="80">
        <f>P61+$G62</f>
        <v>0.61666666666666659</v>
      </c>
      <c r="Q62" s="80">
        <f>Q61+$G62</f>
        <v>0.74652777777777768</v>
      </c>
      <c r="R62" s="80"/>
      <c r="S62" s="80">
        <f t="shared" si="20"/>
        <v>0.79791666666666661</v>
      </c>
      <c r="T62" s="80">
        <f t="shared" si="28"/>
        <v>0.83333333333333326</v>
      </c>
      <c r="U62" s="80">
        <v>0.87430555555555545</v>
      </c>
      <c r="V62" s="309"/>
      <c r="W62" s="80">
        <f t="shared" ref="W62:W72" si="31">W61+$G62</f>
        <v>0.33958333333333329</v>
      </c>
      <c r="X62" s="80">
        <f t="shared" si="30"/>
        <v>0.58541666666666659</v>
      </c>
      <c r="Y62" s="80" t="s">
        <v>18</v>
      </c>
      <c r="Z62" s="309"/>
      <c r="AA62" s="80">
        <f t="shared" ref="AA62:AA72" si="32">AA61+$G62</f>
        <v>0.32708333333333334</v>
      </c>
      <c r="AB62" s="80">
        <f t="shared" ref="AB62:AB72" si="33">AB61+$G62</f>
        <v>0.61458333333333326</v>
      </c>
      <c r="AC62" s="80" t="s">
        <v>18</v>
      </c>
      <c r="AD62"/>
      <c r="AE62"/>
      <c r="AF62"/>
      <c r="AG62"/>
      <c r="AH62"/>
      <c r="AI62"/>
      <c r="AJ62"/>
      <c r="AK62"/>
      <c r="AL62"/>
      <c r="AM62"/>
      <c r="AN62"/>
      <c r="AO62"/>
      <c r="AP62"/>
      <c r="AQ62"/>
      <c r="AR62"/>
      <c r="AS62"/>
      <c r="AT62"/>
    </row>
    <row r="63" spans="1:46" x14ac:dyDescent="0.25">
      <c r="A63" s="12" t="str">
        <f>VLOOKUP(D:D,'[3]PARAGENS CONCELHO'!$1:$1048576,2,FALSE)</f>
        <v xml:space="preserve"> 40.605141,  -7.981888</v>
      </c>
      <c r="B63" s="12"/>
      <c r="C63" s="12" t="str">
        <f>VLOOKUP(D:D,'[3]PARAGENS CONCELHO'!$1:$1048576,3,FALSE)</f>
        <v>Fail-Bairro Além Rio 2</v>
      </c>
      <c r="D63" s="20" t="s">
        <v>3086</v>
      </c>
      <c r="E63" s="5"/>
      <c r="F63" s="72">
        <v>0</v>
      </c>
      <c r="G63" s="51">
        <v>6.9444444444444447E-4</v>
      </c>
      <c r="H63" s="31">
        <v>6.9444444444444447E-4</v>
      </c>
      <c r="I63" s="308"/>
      <c r="J63" s="35">
        <f t="shared" ref="J63:J72" si="34">J62+$G63</f>
        <v>0.2673611111111111</v>
      </c>
      <c r="K63" s="35">
        <f t="shared" si="29"/>
        <v>0.31319444444444439</v>
      </c>
      <c r="L63" s="35"/>
      <c r="M63" s="35">
        <f t="shared" si="22"/>
        <v>0.43888888888888883</v>
      </c>
      <c r="N63" s="35">
        <f t="shared" si="18"/>
        <v>0.52916666666666656</v>
      </c>
      <c r="O63" s="35">
        <f t="shared" si="27"/>
        <v>0.58819444444444435</v>
      </c>
      <c r="P63" s="35">
        <f>P62+$G63</f>
        <v>0.61736111111111103</v>
      </c>
      <c r="Q63" s="35">
        <f>Q62+$F63</f>
        <v>0.74652777777777768</v>
      </c>
      <c r="R63" s="35"/>
      <c r="S63" s="35">
        <f t="shared" si="20"/>
        <v>0.79861111111111105</v>
      </c>
      <c r="T63" s="35">
        <f t="shared" si="28"/>
        <v>0.8340277777777777</v>
      </c>
      <c r="U63" s="35" t="s">
        <v>18</v>
      </c>
      <c r="V63" s="309"/>
      <c r="W63" s="35">
        <f t="shared" si="31"/>
        <v>0.34027777777777773</v>
      </c>
      <c r="X63" s="35">
        <f t="shared" si="30"/>
        <v>0.58611111111111103</v>
      </c>
      <c r="Y63" s="35" t="s">
        <v>18</v>
      </c>
      <c r="Z63" s="309"/>
      <c r="AA63" s="35">
        <f t="shared" si="32"/>
        <v>0.32777777777777778</v>
      </c>
      <c r="AB63" s="35">
        <f t="shared" si="33"/>
        <v>0.6152777777777777</v>
      </c>
      <c r="AC63" s="35" t="s">
        <v>18</v>
      </c>
    </row>
    <row r="64" spans="1:46" x14ac:dyDescent="0.25">
      <c r="A64" s="12" t="str">
        <f>VLOOKUP(D:D,'[3]PARAGENS CONCELHO'!$1:$1048576,2,FALSE)</f>
        <v xml:space="preserve"> 40.606735,  -7.979073</v>
      </c>
      <c r="B64" s="12"/>
      <c r="C64" s="12" t="str">
        <f>VLOOKUP(D:D,'[3]PARAGENS CONCELHO'!$1:$1048576,3,FALSE)</f>
        <v>Fail-Chafariz 2</v>
      </c>
      <c r="D64" s="20" t="s">
        <v>3087</v>
      </c>
      <c r="E64" s="5"/>
      <c r="F64" s="70"/>
      <c r="G64" s="51">
        <v>6.9444444444444447E-4</v>
      </c>
      <c r="H64" s="31">
        <v>6.9444444444444447E-4</v>
      </c>
      <c r="I64" s="308"/>
      <c r="J64" s="15">
        <f t="shared" si="34"/>
        <v>0.26805555555555555</v>
      </c>
      <c r="K64" s="15">
        <f t="shared" si="29"/>
        <v>0.31388888888888883</v>
      </c>
      <c r="L64" s="15"/>
      <c r="M64" s="15">
        <f t="shared" si="22"/>
        <v>0.43958333333333327</v>
      </c>
      <c r="N64" s="15">
        <f t="shared" si="18"/>
        <v>0.52986111111111101</v>
      </c>
      <c r="O64" s="15">
        <f t="shared" si="27"/>
        <v>0.5888888888888888</v>
      </c>
      <c r="P64" s="15">
        <f>P63+$G64</f>
        <v>0.61805555555555547</v>
      </c>
      <c r="Q64" s="15">
        <f>Q63+$G64</f>
        <v>0.74722222222222212</v>
      </c>
      <c r="R64" s="15"/>
      <c r="S64" s="15">
        <f t="shared" si="20"/>
        <v>0.79930555555555549</v>
      </c>
      <c r="T64" s="15">
        <f t="shared" si="28"/>
        <v>0.83472222222222214</v>
      </c>
      <c r="U64" s="15" t="s">
        <v>18</v>
      </c>
      <c r="V64" s="309"/>
      <c r="W64" s="15">
        <f t="shared" si="31"/>
        <v>0.34097222222222218</v>
      </c>
      <c r="X64" s="15">
        <f t="shared" si="30"/>
        <v>0.58680555555555547</v>
      </c>
      <c r="Y64" s="15" t="s">
        <v>18</v>
      </c>
      <c r="Z64" s="309"/>
      <c r="AA64" s="15">
        <f t="shared" si="32"/>
        <v>0.32847222222222222</v>
      </c>
      <c r="AB64" s="15">
        <f t="shared" si="33"/>
        <v>0.61597222222222214</v>
      </c>
      <c r="AC64" s="15" t="s">
        <v>18</v>
      </c>
    </row>
    <row r="65" spans="1:46" x14ac:dyDescent="0.25">
      <c r="A65" s="12" t="str">
        <f>VLOOKUP(D:D,'[3]PARAGENS CONCELHO'!$1:$1048576,2,FALSE)</f>
        <v xml:space="preserve"> 40.607945,  -7.976631</v>
      </c>
      <c r="B65" s="12"/>
      <c r="C65" s="12" t="str">
        <f>VLOOKUP(D:D,'[3]PARAGENS CONCELHO'!$1:$1048576,3,FALSE)</f>
        <v>Fail-Torre 2</v>
      </c>
      <c r="D65" s="20" t="s">
        <v>3088</v>
      </c>
      <c r="E65" s="5"/>
      <c r="F65" s="72">
        <v>6.9444444444444447E-4</v>
      </c>
      <c r="G65" s="51">
        <v>0</v>
      </c>
      <c r="H65" s="31">
        <v>0</v>
      </c>
      <c r="I65" s="308"/>
      <c r="J65" s="35">
        <f t="shared" si="34"/>
        <v>0.26805555555555555</v>
      </c>
      <c r="K65" s="35">
        <f t="shared" si="29"/>
        <v>0.31388888888888883</v>
      </c>
      <c r="L65" s="35"/>
      <c r="M65" s="35">
        <f t="shared" si="22"/>
        <v>0.43958333333333327</v>
      </c>
      <c r="N65" s="35">
        <f t="shared" si="18"/>
        <v>0.52986111111111101</v>
      </c>
      <c r="O65" s="35">
        <f t="shared" si="27"/>
        <v>0.5888888888888888</v>
      </c>
      <c r="P65" s="35">
        <f>P64+$G65</f>
        <v>0.61805555555555547</v>
      </c>
      <c r="Q65" s="35">
        <f>Q64+$F65</f>
        <v>0.74791666666666656</v>
      </c>
      <c r="R65" s="35"/>
      <c r="S65" s="35">
        <f t="shared" si="20"/>
        <v>0.79930555555555549</v>
      </c>
      <c r="T65" s="35">
        <f>T64+$F65</f>
        <v>0.83541666666666659</v>
      </c>
      <c r="U65" s="35" t="s">
        <v>18</v>
      </c>
      <c r="V65" s="309"/>
      <c r="W65" s="35">
        <f t="shared" si="31"/>
        <v>0.34097222222222218</v>
      </c>
      <c r="X65" s="35">
        <f t="shared" si="30"/>
        <v>0.58680555555555547</v>
      </c>
      <c r="Y65" s="35" t="s">
        <v>18</v>
      </c>
      <c r="Z65" s="309"/>
      <c r="AA65" s="35">
        <f t="shared" si="32"/>
        <v>0.32847222222222222</v>
      </c>
      <c r="AB65" s="35">
        <f t="shared" si="33"/>
        <v>0.61597222222222214</v>
      </c>
      <c r="AC65" s="35" t="s">
        <v>18</v>
      </c>
    </row>
    <row r="66" spans="1:46" x14ac:dyDescent="0.25">
      <c r="A66" s="12" t="str">
        <f>VLOOKUP(D:D,'[3]PARAGENS CONCELHO'!$1:$1048576,2,FALSE)</f>
        <v xml:space="preserve"> 40.608416,  -7.975274</v>
      </c>
      <c r="B66" s="12"/>
      <c r="C66" s="12" t="str">
        <f>VLOOKUP(D:D,'[3]PARAGENS CONCELHO'!$1:$1048576,3,FALSE)</f>
        <v>Fail-Ponte Rio Pavia 2</v>
      </c>
      <c r="D66" s="20" t="s">
        <v>3089</v>
      </c>
      <c r="E66" s="5"/>
      <c r="F66" s="72">
        <v>0</v>
      </c>
      <c r="G66" s="51">
        <v>6.9444444444444447E-4</v>
      </c>
      <c r="H66" s="31">
        <v>6.9444444444444447E-4</v>
      </c>
      <c r="I66" s="308"/>
      <c r="J66" s="15">
        <f t="shared" si="34"/>
        <v>0.26874999999999999</v>
      </c>
      <c r="K66" s="15">
        <f t="shared" si="29"/>
        <v>0.31458333333333327</v>
      </c>
      <c r="L66" s="15"/>
      <c r="M66" s="15">
        <f t="shared" si="22"/>
        <v>0.44027777777777771</v>
      </c>
      <c r="N66" s="15">
        <f t="shared" si="18"/>
        <v>0.53055555555555545</v>
      </c>
      <c r="O66" s="15">
        <f t="shared" si="27"/>
        <v>0.58958333333333324</v>
      </c>
      <c r="P66" s="15">
        <f>P65+$G66</f>
        <v>0.61874999999999991</v>
      </c>
      <c r="Q66" s="15">
        <f>Q65+$G66</f>
        <v>0.74861111111111101</v>
      </c>
      <c r="R66" s="15"/>
      <c r="S66" s="15">
        <f t="shared" si="20"/>
        <v>0.79999999999999993</v>
      </c>
      <c r="T66" s="15">
        <f>T65+$G66</f>
        <v>0.83611111111111103</v>
      </c>
      <c r="U66" s="15" t="s">
        <v>18</v>
      </c>
      <c r="V66" s="309"/>
      <c r="W66" s="15">
        <f t="shared" si="31"/>
        <v>0.34166666666666662</v>
      </c>
      <c r="X66" s="15">
        <f t="shared" si="30"/>
        <v>0.58749999999999991</v>
      </c>
      <c r="Y66" s="15" t="s">
        <v>18</v>
      </c>
      <c r="Z66" s="309"/>
      <c r="AA66" s="15">
        <f t="shared" si="32"/>
        <v>0.32916666666666666</v>
      </c>
      <c r="AB66" s="15">
        <f t="shared" si="33"/>
        <v>0.61666666666666659</v>
      </c>
      <c r="AC66" s="15" t="s">
        <v>18</v>
      </c>
    </row>
    <row r="67" spans="1:46" x14ac:dyDescent="0.25">
      <c r="A67" s="12" t="str">
        <f>VLOOKUP(D:D,'[3]PARAGENS CONCELHO'!$1:$1048576,2,FALSE)</f>
        <v xml:space="preserve"> 40.609320,  -7.971849</v>
      </c>
      <c r="B67" s="12"/>
      <c r="C67" s="12" t="str">
        <f>VLOOKUP(D:D,'[3]PARAGENS CONCELHO'!$1:$1048576,3,FALSE)</f>
        <v>Fail-Junta Freguesia 2</v>
      </c>
      <c r="D67" s="20" t="s">
        <v>3090</v>
      </c>
      <c r="E67" s="5"/>
      <c r="F67" s="72">
        <v>6.9444444444444447E-4</v>
      </c>
      <c r="G67" s="51">
        <v>0</v>
      </c>
      <c r="H67" s="31">
        <v>0</v>
      </c>
      <c r="I67" s="308"/>
      <c r="J67" s="35">
        <f t="shared" si="34"/>
        <v>0.26874999999999999</v>
      </c>
      <c r="K67" s="35">
        <f t="shared" si="29"/>
        <v>0.31458333333333327</v>
      </c>
      <c r="L67" s="35"/>
      <c r="M67" s="35">
        <f t="shared" si="22"/>
        <v>0.44027777777777771</v>
      </c>
      <c r="N67" s="35">
        <f t="shared" si="18"/>
        <v>0.53055555555555545</v>
      </c>
      <c r="O67" s="35">
        <f t="shared" si="27"/>
        <v>0.58958333333333324</v>
      </c>
      <c r="P67" s="35">
        <f>P66+$F67</f>
        <v>0.61944444444444435</v>
      </c>
      <c r="Q67" s="35">
        <f>Q66+$F67</f>
        <v>0.74930555555555545</v>
      </c>
      <c r="R67" s="35"/>
      <c r="S67" s="35">
        <f t="shared" si="20"/>
        <v>0.79999999999999993</v>
      </c>
      <c r="T67" s="35">
        <f>T66+$F67</f>
        <v>0.83680555555555547</v>
      </c>
      <c r="U67" s="35" t="s">
        <v>18</v>
      </c>
      <c r="V67" s="309"/>
      <c r="W67" s="35">
        <f t="shared" si="31"/>
        <v>0.34166666666666662</v>
      </c>
      <c r="X67" s="35">
        <f t="shared" si="30"/>
        <v>0.58749999999999991</v>
      </c>
      <c r="Y67" s="35" t="s">
        <v>18</v>
      </c>
      <c r="Z67" s="309"/>
      <c r="AA67" s="35">
        <f t="shared" si="32"/>
        <v>0.32916666666666666</v>
      </c>
      <c r="AB67" s="35">
        <f t="shared" si="33"/>
        <v>0.61666666666666659</v>
      </c>
      <c r="AC67" s="35" t="s">
        <v>18</v>
      </c>
    </row>
    <row r="68" spans="1:46" x14ac:dyDescent="0.25">
      <c r="A68" s="12" t="str">
        <f>VLOOKUP(D:D,'[3]PARAGENS CONCELHO'!$1:$1048576,2,FALSE)</f>
        <v xml:space="preserve"> 40.609985,  -7.969727</v>
      </c>
      <c r="B68" s="12"/>
      <c r="C68" s="12" t="str">
        <f>VLOOKUP(D:D,'[3]PARAGENS CONCELHO'!$1:$1048576,3,FALSE)</f>
        <v>Fail-Escola 2</v>
      </c>
      <c r="D68" s="20" t="s">
        <v>3091</v>
      </c>
      <c r="E68" s="5"/>
      <c r="F68" s="70"/>
      <c r="G68" s="51">
        <v>6.9444444444444447E-4</v>
      </c>
      <c r="H68" s="31">
        <v>6.9444444444444447E-4</v>
      </c>
      <c r="I68" s="308"/>
      <c r="J68" s="15">
        <f t="shared" si="34"/>
        <v>0.26944444444444443</v>
      </c>
      <c r="K68" s="15">
        <f t="shared" si="29"/>
        <v>0.31527777777777771</v>
      </c>
      <c r="L68" s="15"/>
      <c r="M68" s="15">
        <f t="shared" si="22"/>
        <v>0.44097222222222215</v>
      </c>
      <c r="N68" s="15">
        <f t="shared" si="18"/>
        <v>0.53124999999999989</v>
      </c>
      <c r="O68" s="15">
        <f t="shared" si="27"/>
        <v>0.59027777777777768</v>
      </c>
      <c r="P68" s="15">
        <f t="shared" ref="P68:Q70" si="35">P67+$G68</f>
        <v>0.6201388888888888</v>
      </c>
      <c r="Q68" s="15">
        <f t="shared" si="35"/>
        <v>0.74999999999999989</v>
      </c>
      <c r="R68" s="15"/>
      <c r="S68" s="15">
        <f t="shared" si="20"/>
        <v>0.80069444444444438</v>
      </c>
      <c r="T68" s="15">
        <f>T67+$G68</f>
        <v>0.83749999999999991</v>
      </c>
      <c r="U68" s="15" t="s">
        <v>18</v>
      </c>
      <c r="V68" s="309"/>
      <c r="W68" s="15">
        <f t="shared" si="31"/>
        <v>0.34236111111111106</v>
      </c>
      <c r="X68" s="15">
        <f t="shared" si="30"/>
        <v>0.58819444444444435</v>
      </c>
      <c r="Y68" s="15" t="s">
        <v>18</v>
      </c>
      <c r="Z68" s="309"/>
      <c r="AA68" s="15">
        <f t="shared" si="32"/>
        <v>0.3298611111111111</v>
      </c>
      <c r="AB68" s="15">
        <f t="shared" si="33"/>
        <v>0.61736111111111103</v>
      </c>
      <c r="AC68" s="15" t="s">
        <v>18</v>
      </c>
    </row>
    <row r="69" spans="1:46" x14ac:dyDescent="0.25">
      <c r="A69" s="12" t="str">
        <f>VLOOKUP(D:D,'[3]PARAGENS CONCELHO'!$1:$1048576,2,FALSE)</f>
        <v xml:space="preserve"> 40.614693,  -7.960874</v>
      </c>
      <c r="B69" s="12"/>
      <c r="C69" s="12" t="str">
        <f>VLOOKUP(D:D,'[3]PARAGENS CONCELHO'!$1:$1048576,3,FALSE)</f>
        <v>V Chã Sá-Qta Maceira 3</v>
      </c>
      <c r="D69" s="20" t="s">
        <v>2490</v>
      </c>
      <c r="E69" s="5"/>
      <c r="F69" s="72">
        <v>6.9444444444444447E-4</v>
      </c>
      <c r="G69" s="51">
        <v>1.3888888888888889E-3</v>
      </c>
      <c r="H69" s="31">
        <v>1.3888888888888889E-3</v>
      </c>
      <c r="I69" s="308"/>
      <c r="J69" s="35">
        <f t="shared" si="34"/>
        <v>0.27083333333333331</v>
      </c>
      <c r="K69" s="35">
        <f t="shared" si="29"/>
        <v>0.3166666666666666</v>
      </c>
      <c r="L69" s="35"/>
      <c r="M69" s="35">
        <f t="shared" si="22"/>
        <v>0.44236111111111104</v>
      </c>
      <c r="N69" s="35">
        <f t="shared" ref="N69:N91" si="36">+N68+G69</f>
        <v>0.53263888888888877</v>
      </c>
      <c r="O69" s="35">
        <f t="shared" si="27"/>
        <v>0.59166666666666656</v>
      </c>
      <c r="P69" s="35">
        <f t="shared" si="35"/>
        <v>0.62152777777777768</v>
      </c>
      <c r="Q69" s="35">
        <f t="shared" si="35"/>
        <v>0.75138888888888877</v>
      </c>
      <c r="R69" s="35"/>
      <c r="S69" s="35">
        <f t="shared" ref="S69:S85" si="37">S68+G69</f>
        <v>0.80208333333333326</v>
      </c>
      <c r="T69" s="35">
        <f>T68+$G69</f>
        <v>0.8388888888888888</v>
      </c>
      <c r="U69" s="35" t="s">
        <v>18</v>
      </c>
      <c r="V69" s="309"/>
      <c r="W69" s="35">
        <f t="shared" si="31"/>
        <v>0.34374999999999994</v>
      </c>
      <c r="X69" s="35">
        <f t="shared" si="30"/>
        <v>0.58958333333333324</v>
      </c>
      <c r="Y69" s="35" t="s">
        <v>18</v>
      </c>
      <c r="Z69" s="309"/>
      <c r="AA69" s="35">
        <f t="shared" si="32"/>
        <v>0.33124999999999999</v>
      </c>
      <c r="AB69" s="35">
        <f t="shared" si="33"/>
        <v>0.61874999999999991</v>
      </c>
      <c r="AC69" s="35" t="s">
        <v>18</v>
      </c>
    </row>
    <row r="70" spans="1:46" x14ac:dyDescent="0.25">
      <c r="A70" s="12" t="str">
        <f>VLOOKUP(D:D,'[3]PARAGENS CONCELHO'!$1:$1048576,2,FALSE)</f>
        <v xml:space="preserve"> 40.615491,  -7.957021</v>
      </c>
      <c r="B70" s="12"/>
      <c r="C70" s="12" t="str">
        <f>VLOOKUP(D:D,'[3]PARAGENS CONCELHO'!$1:$1048576,3,FALSE)</f>
        <v>V Chã Sá-Qta Maceira 2</v>
      </c>
      <c r="D70" s="20" t="s">
        <v>3092</v>
      </c>
      <c r="E70" s="5"/>
      <c r="F70" s="72">
        <v>6.9444444444444447E-4</v>
      </c>
      <c r="G70" s="51">
        <v>1.3888888888888889E-3</v>
      </c>
      <c r="H70" s="31">
        <v>1.3888888888888889E-3</v>
      </c>
      <c r="I70" s="308"/>
      <c r="J70" s="15">
        <f t="shared" si="34"/>
        <v>0.2722222222222222</v>
      </c>
      <c r="K70" s="15">
        <f t="shared" si="29"/>
        <v>0.31805555555555548</v>
      </c>
      <c r="L70" s="15"/>
      <c r="M70" s="15">
        <f t="shared" si="22"/>
        <v>0.44374999999999992</v>
      </c>
      <c r="N70" s="15">
        <f t="shared" si="36"/>
        <v>0.53402777777777766</v>
      </c>
      <c r="O70" s="15">
        <f t="shared" si="27"/>
        <v>0.59305555555555545</v>
      </c>
      <c r="P70" s="15">
        <f t="shared" si="35"/>
        <v>0.62291666666666656</v>
      </c>
      <c r="Q70" s="15">
        <f t="shared" si="35"/>
        <v>0.75277777777777766</v>
      </c>
      <c r="R70" s="15"/>
      <c r="S70" s="15">
        <f t="shared" si="37"/>
        <v>0.80347222222222214</v>
      </c>
      <c r="T70" s="15">
        <f>T69+$G70</f>
        <v>0.84027777777777768</v>
      </c>
      <c r="U70" s="15" t="s">
        <v>18</v>
      </c>
      <c r="V70" s="309"/>
      <c r="W70" s="15">
        <f t="shared" si="31"/>
        <v>0.34513888888888883</v>
      </c>
      <c r="X70" s="15">
        <f t="shared" si="30"/>
        <v>0.59097222222222212</v>
      </c>
      <c r="Y70" s="15" t="s">
        <v>18</v>
      </c>
      <c r="Z70" s="309"/>
      <c r="AA70" s="15">
        <f t="shared" si="32"/>
        <v>0.33263888888888887</v>
      </c>
      <c r="AB70" s="15">
        <f t="shared" si="33"/>
        <v>0.6201388888888888</v>
      </c>
      <c r="AC70" s="15" t="s">
        <v>18</v>
      </c>
    </row>
    <row r="71" spans="1:46" x14ac:dyDescent="0.25">
      <c r="A71" s="12" t="str">
        <f>VLOOKUP(D:D,'[3]PARAGENS CONCELHO'!$1:$1048576,2,FALSE)</f>
        <v xml:space="preserve"> 40.617943,  -7.953988</v>
      </c>
      <c r="B71" s="12"/>
      <c r="C71" s="12" t="str">
        <f>VLOOKUP(D:D,'[3]PARAGENS CONCELHO'!$1:$1048576,3,FALSE)</f>
        <v>Vila Chã Sá-Gorgulhão 2</v>
      </c>
      <c r="D71" s="20" t="s">
        <v>3093</v>
      </c>
      <c r="E71" s="5"/>
      <c r="F71" s="72">
        <v>6.9444444444444447E-4</v>
      </c>
      <c r="G71" s="51">
        <v>0</v>
      </c>
      <c r="H71" s="31">
        <v>0</v>
      </c>
      <c r="I71" s="308"/>
      <c r="J71" s="35">
        <f t="shared" si="34"/>
        <v>0.2722222222222222</v>
      </c>
      <c r="K71" s="35">
        <f t="shared" si="29"/>
        <v>0.31805555555555548</v>
      </c>
      <c r="L71" s="35"/>
      <c r="M71" s="35">
        <f t="shared" si="22"/>
        <v>0.44374999999999992</v>
      </c>
      <c r="N71" s="35">
        <f t="shared" si="36"/>
        <v>0.53402777777777766</v>
      </c>
      <c r="O71" s="35">
        <f t="shared" si="27"/>
        <v>0.59305555555555545</v>
      </c>
      <c r="P71" s="35">
        <f>P70+$F71</f>
        <v>0.62361111111111101</v>
      </c>
      <c r="Q71" s="35">
        <f>Q70+$F71</f>
        <v>0.7534722222222221</v>
      </c>
      <c r="R71" s="35"/>
      <c r="S71" s="35">
        <f t="shared" si="37"/>
        <v>0.80347222222222214</v>
      </c>
      <c r="T71" s="35">
        <f>T70+$F71</f>
        <v>0.84097222222222212</v>
      </c>
      <c r="U71" s="35" t="s">
        <v>18</v>
      </c>
      <c r="V71" s="309"/>
      <c r="W71" s="35">
        <f t="shared" si="31"/>
        <v>0.34513888888888883</v>
      </c>
      <c r="X71" s="35">
        <f t="shared" si="30"/>
        <v>0.59097222222222212</v>
      </c>
      <c r="Y71" s="35" t="s">
        <v>18</v>
      </c>
      <c r="Z71" s="309"/>
      <c r="AA71" s="35">
        <f t="shared" si="32"/>
        <v>0.33263888888888887</v>
      </c>
      <c r="AB71" s="35">
        <f t="shared" si="33"/>
        <v>0.6201388888888888</v>
      </c>
      <c r="AC71" s="35" t="s">
        <v>18</v>
      </c>
    </row>
    <row r="72" spans="1:46" x14ac:dyDescent="0.25">
      <c r="A72" s="12" t="str">
        <f>VLOOKUP(D:D,'[3]PARAGENS CONCELHO'!$1:$1048576,2,FALSE)</f>
        <v xml:space="preserve"> 40.620037,  -7.950247</v>
      </c>
      <c r="B72" s="12"/>
      <c r="C72" s="12" t="str">
        <f>VLOOKUP(D:D,'[3]PARAGENS CONCELHO'!$1:$1048576,3,FALSE)</f>
        <v>V Chã Sá-S J Batista 3</v>
      </c>
      <c r="D72" s="20" t="s">
        <v>3094</v>
      </c>
      <c r="E72" s="5"/>
      <c r="F72" s="72">
        <v>0</v>
      </c>
      <c r="G72" s="51">
        <v>6.9444444444444447E-4</v>
      </c>
      <c r="H72" s="31">
        <v>6.9444444444444447E-4</v>
      </c>
      <c r="I72" s="308"/>
      <c r="J72" s="15">
        <f t="shared" si="34"/>
        <v>0.27291666666666664</v>
      </c>
      <c r="K72" s="15">
        <f t="shared" si="29"/>
        <v>0.31874999999999992</v>
      </c>
      <c r="L72" s="15"/>
      <c r="M72" s="15">
        <f t="shared" si="22"/>
        <v>0.44444444444444436</v>
      </c>
      <c r="N72" s="15">
        <f t="shared" si="36"/>
        <v>0.5347222222222221</v>
      </c>
      <c r="O72" s="15">
        <f t="shared" si="27"/>
        <v>0.59374999999999989</v>
      </c>
      <c r="P72" s="15">
        <f>P71+$G72</f>
        <v>0.62430555555555545</v>
      </c>
      <c r="Q72" s="15">
        <f>Q71+$G72</f>
        <v>0.75416666666666654</v>
      </c>
      <c r="R72" s="15"/>
      <c r="S72" s="15">
        <f t="shared" si="37"/>
        <v>0.80416666666666659</v>
      </c>
      <c r="T72" s="15">
        <f>T71+$G72</f>
        <v>0.84166666666666656</v>
      </c>
      <c r="U72" s="15" t="s">
        <v>18</v>
      </c>
      <c r="V72" s="309"/>
      <c r="W72" s="15">
        <f t="shared" si="31"/>
        <v>0.34583333333333327</v>
      </c>
      <c r="X72" s="15">
        <f t="shared" si="30"/>
        <v>0.59166666666666656</v>
      </c>
      <c r="Y72" s="15" t="s">
        <v>18</v>
      </c>
      <c r="Z72" s="309"/>
      <c r="AA72" s="15">
        <f t="shared" si="32"/>
        <v>0.33333333333333331</v>
      </c>
      <c r="AB72" s="15">
        <f t="shared" si="33"/>
        <v>0.62083333333333324</v>
      </c>
      <c r="AC72" s="15" t="s">
        <v>18</v>
      </c>
    </row>
    <row r="73" spans="1:46" s="143" customFormat="1" x14ac:dyDescent="0.25">
      <c r="A73" s="23" t="str">
        <f>VLOOKUP(D:D,'[3]PARAGENS CONCELHO'!$1:$1048576,2,FALSE)</f>
        <v xml:space="preserve"> 40.622802,  -7.944304</v>
      </c>
      <c r="B73" s="12">
        <v>13</v>
      </c>
      <c r="C73" s="23" t="str">
        <f>VLOOKUP(D:D,'[3]PARAGENS CONCELHO'!$1:$1048576,3,FALSE)</f>
        <v>EN2-A25</v>
      </c>
      <c r="D73" s="32" t="s">
        <v>3063</v>
      </c>
      <c r="E73" s="82" t="s">
        <v>3854</v>
      </c>
      <c r="F73" s="147">
        <v>5.5555555555555558E-3</v>
      </c>
      <c r="G73" s="144">
        <v>1.3888888888888889E-3</v>
      </c>
      <c r="H73" s="145">
        <v>6.9444444444444447E-4</v>
      </c>
      <c r="I73" s="308"/>
      <c r="J73" s="80">
        <v>0.27777777777777779</v>
      </c>
      <c r="K73" s="80">
        <f>K72+G72</f>
        <v>0.31944444444444436</v>
      </c>
      <c r="L73" s="80">
        <v>0.3263888888888889</v>
      </c>
      <c r="M73" s="80">
        <f>+M72+F73</f>
        <v>0.4499999999999999</v>
      </c>
      <c r="N73" s="80">
        <f t="shared" si="36"/>
        <v>0.53611111111111098</v>
      </c>
      <c r="O73" s="80">
        <f t="shared" si="27"/>
        <v>0.59513888888888877</v>
      </c>
      <c r="P73" s="80">
        <f>P72+$G73</f>
        <v>0.62569444444444433</v>
      </c>
      <c r="Q73" s="80">
        <v>0.76041666666666663</v>
      </c>
      <c r="R73" s="80"/>
      <c r="S73" s="80">
        <f t="shared" si="37"/>
        <v>0.80555555555555547</v>
      </c>
      <c r="T73" s="80">
        <f>T72+$G73</f>
        <v>0.84305555555555545</v>
      </c>
      <c r="U73" s="80" t="s">
        <v>18</v>
      </c>
      <c r="V73" s="309"/>
      <c r="W73" s="80">
        <f>W72+$F73</f>
        <v>0.35138888888888881</v>
      </c>
      <c r="X73" s="80">
        <f t="shared" si="30"/>
        <v>0.59305555555555545</v>
      </c>
      <c r="Y73" s="80" t="s">
        <v>18</v>
      </c>
      <c r="Z73" s="309"/>
      <c r="AA73" s="80">
        <f>AA72+$F73</f>
        <v>0.33888888888888885</v>
      </c>
      <c r="AB73" s="80">
        <f t="shared" ref="AB73:AB85" si="38">AB72+$G73</f>
        <v>0.62222222222222212</v>
      </c>
      <c r="AC73" s="80" t="s">
        <v>18</v>
      </c>
      <c r="AD73"/>
      <c r="AE73"/>
      <c r="AF73"/>
      <c r="AG73"/>
      <c r="AH73"/>
      <c r="AI73"/>
      <c r="AJ73"/>
      <c r="AK73"/>
      <c r="AL73"/>
      <c r="AM73"/>
      <c r="AN73"/>
      <c r="AO73"/>
      <c r="AP73"/>
      <c r="AQ73"/>
      <c r="AR73"/>
      <c r="AS73"/>
      <c r="AT73"/>
    </row>
    <row r="74" spans="1:46" x14ac:dyDescent="0.25">
      <c r="A74" s="12" t="str">
        <f>VLOOKUP(D:D,'[3]PARAGENS CONCELHO'!$1:$1048576,2,FALSE)</f>
        <v xml:space="preserve"> 40.628143,  -7.940052</v>
      </c>
      <c r="B74" s="12">
        <v>13</v>
      </c>
      <c r="C74" s="12" t="str">
        <f>VLOOKUP(D:D,'[3]PARAGENS CONCELHO'!$1:$1048576,3,FALSE)</f>
        <v>Av Luís Martins- Galp 2</v>
      </c>
      <c r="D74" s="40" t="s">
        <v>2285</v>
      </c>
      <c r="E74" s="5"/>
      <c r="F74" s="77">
        <v>2.0833333333333333E-3</v>
      </c>
      <c r="G74" s="51">
        <v>6.9444444444444447E-4</v>
      </c>
      <c r="H74" s="31">
        <v>6.9444444444444447E-4</v>
      </c>
      <c r="I74" s="308"/>
      <c r="J74" s="15">
        <f>J73+$G74</f>
        <v>0.27847222222222223</v>
      </c>
      <c r="K74" s="15">
        <f>K73+G74</f>
        <v>0.32013888888888881</v>
      </c>
      <c r="L74" s="15">
        <f>L73+G74</f>
        <v>0.32708333333333334</v>
      </c>
      <c r="M74" s="15">
        <f t="shared" ref="M74:M86" si="39">+M73+G74</f>
        <v>0.45069444444444434</v>
      </c>
      <c r="N74" s="15">
        <f t="shared" si="36"/>
        <v>0.53680555555555542</v>
      </c>
      <c r="O74" s="15">
        <f t="shared" si="27"/>
        <v>0.59583333333333321</v>
      </c>
      <c r="P74" s="15">
        <f>P73+$F74</f>
        <v>0.62777777777777766</v>
      </c>
      <c r="Q74" s="15">
        <f>Q73+$G74</f>
        <v>0.76111111111111107</v>
      </c>
      <c r="R74" s="15"/>
      <c r="S74" s="15">
        <f t="shared" si="37"/>
        <v>0.80624999999999991</v>
      </c>
      <c r="T74" s="15">
        <f>T73+$F74</f>
        <v>0.84513888888888877</v>
      </c>
      <c r="U74" s="15" t="s">
        <v>18</v>
      </c>
      <c r="V74" s="309"/>
      <c r="W74" s="15">
        <f t="shared" ref="W74:W83" si="40">W73+$G74</f>
        <v>0.35208333333333325</v>
      </c>
      <c r="X74" s="15">
        <f t="shared" si="30"/>
        <v>0.59374999999999989</v>
      </c>
      <c r="Y74" s="15" t="s">
        <v>18</v>
      </c>
      <c r="Z74" s="309"/>
      <c r="AA74" s="15">
        <f t="shared" ref="AA74:AA85" si="41">AA73+$G74</f>
        <v>0.33958333333333329</v>
      </c>
      <c r="AB74" s="15">
        <f t="shared" si="38"/>
        <v>0.62291666666666656</v>
      </c>
      <c r="AC74" s="15" t="s">
        <v>18</v>
      </c>
    </row>
    <row r="75" spans="1:46" x14ac:dyDescent="0.25">
      <c r="A75" s="12" t="str">
        <f>VLOOKUP(D:D,'[3]PARAGENS CONCELHO'!$1:$1048576,2,FALSE)</f>
        <v xml:space="preserve"> 40.634885,  -7.929637</v>
      </c>
      <c r="B75" s="12">
        <v>13</v>
      </c>
      <c r="C75" s="12" t="str">
        <f>VLOOKUP(D:D,'[3]PARAGENS CONCELHO'!$1:$1048576,3,FALSE)</f>
        <v>Av Luís Martins 2</v>
      </c>
      <c r="D75" s="20" t="s">
        <v>3064</v>
      </c>
      <c r="E75" s="5"/>
      <c r="F75" s="72">
        <v>0</v>
      </c>
      <c r="G75" s="51">
        <v>6.9444444444444447E-4</v>
      </c>
      <c r="H75" s="31">
        <v>6.9444444444444447E-4</v>
      </c>
      <c r="I75" s="308"/>
      <c r="J75" s="35">
        <f>J74+$G75</f>
        <v>0.27916666666666667</v>
      </c>
      <c r="K75" s="35">
        <f>K74+G75</f>
        <v>0.32083333333333325</v>
      </c>
      <c r="L75" s="35">
        <f>L74+F75</f>
        <v>0.32708333333333334</v>
      </c>
      <c r="M75" s="35">
        <f t="shared" si="39"/>
        <v>0.45138888888888878</v>
      </c>
      <c r="N75" s="35">
        <f t="shared" si="36"/>
        <v>0.53749999999999987</v>
      </c>
      <c r="O75" s="35">
        <f t="shared" si="27"/>
        <v>0.59652777777777766</v>
      </c>
      <c r="P75" s="35">
        <f t="shared" ref="P75:P85" si="42">P74+$G75</f>
        <v>0.6284722222222221</v>
      </c>
      <c r="Q75" s="35">
        <f>Q74+$G75</f>
        <v>0.76180555555555551</v>
      </c>
      <c r="R75" s="35"/>
      <c r="S75" s="35">
        <f t="shared" si="37"/>
        <v>0.80694444444444435</v>
      </c>
      <c r="T75" s="35">
        <f>T74+$G75</f>
        <v>0.84583333333333321</v>
      </c>
      <c r="U75" s="35" t="s">
        <v>18</v>
      </c>
      <c r="V75" s="309"/>
      <c r="W75" s="35">
        <f t="shared" si="40"/>
        <v>0.35277777777777769</v>
      </c>
      <c r="X75" s="35">
        <f t="shared" si="30"/>
        <v>0.59444444444444433</v>
      </c>
      <c r="Y75" s="35" t="s">
        <v>18</v>
      </c>
      <c r="Z75" s="309"/>
      <c r="AA75" s="35">
        <f t="shared" si="41"/>
        <v>0.34027777777777773</v>
      </c>
      <c r="AB75" s="35">
        <f t="shared" si="38"/>
        <v>0.62361111111111101</v>
      </c>
      <c r="AC75" s="35" t="s">
        <v>18</v>
      </c>
    </row>
    <row r="76" spans="1:46" x14ac:dyDescent="0.25">
      <c r="A76" s="12" t="str">
        <f>VLOOKUP(D:D,'[3]PARAGENS CONCELHO'!$1:$1048576,2,FALSE)</f>
        <v xml:space="preserve"> 40.638076,  -7.929845</v>
      </c>
      <c r="B76" s="12">
        <v>13</v>
      </c>
      <c r="C76" s="12" t="str">
        <f>VLOOKUP(D:D,'[3]PARAGENS CONCELHO'!$1:$1048576,3,FALSE)</f>
        <v>Paradinha-R Principal 2</v>
      </c>
      <c r="D76" s="20" t="s">
        <v>3044</v>
      </c>
      <c r="E76" s="5"/>
      <c r="F76" s="72">
        <v>6.9444444444444447E-4</v>
      </c>
      <c r="G76" s="51">
        <v>1.3888888888888889E-3</v>
      </c>
      <c r="H76" s="31">
        <v>6.9444444444444447E-4</v>
      </c>
      <c r="I76" s="308"/>
      <c r="J76" s="15" t="s">
        <v>18</v>
      </c>
      <c r="K76" s="15">
        <f>K75+F76</f>
        <v>0.32152777777777769</v>
      </c>
      <c r="L76" s="15">
        <f>L75+F76</f>
        <v>0.32777777777777778</v>
      </c>
      <c r="M76" s="15">
        <f t="shared" si="39"/>
        <v>0.45277777777777767</v>
      </c>
      <c r="N76" s="15">
        <f t="shared" si="36"/>
        <v>0.53888888888888875</v>
      </c>
      <c r="O76" s="15">
        <f t="shared" si="27"/>
        <v>0.59791666666666654</v>
      </c>
      <c r="P76" s="15">
        <f t="shared" si="42"/>
        <v>0.62986111111111098</v>
      </c>
      <c r="Q76" s="15" t="s">
        <v>18</v>
      </c>
      <c r="R76" s="15"/>
      <c r="S76" s="15">
        <f t="shared" si="37"/>
        <v>0.80833333333333324</v>
      </c>
      <c r="T76" s="15" t="s">
        <v>18</v>
      </c>
      <c r="U76" s="15" t="s">
        <v>18</v>
      </c>
      <c r="V76" s="309"/>
      <c r="W76" s="15">
        <f t="shared" si="40"/>
        <v>0.35416666666666657</v>
      </c>
      <c r="X76" s="15">
        <f t="shared" si="30"/>
        <v>0.59583333333333321</v>
      </c>
      <c r="Y76" s="15" t="s">
        <v>18</v>
      </c>
      <c r="Z76" s="309"/>
      <c r="AA76" s="15">
        <f t="shared" si="41"/>
        <v>0.34166666666666662</v>
      </c>
      <c r="AB76" s="15">
        <f t="shared" si="38"/>
        <v>0.62499999999999989</v>
      </c>
      <c r="AC76" s="15" t="s">
        <v>18</v>
      </c>
    </row>
    <row r="77" spans="1:46" x14ac:dyDescent="0.25">
      <c r="A77" s="12" t="str">
        <f>VLOOKUP(D:D,'[3]PARAGENS CONCELHO'!$1:$1048576,2,FALSE)</f>
        <v xml:space="preserve"> 40.638632,  -7.932472</v>
      </c>
      <c r="B77" s="12">
        <v>13</v>
      </c>
      <c r="C77" s="12" t="str">
        <f>VLOOKUP(D:D,'[3]PARAGENS CONCELHO'!$1:$1048576,3,FALSE)</f>
        <v>Paradinha-Escola 1</v>
      </c>
      <c r="D77" s="20" t="s">
        <v>3045</v>
      </c>
      <c r="E77" s="5"/>
      <c r="F77" s="70"/>
      <c r="G77" s="51">
        <v>6.9444444444444447E-4</v>
      </c>
      <c r="H77" s="31">
        <v>6.9444444444444447E-4</v>
      </c>
      <c r="I77" s="308"/>
      <c r="J77" s="35" t="s">
        <v>18</v>
      </c>
      <c r="K77" s="35">
        <f t="shared" ref="K77:K91" si="43">K76+G77</f>
        <v>0.32222222222222213</v>
      </c>
      <c r="L77" s="35">
        <f>L76+G77</f>
        <v>0.32847222222222222</v>
      </c>
      <c r="M77" s="35">
        <f t="shared" si="39"/>
        <v>0.45347222222222211</v>
      </c>
      <c r="N77" s="35">
        <f t="shared" si="36"/>
        <v>0.53958333333333319</v>
      </c>
      <c r="O77" s="35">
        <f t="shared" si="27"/>
        <v>0.59861111111111098</v>
      </c>
      <c r="P77" s="35">
        <f t="shared" si="42"/>
        <v>0.63055555555555542</v>
      </c>
      <c r="Q77" s="35" t="s">
        <v>18</v>
      </c>
      <c r="R77" s="35"/>
      <c r="S77" s="35">
        <f t="shared" si="37"/>
        <v>0.80902777777777768</v>
      </c>
      <c r="T77" s="35" t="s">
        <v>18</v>
      </c>
      <c r="U77" s="35" t="s">
        <v>18</v>
      </c>
      <c r="V77" s="309"/>
      <c r="W77" s="35">
        <f t="shared" si="40"/>
        <v>0.35486111111111102</v>
      </c>
      <c r="X77" s="35">
        <f t="shared" si="30"/>
        <v>0.59652777777777766</v>
      </c>
      <c r="Y77" s="35" t="s">
        <v>18</v>
      </c>
      <c r="Z77" s="309"/>
      <c r="AA77" s="35">
        <f t="shared" si="41"/>
        <v>0.34236111111111106</v>
      </c>
      <c r="AB77" s="35">
        <f t="shared" si="38"/>
        <v>0.62569444444444433</v>
      </c>
      <c r="AC77" s="35" t="s">
        <v>18</v>
      </c>
    </row>
    <row r="78" spans="1:46" x14ac:dyDescent="0.25">
      <c r="A78" s="12" t="str">
        <f>VLOOKUP(D:D,'[3]PARAGENS CONCELHO'!$1:$1048576,2,FALSE)</f>
        <v xml:space="preserve"> 40.638918,  -7.934570</v>
      </c>
      <c r="B78" s="12">
        <v>13</v>
      </c>
      <c r="C78" s="12" t="str">
        <f>VLOOKUP(D:D,'[3]PARAGENS CONCELHO'!$1:$1048576,3,FALSE)</f>
        <v>Paradinha-Largo Rossio</v>
      </c>
      <c r="D78" s="20" t="s">
        <v>3046</v>
      </c>
      <c r="E78" s="5"/>
      <c r="F78" s="70"/>
      <c r="G78" s="51">
        <v>6.9444444444444447E-4</v>
      </c>
      <c r="H78" s="31">
        <v>6.9444444444444447E-4</v>
      </c>
      <c r="I78" s="308"/>
      <c r="J78" s="15" t="s">
        <v>18</v>
      </c>
      <c r="K78" s="15">
        <f t="shared" si="43"/>
        <v>0.32291666666666657</v>
      </c>
      <c r="L78" s="15">
        <f>L77+G78</f>
        <v>0.32916666666666666</v>
      </c>
      <c r="M78" s="15">
        <f t="shared" si="39"/>
        <v>0.45416666666666655</v>
      </c>
      <c r="N78" s="15">
        <f t="shared" si="36"/>
        <v>0.54027777777777763</v>
      </c>
      <c r="O78" s="15">
        <f t="shared" si="27"/>
        <v>0.59930555555555542</v>
      </c>
      <c r="P78" s="15">
        <f t="shared" si="42"/>
        <v>0.63124999999999987</v>
      </c>
      <c r="Q78" s="15" t="s">
        <v>18</v>
      </c>
      <c r="R78" s="15"/>
      <c r="S78" s="15">
        <f t="shared" si="37"/>
        <v>0.80972222222222212</v>
      </c>
      <c r="T78" s="15" t="s">
        <v>18</v>
      </c>
      <c r="U78" s="15" t="s">
        <v>18</v>
      </c>
      <c r="V78" s="309"/>
      <c r="W78" s="15">
        <f t="shared" si="40"/>
        <v>0.35555555555555546</v>
      </c>
      <c r="X78" s="15">
        <f t="shared" si="30"/>
        <v>0.5972222222222221</v>
      </c>
      <c r="Y78" s="15" t="s">
        <v>18</v>
      </c>
      <c r="Z78" s="309"/>
      <c r="AA78" s="15">
        <f t="shared" si="41"/>
        <v>0.3430555555555555</v>
      </c>
      <c r="AB78" s="15">
        <f t="shared" si="38"/>
        <v>0.62638888888888877</v>
      </c>
      <c r="AC78" s="15" t="s">
        <v>18</v>
      </c>
    </row>
    <row r="79" spans="1:46" x14ac:dyDescent="0.25">
      <c r="A79" s="12" t="str">
        <f>VLOOKUP(D:D,'[3]PARAGENS CONCELHO'!$1:$1048576,2,FALSE)</f>
        <v xml:space="preserve"> 40.640825,  -7.936920</v>
      </c>
      <c r="B79" s="12">
        <v>13</v>
      </c>
      <c r="C79" s="12" t="str">
        <f>VLOOKUP(D:D,'[3]PARAGENS CONCELHO'!$1:$1048576,3,FALSE)</f>
        <v>Bairro de Paradinha</v>
      </c>
      <c r="D79" s="28" t="s">
        <v>3047</v>
      </c>
      <c r="E79" s="5"/>
      <c r="F79" s="51">
        <v>0</v>
      </c>
      <c r="G79" s="51">
        <v>6.9444444444444447E-4</v>
      </c>
      <c r="H79" s="31">
        <v>6.9444444444444447E-4</v>
      </c>
      <c r="I79" s="308"/>
      <c r="J79" s="15" t="s">
        <v>18</v>
      </c>
      <c r="K79" s="15">
        <f t="shared" si="43"/>
        <v>0.32361111111111102</v>
      </c>
      <c r="L79" s="15">
        <f>L78+F79</f>
        <v>0.32916666666666666</v>
      </c>
      <c r="M79" s="15">
        <f t="shared" si="39"/>
        <v>0.45486111111111099</v>
      </c>
      <c r="N79" s="15">
        <f t="shared" si="36"/>
        <v>0.54097222222222208</v>
      </c>
      <c r="O79" s="15">
        <f t="shared" si="27"/>
        <v>0.59999999999999987</v>
      </c>
      <c r="P79" s="15">
        <f t="shared" si="42"/>
        <v>0.63194444444444431</v>
      </c>
      <c r="Q79" s="15" t="s">
        <v>18</v>
      </c>
      <c r="R79" s="15"/>
      <c r="S79" s="15">
        <f t="shared" si="37"/>
        <v>0.81041666666666656</v>
      </c>
      <c r="T79" s="15" t="s">
        <v>18</v>
      </c>
      <c r="U79" s="15" t="s">
        <v>18</v>
      </c>
      <c r="V79" s="309"/>
      <c r="W79" s="15">
        <f t="shared" si="40"/>
        <v>0.3562499999999999</v>
      </c>
      <c r="X79" s="15">
        <f t="shared" si="30"/>
        <v>0.59791666666666654</v>
      </c>
      <c r="Y79" s="15" t="s">
        <v>18</v>
      </c>
      <c r="Z79" s="309"/>
      <c r="AA79" s="15">
        <f t="shared" si="41"/>
        <v>0.34374999999999994</v>
      </c>
      <c r="AB79" s="15">
        <f t="shared" si="38"/>
        <v>0.62708333333333321</v>
      </c>
      <c r="AC79" s="15" t="s">
        <v>18</v>
      </c>
    </row>
    <row r="80" spans="1:46" x14ac:dyDescent="0.25">
      <c r="A80" s="12" t="str">
        <f>VLOOKUP(D:D,'[3]PARAGENS CONCELHO'!$1:$1048576,2,FALSE)</f>
        <v xml:space="preserve"> 40.638281,  -7.933902</v>
      </c>
      <c r="B80" s="12">
        <v>13</v>
      </c>
      <c r="C80" s="12" t="str">
        <f>VLOOKUP(D:D,'[3]PARAGENS CONCELHO'!$1:$1048576,3,FALSE)</f>
        <v>Paradinha-Igreja</v>
      </c>
      <c r="D80" s="20" t="s">
        <v>3048</v>
      </c>
      <c r="E80" s="5"/>
      <c r="F80" s="70"/>
      <c r="G80" s="51">
        <v>6.9444444444444447E-4</v>
      </c>
      <c r="H80" s="31">
        <v>6.9444444444444447E-4</v>
      </c>
      <c r="I80" s="308"/>
      <c r="J80" s="15" t="s">
        <v>18</v>
      </c>
      <c r="K80" s="15">
        <f t="shared" si="43"/>
        <v>0.32430555555555546</v>
      </c>
      <c r="L80" s="15">
        <f>L79+G80</f>
        <v>0.3298611111111111</v>
      </c>
      <c r="M80" s="15">
        <f t="shared" si="39"/>
        <v>0.45555555555555544</v>
      </c>
      <c r="N80" s="15">
        <f t="shared" si="36"/>
        <v>0.54166666666666652</v>
      </c>
      <c r="O80" s="15">
        <f t="shared" si="27"/>
        <v>0.60069444444444431</v>
      </c>
      <c r="P80" s="15">
        <f t="shared" si="42"/>
        <v>0.63263888888888875</v>
      </c>
      <c r="Q80" s="15" t="s">
        <v>18</v>
      </c>
      <c r="R80" s="15"/>
      <c r="S80" s="15">
        <f t="shared" si="37"/>
        <v>0.81111111111111101</v>
      </c>
      <c r="T80" s="15" t="s">
        <v>18</v>
      </c>
      <c r="U80" s="15" t="s">
        <v>18</v>
      </c>
      <c r="V80" s="309"/>
      <c r="W80" s="15">
        <f t="shared" si="40"/>
        <v>0.35694444444444434</v>
      </c>
      <c r="X80" s="15">
        <f t="shared" si="30"/>
        <v>0.59861111111111098</v>
      </c>
      <c r="Y80" s="15" t="s">
        <v>18</v>
      </c>
      <c r="Z80" s="309"/>
      <c r="AA80" s="15">
        <f t="shared" si="41"/>
        <v>0.34444444444444439</v>
      </c>
      <c r="AB80" s="15">
        <f t="shared" si="38"/>
        <v>0.62777777777777766</v>
      </c>
      <c r="AC80" s="15" t="s">
        <v>18</v>
      </c>
    </row>
    <row r="81" spans="1:46" x14ac:dyDescent="0.25">
      <c r="A81" s="12" t="str">
        <f>VLOOKUP(D:D,'[3]PARAGENS CONCELHO'!$1:$1048576,2,FALSE)</f>
        <v xml:space="preserve"> 40.638625,  -7.932699</v>
      </c>
      <c r="B81" s="12">
        <v>13</v>
      </c>
      <c r="C81" s="12" t="str">
        <f>VLOOKUP(D:D,'[3]PARAGENS CONCELHO'!$1:$1048576,3,FALSE)</f>
        <v xml:space="preserve"> Paradinha-Escola 2</v>
      </c>
      <c r="D81" s="20" t="s">
        <v>3049</v>
      </c>
      <c r="E81" s="5"/>
      <c r="F81" s="72">
        <v>0</v>
      </c>
      <c r="G81" s="51">
        <v>6.9444444444444447E-4</v>
      </c>
      <c r="H81" s="31">
        <v>6.9444444444444447E-4</v>
      </c>
      <c r="I81" s="308"/>
      <c r="J81" s="35" t="s">
        <v>18</v>
      </c>
      <c r="K81" s="35">
        <f t="shared" si="43"/>
        <v>0.3249999999999999</v>
      </c>
      <c r="L81" s="35">
        <f>L80+F81</f>
        <v>0.3298611111111111</v>
      </c>
      <c r="M81" s="35">
        <f t="shared" si="39"/>
        <v>0.45624999999999988</v>
      </c>
      <c r="N81" s="35">
        <f t="shared" si="36"/>
        <v>0.54236111111111096</v>
      </c>
      <c r="O81" s="35">
        <f t="shared" si="27"/>
        <v>0.60138888888888875</v>
      </c>
      <c r="P81" s="35">
        <f t="shared" si="42"/>
        <v>0.63333333333333319</v>
      </c>
      <c r="Q81" s="35" t="s">
        <v>18</v>
      </c>
      <c r="R81" s="35"/>
      <c r="S81" s="35">
        <f t="shared" si="37"/>
        <v>0.81180555555555545</v>
      </c>
      <c r="T81" s="35" t="s">
        <v>18</v>
      </c>
      <c r="U81" s="35" t="s">
        <v>18</v>
      </c>
      <c r="V81" s="309"/>
      <c r="W81" s="35">
        <f t="shared" si="40"/>
        <v>0.35763888888888878</v>
      </c>
      <c r="X81" s="35">
        <f t="shared" si="30"/>
        <v>0.59930555555555542</v>
      </c>
      <c r="Y81" s="35" t="s">
        <v>18</v>
      </c>
      <c r="Z81" s="309"/>
      <c r="AA81" s="35">
        <f t="shared" si="41"/>
        <v>0.34513888888888883</v>
      </c>
      <c r="AB81" s="35">
        <f t="shared" si="38"/>
        <v>0.6284722222222221</v>
      </c>
      <c r="AC81" s="35" t="s">
        <v>18</v>
      </c>
    </row>
    <row r="82" spans="1:46" x14ac:dyDescent="0.25">
      <c r="A82" s="12" t="str">
        <f>VLOOKUP(D:D,'[3]PARAGENS CONCELHO'!$1:$1048576,2,FALSE)</f>
        <v xml:space="preserve"> 40.638306,  -7.931532</v>
      </c>
      <c r="B82" s="12">
        <v>13</v>
      </c>
      <c r="C82" s="12" t="str">
        <f>VLOOKUP(D:D,'[3]PARAGENS CONCELHO'!$1:$1048576,3,FALSE)</f>
        <v>Paradinha-R Principal 1</v>
      </c>
      <c r="D82" s="20" t="s">
        <v>3050</v>
      </c>
      <c r="E82" s="5"/>
      <c r="F82" s="70"/>
      <c r="G82" s="51">
        <v>6.9444444444444447E-4</v>
      </c>
      <c r="H82" s="31">
        <v>6.9444444444444447E-4</v>
      </c>
      <c r="I82" s="308"/>
      <c r="J82" s="15" t="s">
        <v>18</v>
      </c>
      <c r="K82" s="15">
        <f t="shared" si="43"/>
        <v>0.32569444444444434</v>
      </c>
      <c r="L82" s="15">
        <f>L81+G82</f>
        <v>0.33055555555555555</v>
      </c>
      <c r="M82" s="15">
        <f t="shared" si="39"/>
        <v>0.45694444444444432</v>
      </c>
      <c r="N82" s="15">
        <f t="shared" si="36"/>
        <v>0.5430555555555554</v>
      </c>
      <c r="O82" s="15">
        <f t="shared" si="27"/>
        <v>0.60208333333333319</v>
      </c>
      <c r="P82" s="15">
        <f t="shared" si="42"/>
        <v>0.63402777777777763</v>
      </c>
      <c r="Q82" s="15" t="s">
        <v>18</v>
      </c>
      <c r="R82" s="15"/>
      <c r="S82" s="15">
        <f t="shared" si="37"/>
        <v>0.81249999999999989</v>
      </c>
      <c r="T82" s="15" t="s">
        <v>18</v>
      </c>
      <c r="U82" s="15" t="s">
        <v>18</v>
      </c>
      <c r="V82" s="309"/>
      <c r="W82" s="15">
        <f t="shared" si="40"/>
        <v>0.35833333333333323</v>
      </c>
      <c r="X82" s="15">
        <f t="shared" si="30"/>
        <v>0.59999999999999987</v>
      </c>
      <c r="Y82" s="15" t="s">
        <v>18</v>
      </c>
      <c r="Z82" s="309"/>
      <c r="AA82" s="15">
        <f t="shared" si="41"/>
        <v>0.34583333333333327</v>
      </c>
      <c r="AB82" s="15">
        <f t="shared" si="38"/>
        <v>0.62916666666666654</v>
      </c>
      <c r="AC82" s="15" t="s">
        <v>18</v>
      </c>
    </row>
    <row r="83" spans="1:46" x14ac:dyDescent="0.25">
      <c r="A83" s="12" t="str">
        <f>VLOOKUP(D:D,'[3]PARAGENS CONCELHO'!$1:$1048576,2,FALSE)</f>
        <v xml:space="preserve"> 40.638097,  -7.930763</v>
      </c>
      <c r="B83" s="12">
        <v>13</v>
      </c>
      <c r="C83" s="12" t="str">
        <f>VLOOKUP(D:D,'[3]PARAGENS CONCELHO'!$1:$1048576,3,FALSE)</f>
        <v>Paradinha-R Principal 3</v>
      </c>
      <c r="D83" s="20" t="s">
        <v>3051</v>
      </c>
      <c r="E83" s="5"/>
      <c r="F83" s="70"/>
      <c r="G83" s="51">
        <v>6.9444444444444447E-4</v>
      </c>
      <c r="H83" s="31">
        <v>6.9444444444444447E-4</v>
      </c>
      <c r="I83" s="308"/>
      <c r="J83" s="35" t="s">
        <v>18</v>
      </c>
      <c r="K83" s="35">
        <f t="shared" si="43"/>
        <v>0.32638888888888878</v>
      </c>
      <c r="L83" s="35">
        <f>L82+G83</f>
        <v>0.33124999999999999</v>
      </c>
      <c r="M83" s="35">
        <f t="shared" si="39"/>
        <v>0.45763888888888876</v>
      </c>
      <c r="N83" s="35">
        <f t="shared" si="36"/>
        <v>0.54374999999999984</v>
      </c>
      <c r="O83" s="35">
        <f t="shared" si="27"/>
        <v>0.60277777777777763</v>
      </c>
      <c r="P83" s="35">
        <f t="shared" si="42"/>
        <v>0.63472222222222208</v>
      </c>
      <c r="Q83" s="35" t="s">
        <v>18</v>
      </c>
      <c r="R83" s="35"/>
      <c r="S83" s="35">
        <f t="shared" si="37"/>
        <v>0.81319444444444433</v>
      </c>
      <c r="T83" s="35" t="s">
        <v>18</v>
      </c>
      <c r="U83" s="35" t="s">
        <v>18</v>
      </c>
      <c r="V83" s="309"/>
      <c r="W83" s="35">
        <f t="shared" si="40"/>
        <v>0.35902777777777767</v>
      </c>
      <c r="X83" s="35">
        <f t="shared" si="30"/>
        <v>0.60069444444444431</v>
      </c>
      <c r="Y83" s="35" t="s">
        <v>18</v>
      </c>
      <c r="Z83" s="309"/>
      <c r="AA83" s="35">
        <f t="shared" si="41"/>
        <v>0.34652777777777771</v>
      </c>
      <c r="AB83" s="35">
        <f t="shared" si="38"/>
        <v>0.62986111111111098</v>
      </c>
      <c r="AC83" s="35" t="s">
        <v>18</v>
      </c>
    </row>
    <row r="84" spans="1:46" s="143" customFormat="1" x14ac:dyDescent="0.25">
      <c r="A84" s="23" t="str">
        <f>VLOOKUP(D:D,'[3]PARAGENS CONCELHO'!$1:$1048576,2,FALSE)</f>
        <v xml:space="preserve"> 40.638531,  -7.928003</v>
      </c>
      <c r="B84" s="12">
        <v>13</v>
      </c>
      <c r="C84" s="23" t="str">
        <f>VLOOKUP(D:D,'[3]PARAGENS CONCELHO'!$1:$1048576,3,FALSE)</f>
        <v>Repeses-Bela Vista</v>
      </c>
      <c r="D84" s="24" t="s">
        <v>3065</v>
      </c>
      <c r="E84" s="25" t="s">
        <v>3855</v>
      </c>
      <c r="F84" s="144">
        <v>1.3888888888888889E-3</v>
      </c>
      <c r="G84" s="144">
        <v>2.0833333333333333E-3</v>
      </c>
      <c r="H84" s="145">
        <v>2.0833333333333333E-3</v>
      </c>
      <c r="I84" s="308"/>
      <c r="J84" s="80">
        <v>0.27986111111111112</v>
      </c>
      <c r="K84" s="80">
        <f t="shared" si="43"/>
        <v>0.32847222222222211</v>
      </c>
      <c r="L84" s="80">
        <v>0.33194444444444443</v>
      </c>
      <c r="M84" s="80">
        <f t="shared" si="39"/>
        <v>0.45972222222222209</v>
      </c>
      <c r="N84" s="80">
        <f t="shared" si="36"/>
        <v>0.54583333333333317</v>
      </c>
      <c r="O84" s="80">
        <f t="shared" si="27"/>
        <v>0.60486111111111096</v>
      </c>
      <c r="P84" s="80">
        <f t="shared" si="42"/>
        <v>0.6368055555555554</v>
      </c>
      <c r="Q84" s="80">
        <f>Q75+$G84</f>
        <v>0.76388888888888884</v>
      </c>
      <c r="R84" s="80">
        <f>R75+$G84</f>
        <v>2.0833333333333333E-3</v>
      </c>
      <c r="S84" s="80">
        <f t="shared" si="37"/>
        <v>0.81527777777777766</v>
      </c>
      <c r="T84" s="80">
        <f>T75+$G84</f>
        <v>0.84791666666666654</v>
      </c>
      <c r="U84" s="80" t="s">
        <v>18</v>
      </c>
      <c r="V84" s="309"/>
      <c r="W84" s="80">
        <f>W83+$F84</f>
        <v>0.36041666666666655</v>
      </c>
      <c r="X84" s="80">
        <f>X83+$F84</f>
        <v>0.60208333333333319</v>
      </c>
      <c r="Y84" s="80" t="s">
        <v>18</v>
      </c>
      <c r="Z84" s="309"/>
      <c r="AA84" s="80">
        <f t="shared" si="41"/>
        <v>0.34861111111111104</v>
      </c>
      <c r="AB84" s="80">
        <f t="shared" si="38"/>
        <v>0.63194444444444431</v>
      </c>
      <c r="AC84" s="80" t="s">
        <v>18</v>
      </c>
      <c r="AD84"/>
      <c r="AE84"/>
      <c r="AF84"/>
      <c r="AG84"/>
      <c r="AH84"/>
      <c r="AI84"/>
      <c r="AJ84"/>
      <c r="AK84"/>
      <c r="AL84"/>
      <c r="AM84"/>
      <c r="AN84"/>
      <c r="AO84"/>
      <c r="AP84"/>
      <c r="AQ84"/>
      <c r="AR84"/>
      <c r="AS84"/>
      <c r="AT84"/>
    </row>
    <row r="85" spans="1:46" x14ac:dyDescent="0.25">
      <c r="A85" s="12" t="str">
        <f>VLOOKUP(D:D,'[3]PARAGENS CONCELHO'!$1:$1048576,2,FALSE)</f>
        <v xml:space="preserve"> 40.642136,  -7.924234</v>
      </c>
      <c r="B85" s="12">
        <v>13</v>
      </c>
      <c r="C85" s="12" t="str">
        <f>VLOOKUP(D:D,'[3]PARAGENS CONCELHO'!$1:$1048576,3,FALSE)</f>
        <v>Repeses-Santa Eulália 3</v>
      </c>
      <c r="D85" s="20" t="s">
        <v>3066</v>
      </c>
      <c r="E85" s="5"/>
      <c r="F85" s="72">
        <v>1.3888888888888889E-3</v>
      </c>
      <c r="G85" s="51">
        <v>6.9444444444444447E-4</v>
      </c>
      <c r="H85" s="31">
        <v>6.9444444444444447E-4</v>
      </c>
      <c r="I85" s="308"/>
      <c r="J85" s="35">
        <f>J84+$G85</f>
        <v>0.28055555555555556</v>
      </c>
      <c r="K85" s="35">
        <f t="shared" si="43"/>
        <v>0.32916666666666655</v>
      </c>
      <c r="L85" s="35">
        <f>L84+F85</f>
        <v>0.33333333333333331</v>
      </c>
      <c r="M85" s="35">
        <f t="shared" si="39"/>
        <v>0.46041666666666653</v>
      </c>
      <c r="N85" s="35">
        <f t="shared" si="36"/>
        <v>0.54652777777777761</v>
      </c>
      <c r="O85" s="35">
        <f t="shared" si="27"/>
        <v>0.6055555555555554</v>
      </c>
      <c r="P85" s="35">
        <f t="shared" si="42"/>
        <v>0.63749999999999984</v>
      </c>
      <c r="Q85" s="35">
        <f>Q84+$G85</f>
        <v>0.76458333333333328</v>
      </c>
      <c r="R85" s="35">
        <f>R84+$G85</f>
        <v>2.7777777777777779E-3</v>
      </c>
      <c r="S85" s="35">
        <f t="shared" si="37"/>
        <v>0.8159722222222221</v>
      </c>
      <c r="T85" s="35">
        <f>T84+$G85</f>
        <v>0.84861111111111098</v>
      </c>
      <c r="U85" s="35" t="s">
        <v>18</v>
      </c>
      <c r="V85" s="309"/>
      <c r="W85" s="35">
        <f>W84+$G85</f>
        <v>0.36111111111111099</v>
      </c>
      <c r="X85" s="35">
        <f>X84+$G85</f>
        <v>0.60277777777777763</v>
      </c>
      <c r="Y85" s="35" t="s">
        <v>18</v>
      </c>
      <c r="Z85" s="309"/>
      <c r="AA85" s="35">
        <f t="shared" si="41"/>
        <v>0.34930555555555548</v>
      </c>
      <c r="AB85" s="35">
        <f t="shared" si="38"/>
        <v>0.63263888888888875</v>
      </c>
      <c r="AC85" s="35" t="s">
        <v>18</v>
      </c>
    </row>
    <row r="86" spans="1:46" x14ac:dyDescent="0.25">
      <c r="A86" s="12" t="str">
        <f>VLOOKUP(D:D,'[3]PARAGENS CONCELHO'!$1:$1048576,2,FALSE)</f>
        <v xml:space="preserve"> 40.642368,  -7.920309</v>
      </c>
      <c r="B86" s="12" t="s">
        <v>3813</v>
      </c>
      <c r="C86" s="12" t="str">
        <f>VLOOKUP(D:D,'[3]PARAGENS CONCELHO'!$1:$1048576,3,FALSE)</f>
        <v>C Politécnica-Escola</v>
      </c>
      <c r="D86" s="28" t="s">
        <v>2872</v>
      </c>
      <c r="E86" s="5"/>
      <c r="F86" s="51">
        <v>4.1666666666666666E-3</v>
      </c>
      <c r="G86" s="51">
        <v>1.3888888888888889E-3</v>
      </c>
      <c r="H86" s="31">
        <v>1.3888888888888889E-3</v>
      </c>
      <c r="I86" s="308"/>
      <c r="J86" s="15">
        <v>0.28819444444444448</v>
      </c>
      <c r="K86" s="15">
        <f t="shared" si="43"/>
        <v>0.33055555555555544</v>
      </c>
      <c r="L86" s="15">
        <f>L85+F86</f>
        <v>0.33749999999999997</v>
      </c>
      <c r="M86" s="15">
        <f t="shared" si="39"/>
        <v>0.46180555555555541</v>
      </c>
      <c r="N86" s="15">
        <f t="shared" si="36"/>
        <v>0.5479166666666665</v>
      </c>
      <c r="O86" s="15">
        <v>0.6069444444444444</v>
      </c>
      <c r="P86" s="15" t="s">
        <v>18</v>
      </c>
      <c r="Q86" s="15">
        <v>0.76666666666666672</v>
      </c>
      <c r="R86" s="15"/>
      <c r="S86" s="15" t="s">
        <v>18</v>
      </c>
      <c r="T86" s="15" t="s">
        <v>18</v>
      </c>
      <c r="U86" s="15" t="s">
        <v>18</v>
      </c>
      <c r="V86" s="309"/>
      <c r="W86" s="15" t="s">
        <v>18</v>
      </c>
      <c r="X86" s="15" t="s">
        <v>18</v>
      </c>
      <c r="Y86" s="15" t="s">
        <v>18</v>
      </c>
      <c r="Z86" s="309"/>
      <c r="AA86" s="15" t="s">
        <v>18</v>
      </c>
      <c r="AB86" s="15" t="s">
        <v>18</v>
      </c>
      <c r="AC86" s="15" t="s">
        <v>18</v>
      </c>
    </row>
    <row r="87" spans="1:46" x14ac:dyDescent="0.25">
      <c r="A87" s="12" t="str">
        <f>VLOOKUP(D:D,'[3]PARAGENS CONCELHO'!$1:$1048576,2,FALSE)</f>
        <v xml:space="preserve"> 40.642870,  -7.920631</v>
      </c>
      <c r="B87" s="12" t="s">
        <v>3811</v>
      </c>
      <c r="C87" s="12" t="str">
        <f>VLOOKUP(D:D,'[3]PARAGENS CONCELHO'!$1:$1048576,3,FALSE)</f>
        <v>Cidade Politécnica-IPV</v>
      </c>
      <c r="D87" s="28" t="s">
        <v>2907</v>
      </c>
      <c r="E87" s="5"/>
      <c r="F87" s="51">
        <v>6.9444444444444447E-4</v>
      </c>
      <c r="G87" s="51"/>
      <c r="H87" s="31">
        <v>0</v>
      </c>
      <c r="I87" s="308"/>
      <c r="J87" s="15" t="s">
        <v>18</v>
      </c>
      <c r="K87" s="15">
        <f t="shared" si="43"/>
        <v>0.33055555555555544</v>
      </c>
      <c r="L87" s="15">
        <f>L86+F87</f>
        <v>0.33819444444444441</v>
      </c>
      <c r="M87" s="15" t="s">
        <v>18</v>
      </c>
      <c r="N87" s="15">
        <f t="shared" si="36"/>
        <v>0.5479166666666665</v>
      </c>
      <c r="O87" s="15" t="s">
        <v>18</v>
      </c>
      <c r="P87" s="15" t="s">
        <v>18</v>
      </c>
      <c r="Q87" s="15" t="s">
        <v>18</v>
      </c>
      <c r="R87" s="15"/>
      <c r="S87" s="15" t="s">
        <v>18</v>
      </c>
      <c r="T87" s="15" t="s">
        <v>18</v>
      </c>
      <c r="U87" s="15" t="s">
        <v>18</v>
      </c>
      <c r="V87" s="309"/>
      <c r="W87" s="15" t="s">
        <v>18</v>
      </c>
      <c r="X87" s="15" t="s">
        <v>18</v>
      </c>
      <c r="Y87" s="15" t="s">
        <v>18</v>
      </c>
      <c r="Z87" s="309"/>
      <c r="AA87" s="15" t="s">
        <v>18</v>
      </c>
      <c r="AB87" s="15" t="s">
        <v>18</v>
      </c>
      <c r="AC87" s="15"/>
    </row>
    <row r="88" spans="1:46" x14ac:dyDescent="0.25">
      <c r="A88" s="12" t="str">
        <f>VLOOKUP(D:D,'[3]PARAGENS CONCELHO'!$1:$1048576,2,FALSE)</f>
        <v xml:space="preserve"> 40.644778,  -7.923078</v>
      </c>
      <c r="B88" s="12" t="s">
        <v>3811</v>
      </c>
      <c r="C88" s="12" t="str">
        <f>VLOOKUP(D:D,'[3]PARAGENS CONCELHO'!$1:$1048576,3,FALSE)</f>
        <v>Reg Infantaria-IPV 1</v>
      </c>
      <c r="D88" s="20" t="s">
        <v>2908</v>
      </c>
      <c r="E88" s="5"/>
      <c r="F88" s="70"/>
      <c r="G88" s="51">
        <v>6.9444444444444447E-4</v>
      </c>
      <c r="H88" s="31">
        <v>6.9444444444444447E-4</v>
      </c>
      <c r="I88" s="308"/>
      <c r="J88" s="15" t="s">
        <v>18</v>
      </c>
      <c r="K88" s="15">
        <f t="shared" si="43"/>
        <v>0.33124999999999988</v>
      </c>
      <c r="L88" s="15" t="s">
        <v>18</v>
      </c>
      <c r="M88" s="15">
        <f>+M86+G88</f>
        <v>0.46249999999999986</v>
      </c>
      <c r="N88" s="15">
        <f t="shared" si="36"/>
        <v>0.54861111111111094</v>
      </c>
      <c r="O88" s="15" t="s">
        <v>18</v>
      </c>
      <c r="P88" s="15">
        <f>P85+$G88</f>
        <v>0.63819444444444429</v>
      </c>
      <c r="Q88" s="15" t="s">
        <v>18</v>
      </c>
      <c r="R88" s="15"/>
      <c r="S88" s="15">
        <f>S85+G88</f>
        <v>0.81666666666666654</v>
      </c>
      <c r="T88" s="15">
        <f>T85+$G88</f>
        <v>0.84930555555555542</v>
      </c>
      <c r="U88" s="15" t="s">
        <v>18</v>
      </c>
      <c r="V88" s="309"/>
      <c r="W88" s="15">
        <v>0.36874999999999997</v>
      </c>
      <c r="X88" s="15">
        <v>0.60833333333333328</v>
      </c>
      <c r="Y88" s="15" t="s">
        <v>18</v>
      </c>
      <c r="Z88" s="309"/>
      <c r="AA88" s="15">
        <v>0.35694444444444445</v>
      </c>
      <c r="AB88" s="15">
        <v>0.64027777777777783</v>
      </c>
      <c r="AC88" s="15" t="s">
        <v>18</v>
      </c>
    </row>
    <row r="89" spans="1:46" s="143" customFormat="1" ht="15.75" customHeight="1" x14ac:dyDescent="0.25">
      <c r="A89" s="23" t="str">
        <f>VLOOKUP(D:D,'[3]PARAGENS CONCELHO'!$1:$1048576,2,FALSE)</f>
        <v xml:space="preserve"> 40.647572,  -7.920597</v>
      </c>
      <c r="B89" s="12" t="s">
        <v>3811</v>
      </c>
      <c r="C89" s="23" t="str">
        <f>VLOOKUP(D:D,'[3]PARAGENS CONCELHO'!$1:$1048576,3,FALSE)</f>
        <v>Reg Infantaria-IPV 2</v>
      </c>
      <c r="D89" s="24" t="s">
        <v>2909</v>
      </c>
      <c r="E89" s="25" t="s">
        <v>3856</v>
      </c>
      <c r="F89" s="25"/>
      <c r="G89" s="144">
        <v>6.9444444444444447E-4</v>
      </c>
      <c r="H89" s="145">
        <v>6.9444444444444447E-4</v>
      </c>
      <c r="I89" s="308"/>
      <c r="J89" s="80" t="s">
        <v>18</v>
      </c>
      <c r="K89" s="80">
        <f t="shared" si="43"/>
        <v>0.33194444444444432</v>
      </c>
      <c r="L89" s="80" t="s">
        <v>18</v>
      </c>
      <c r="M89" s="80">
        <f>+M88+G89</f>
        <v>0.4631944444444443</v>
      </c>
      <c r="N89" s="80">
        <f t="shared" si="36"/>
        <v>0.54930555555555538</v>
      </c>
      <c r="O89" s="80" t="s">
        <v>18</v>
      </c>
      <c r="P89" s="80">
        <f>P88+$G89</f>
        <v>0.63888888888888873</v>
      </c>
      <c r="Q89" s="80" t="s">
        <v>18</v>
      </c>
      <c r="R89" s="80"/>
      <c r="S89" s="80">
        <f>S88+G89</f>
        <v>0.81736111111111098</v>
      </c>
      <c r="T89" s="80">
        <f>T88+$G89</f>
        <v>0.84999999999999987</v>
      </c>
      <c r="U89" s="80" t="s">
        <v>18</v>
      </c>
      <c r="V89" s="309"/>
      <c r="W89" s="80">
        <f>W88+$G89</f>
        <v>0.36944444444444441</v>
      </c>
      <c r="X89" s="80">
        <v>0.61111111111111105</v>
      </c>
      <c r="Y89" s="80" t="s">
        <v>18</v>
      </c>
      <c r="Z89" s="309"/>
      <c r="AA89" s="80">
        <f>AA88+$G89</f>
        <v>0.3576388888888889</v>
      </c>
      <c r="AB89" s="80">
        <f>AB88+$G89</f>
        <v>0.64097222222222228</v>
      </c>
      <c r="AC89" s="80" t="s">
        <v>18</v>
      </c>
      <c r="AD89"/>
      <c r="AE89"/>
      <c r="AF89"/>
      <c r="AG89"/>
      <c r="AH89"/>
      <c r="AI89"/>
      <c r="AJ89"/>
      <c r="AK89"/>
      <c r="AL89"/>
      <c r="AM89"/>
      <c r="AN89"/>
      <c r="AO89"/>
      <c r="AP89"/>
      <c r="AQ89"/>
      <c r="AR89"/>
      <c r="AS89"/>
      <c r="AT89"/>
    </row>
    <row r="90" spans="1:46" x14ac:dyDescent="0.25">
      <c r="A90" s="12" t="str">
        <f>VLOOKUP(D:D,'[3]PARAGENS CONCELHO'!$1:$1048576,2,FALSE)</f>
        <v xml:space="preserve"> 40.650440,  -7.918447</v>
      </c>
      <c r="B90" s="12" t="s">
        <v>3811</v>
      </c>
      <c r="C90" s="12" t="str">
        <f>VLOOKUP(D:D,'[3]PARAGENS CONCELHO'!$1:$1048576,3,FALSE)</f>
        <v>Paulo VI-25 Abril</v>
      </c>
      <c r="D90" s="20" t="s">
        <v>2910</v>
      </c>
      <c r="E90" s="5"/>
      <c r="F90" s="72">
        <v>1.3888888888888889E-3</v>
      </c>
      <c r="G90" s="51">
        <v>6.9444444444444447E-4</v>
      </c>
      <c r="H90" s="31">
        <v>6.9444444444444447E-4</v>
      </c>
      <c r="I90" s="308"/>
      <c r="J90" s="15" t="s">
        <v>18</v>
      </c>
      <c r="K90" s="15">
        <f t="shared" si="43"/>
        <v>0.33263888888888876</v>
      </c>
      <c r="L90" s="15" t="s">
        <v>18</v>
      </c>
      <c r="M90" s="15">
        <f>+M89+G90</f>
        <v>0.46388888888888874</v>
      </c>
      <c r="N90" s="15">
        <f t="shared" si="36"/>
        <v>0.54999999999999982</v>
      </c>
      <c r="O90" s="15" t="s">
        <v>18</v>
      </c>
      <c r="P90" s="15">
        <f>P89+$F90</f>
        <v>0.64027777777777761</v>
      </c>
      <c r="Q90" s="15" t="s">
        <v>18</v>
      </c>
      <c r="R90" s="15"/>
      <c r="S90" s="15">
        <f>S89+G90</f>
        <v>0.81805555555555542</v>
      </c>
      <c r="T90" s="15">
        <f>T89+$F90</f>
        <v>0.85138888888888875</v>
      </c>
      <c r="U90" s="15" t="s">
        <v>18</v>
      </c>
      <c r="V90" s="309"/>
      <c r="W90" s="15">
        <f>W89+$G90</f>
        <v>0.37013888888888885</v>
      </c>
      <c r="X90" s="15">
        <f>X89+$G90</f>
        <v>0.61180555555555549</v>
      </c>
      <c r="Y90" s="15" t="s">
        <v>18</v>
      </c>
      <c r="Z90" s="309"/>
      <c r="AA90" s="15">
        <f>AA89+$F90</f>
        <v>0.35902777777777778</v>
      </c>
      <c r="AB90" s="15">
        <f>AB89+$G90</f>
        <v>0.64166666666666672</v>
      </c>
      <c r="AC90" s="15" t="s">
        <v>18</v>
      </c>
    </row>
    <row r="91" spans="1:46" x14ac:dyDescent="0.25">
      <c r="A91" s="12" t="str">
        <f>VLOOKUP(D:D,'[3]PARAGENS CONCELHO'!$1:$1048576,2,FALSE)</f>
        <v xml:space="preserve"> 40.653866,  -7.915709</v>
      </c>
      <c r="B91" s="12" t="s">
        <v>3812</v>
      </c>
      <c r="C91" s="12" t="str">
        <f>VLOOKUP(D:D,'[3]PARAGENS CONCELHO'!$1:$1048576,3,FALSE)</f>
        <v>25 Abril-Liceu 2</v>
      </c>
      <c r="D91" s="20" t="s">
        <v>2911</v>
      </c>
      <c r="E91" s="5"/>
      <c r="F91" s="70"/>
      <c r="G91" s="51">
        <v>0</v>
      </c>
      <c r="H91" s="31">
        <v>0</v>
      </c>
      <c r="I91" s="308"/>
      <c r="J91" s="35" t="s">
        <v>18</v>
      </c>
      <c r="K91" s="35">
        <f t="shared" si="43"/>
        <v>0.33263888888888876</v>
      </c>
      <c r="L91" s="35" t="s">
        <v>18</v>
      </c>
      <c r="M91" s="35">
        <f>+M90+G91</f>
        <v>0.46388888888888874</v>
      </c>
      <c r="N91" s="35">
        <f t="shared" si="36"/>
        <v>0.54999999999999982</v>
      </c>
      <c r="O91" s="35" t="s">
        <v>18</v>
      </c>
      <c r="P91" s="35">
        <f>P90+$G91</f>
        <v>0.64027777777777761</v>
      </c>
      <c r="Q91" s="35" t="s">
        <v>18</v>
      </c>
      <c r="R91" s="35"/>
      <c r="S91" s="35">
        <f>S90+G91</f>
        <v>0.81805555555555542</v>
      </c>
      <c r="T91" s="35">
        <f>T90+$G91</f>
        <v>0.85138888888888875</v>
      </c>
      <c r="U91" s="35" t="s">
        <v>18</v>
      </c>
      <c r="V91" s="309"/>
      <c r="W91" s="35">
        <v>0.37083333333333335</v>
      </c>
      <c r="X91" s="15">
        <f>X90+$G91</f>
        <v>0.61180555555555549</v>
      </c>
      <c r="Y91" s="35" t="s">
        <v>18</v>
      </c>
      <c r="Z91" s="309"/>
      <c r="AA91" s="35">
        <f>AA90+$G91</f>
        <v>0.35902777777777778</v>
      </c>
      <c r="AB91" s="35">
        <f>AB90+$G90</f>
        <v>0.64236111111111116</v>
      </c>
      <c r="AC91" s="35" t="s">
        <v>18</v>
      </c>
    </row>
    <row r="92" spans="1:46" x14ac:dyDescent="0.25">
      <c r="A92" s="12" t="str">
        <f>VLOOKUP(D:D,'[3]PARAGENS CONCELHO'!$1:$1048576,2,FALSE)</f>
        <v xml:space="preserve"> 40.641674,  -7.917270</v>
      </c>
      <c r="B92" s="12" t="s">
        <v>3814</v>
      </c>
      <c r="C92" s="12" t="str">
        <f>VLOOKUP(D:D,'[3]PARAGENS CONCELHO'!$1:$1048576,3,FALSE)</f>
        <v>Madre Rita de Jesus 1</v>
      </c>
      <c r="D92" s="20" t="s">
        <v>2873</v>
      </c>
      <c r="E92" s="5"/>
      <c r="F92" s="72"/>
      <c r="G92" s="51">
        <v>6.9444444444444447E-4</v>
      </c>
      <c r="I92" s="308"/>
      <c r="J92" s="15">
        <f>J86+$G92</f>
        <v>0.28888888888888892</v>
      </c>
      <c r="K92" s="15" t="s">
        <v>18</v>
      </c>
      <c r="L92" s="15" t="s">
        <v>18</v>
      </c>
      <c r="M92" s="15" t="s">
        <v>18</v>
      </c>
      <c r="N92" s="15" t="s">
        <v>18</v>
      </c>
      <c r="O92" s="15">
        <f>O86+$G92</f>
        <v>0.60763888888888884</v>
      </c>
      <c r="P92" s="15" t="s">
        <v>18</v>
      </c>
      <c r="Q92" s="15">
        <f>Q86+$G92</f>
        <v>0.76736111111111116</v>
      </c>
      <c r="R92" s="15"/>
      <c r="S92" s="15" t="s">
        <v>18</v>
      </c>
      <c r="T92" s="15" t="s">
        <v>18</v>
      </c>
      <c r="U92" s="15" t="s">
        <v>18</v>
      </c>
      <c r="V92" s="309"/>
      <c r="W92" s="15" t="s">
        <v>18</v>
      </c>
      <c r="X92" s="15" t="s">
        <v>18</v>
      </c>
      <c r="Y92" s="15" t="s">
        <v>18</v>
      </c>
      <c r="Z92" s="309"/>
      <c r="AA92" s="15" t="s">
        <v>18</v>
      </c>
      <c r="AB92" s="15" t="s">
        <v>18</v>
      </c>
      <c r="AC92" s="15" t="s">
        <v>18</v>
      </c>
    </row>
    <row r="93" spans="1:46" x14ac:dyDescent="0.25">
      <c r="A93" s="12" t="str">
        <f>VLOOKUP(D:D,'[3]PARAGENS CONCELHO'!$1:$1048576,2,FALSE)</f>
        <v xml:space="preserve"> 40.642529,  -7.916609</v>
      </c>
      <c r="B93" s="12" t="s">
        <v>3814</v>
      </c>
      <c r="C93" s="12" t="str">
        <f>VLOOKUP(D:D,'[3]PARAGENS CONCELHO'!$1:$1048576,3,FALSE)</f>
        <v>M Rita Jesus-Escola 1</v>
      </c>
      <c r="D93" s="20" t="s">
        <v>2874</v>
      </c>
      <c r="E93" s="5"/>
      <c r="F93" s="72">
        <v>0</v>
      </c>
      <c r="G93" s="51">
        <v>6.9444444444444447E-4</v>
      </c>
      <c r="I93" s="308"/>
      <c r="J93" s="35">
        <f>J92+$G93</f>
        <v>0.28958333333333336</v>
      </c>
      <c r="K93" s="35" t="s">
        <v>18</v>
      </c>
      <c r="L93" s="35" t="s">
        <v>18</v>
      </c>
      <c r="M93" s="35" t="s">
        <v>18</v>
      </c>
      <c r="N93" s="35" t="s">
        <v>18</v>
      </c>
      <c r="O93" s="35">
        <f t="shared" ref="O93:O106" si="44">O92+$G93</f>
        <v>0.60833333333333328</v>
      </c>
      <c r="P93" s="35" t="s">
        <v>18</v>
      </c>
      <c r="Q93" s="35">
        <f>Q92+$G93</f>
        <v>0.7680555555555556</v>
      </c>
      <c r="R93" s="35"/>
      <c r="S93" s="35" t="s">
        <v>18</v>
      </c>
      <c r="T93" s="35" t="s">
        <v>18</v>
      </c>
      <c r="U93" s="35" t="s">
        <v>18</v>
      </c>
      <c r="V93" s="309"/>
      <c r="W93" s="35" t="s">
        <v>18</v>
      </c>
      <c r="X93" s="35" t="s">
        <v>18</v>
      </c>
      <c r="Y93" s="35" t="s">
        <v>18</v>
      </c>
      <c r="Z93" s="309"/>
      <c r="AA93" s="35" t="s">
        <v>18</v>
      </c>
      <c r="AB93" s="35" t="s">
        <v>18</v>
      </c>
      <c r="AC93" s="35" t="s">
        <v>18</v>
      </c>
    </row>
    <row r="94" spans="1:46" x14ac:dyDescent="0.25">
      <c r="A94" s="12" t="str">
        <f>VLOOKUP(D:D,'[3]PARAGENS CONCELHO'!$1:$1048576,2,FALSE)</f>
        <v xml:space="preserve"> 40.644985,  -7.915072</v>
      </c>
      <c r="B94" s="12" t="s">
        <v>3814</v>
      </c>
      <c r="C94" s="12" t="str">
        <f>VLOOKUP(D:D,'[3]PARAGENS CONCELHO'!$1:$1048576,3,FALSE)</f>
        <v>M Rita Jesus-C Saúde</v>
      </c>
      <c r="D94" s="20" t="s">
        <v>2875</v>
      </c>
      <c r="E94" s="5"/>
      <c r="F94" s="72">
        <v>6.9444444444444447E-4</v>
      </c>
      <c r="G94" s="51">
        <v>0</v>
      </c>
      <c r="I94" s="308"/>
      <c r="J94" s="15">
        <f>J93+$G94</f>
        <v>0.28958333333333336</v>
      </c>
      <c r="K94" s="15" t="s">
        <v>18</v>
      </c>
      <c r="L94" s="15" t="s">
        <v>18</v>
      </c>
      <c r="M94" s="15" t="s">
        <v>18</v>
      </c>
      <c r="N94" s="15" t="s">
        <v>18</v>
      </c>
      <c r="O94" s="15">
        <f t="shared" si="44"/>
        <v>0.60833333333333328</v>
      </c>
      <c r="P94" s="15" t="s">
        <v>18</v>
      </c>
      <c r="Q94" s="15">
        <f>Q93+$F94</f>
        <v>0.76875000000000004</v>
      </c>
      <c r="R94" s="15"/>
      <c r="S94" s="15" t="s">
        <v>18</v>
      </c>
      <c r="T94" s="15" t="s">
        <v>18</v>
      </c>
      <c r="U94" s="15" t="s">
        <v>18</v>
      </c>
      <c r="V94" s="309"/>
      <c r="W94" s="15" t="s">
        <v>18</v>
      </c>
      <c r="X94" s="15" t="s">
        <v>18</v>
      </c>
      <c r="Y94" s="15" t="s">
        <v>18</v>
      </c>
      <c r="Z94" s="309"/>
      <c r="AA94" s="15" t="s">
        <v>18</v>
      </c>
      <c r="AB94" s="15" t="s">
        <v>18</v>
      </c>
      <c r="AC94" s="15" t="s">
        <v>18</v>
      </c>
    </row>
    <row r="95" spans="1:46" x14ac:dyDescent="0.25">
      <c r="A95" s="12" t="str">
        <f>VLOOKUP(D:D,'[3]PARAGENS CONCELHO'!$1:$1048576,2,FALSE)</f>
        <v xml:space="preserve"> 40.646349,  -7.914362</v>
      </c>
      <c r="B95" s="12" t="s">
        <v>3814</v>
      </c>
      <c r="C95" s="12" t="str">
        <f>VLOOKUP(D:D,'[3]PARAGENS CONCELHO'!$1:$1048576,3,FALSE)</f>
        <v>M R Jesus-Int V Fontes</v>
      </c>
      <c r="D95" s="20" t="s">
        <v>2876</v>
      </c>
      <c r="E95" s="5"/>
      <c r="F95" s="70"/>
      <c r="G95" s="51">
        <v>6.9444444444444447E-4</v>
      </c>
      <c r="I95" s="308"/>
      <c r="J95" s="35">
        <f>J94+$G95</f>
        <v>0.2902777777777778</v>
      </c>
      <c r="K95" s="35" t="s">
        <v>18</v>
      </c>
      <c r="L95" s="35" t="s">
        <v>18</v>
      </c>
      <c r="M95" s="35" t="s">
        <v>18</v>
      </c>
      <c r="N95" s="35" t="s">
        <v>18</v>
      </c>
      <c r="O95" s="35">
        <f t="shared" si="44"/>
        <v>0.60902777777777772</v>
      </c>
      <c r="P95" s="35" t="s">
        <v>18</v>
      </c>
      <c r="Q95" s="35">
        <f>Q94+$G95</f>
        <v>0.76944444444444449</v>
      </c>
      <c r="R95" s="35"/>
      <c r="S95" s="35" t="s">
        <v>18</v>
      </c>
      <c r="T95" s="35" t="s">
        <v>18</v>
      </c>
      <c r="U95" s="35" t="s">
        <v>18</v>
      </c>
      <c r="V95" s="309"/>
      <c r="W95" s="35" t="s">
        <v>18</v>
      </c>
      <c r="X95" s="35" t="s">
        <v>18</v>
      </c>
      <c r="Y95" s="35" t="s">
        <v>18</v>
      </c>
      <c r="Z95" s="309"/>
      <c r="AA95" s="35" t="s">
        <v>18</v>
      </c>
      <c r="AB95" s="35" t="s">
        <v>18</v>
      </c>
      <c r="AC95" s="35" t="s">
        <v>18</v>
      </c>
    </row>
    <row r="96" spans="1:46" x14ac:dyDescent="0.25">
      <c r="A96" s="12" t="str">
        <f>VLOOKUP(D:D,'[3]PARAGENS CONCELHO'!$1:$1048576,2,FALSE)</f>
        <v xml:space="preserve"> 40.647166,  -7.912720</v>
      </c>
      <c r="B96" s="12" t="s">
        <v>3814</v>
      </c>
      <c r="C96" s="12" t="str">
        <f>VLOOKUP(D:D,'[3]PARAGENS CONCELHO'!$1:$1048576,3,FALSE)</f>
        <v>Quinta do Galo 1</v>
      </c>
      <c r="D96" s="20" t="s">
        <v>2877</v>
      </c>
      <c r="E96" s="5"/>
      <c r="F96" s="72">
        <v>6.9444444444444447E-4</v>
      </c>
      <c r="G96" s="51">
        <v>1.3888888888888889E-3</v>
      </c>
      <c r="I96" s="308"/>
      <c r="J96" s="15">
        <f>J95+$F96</f>
        <v>0.29097222222222224</v>
      </c>
      <c r="K96" s="15" t="s">
        <v>18</v>
      </c>
      <c r="L96" s="15" t="s">
        <v>18</v>
      </c>
      <c r="M96" s="15" t="s">
        <v>18</v>
      </c>
      <c r="N96" s="15" t="s">
        <v>18</v>
      </c>
      <c r="O96" s="15">
        <f t="shared" si="44"/>
        <v>0.61041666666666661</v>
      </c>
      <c r="P96" s="15" t="s">
        <v>18</v>
      </c>
      <c r="Q96" s="15">
        <v>0.76944444444444449</v>
      </c>
      <c r="R96" s="15"/>
      <c r="S96" s="15" t="s">
        <v>18</v>
      </c>
      <c r="T96" s="15" t="s">
        <v>18</v>
      </c>
      <c r="U96" s="15" t="s">
        <v>18</v>
      </c>
      <c r="V96" s="309"/>
      <c r="W96" s="15" t="s">
        <v>18</v>
      </c>
      <c r="X96" s="15" t="s">
        <v>18</v>
      </c>
      <c r="Y96" s="15" t="s">
        <v>18</v>
      </c>
      <c r="Z96" s="309"/>
      <c r="AA96" s="15" t="s">
        <v>18</v>
      </c>
      <c r="AB96" s="15" t="s">
        <v>18</v>
      </c>
      <c r="AC96" s="15" t="s">
        <v>18</v>
      </c>
    </row>
    <row r="97" spans="1:46" x14ac:dyDescent="0.25">
      <c r="A97" s="12" t="str">
        <f>VLOOKUP(D:D,'[3]PARAGENS CONCELHO'!$1:$1048576,2,FALSE)</f>
        <v xml:space="preserve"> 40.648672,  -7.908798</v>
      </c>
      <c r="B97" s="12" t="s">
        <v>3815</v>
      </c>
      <c r="C97" s="12" t="str">
        <f>VLOOKUP(D:D,'[3]PARAGENS CONCELHO'!$1:$1048576,3,FALSE)</f>
        <v>Rei D Duarte-Hospital 2</v>
      </c>
      <c r="D97" s="20" t="s">
        <v>2662</v>
      </c>
      <c r="E97" s="5"/>
      <c r="F97" s="70"/>
      <c r="G97" s="51">
        <v>6.9444444444444447E-4</v>
      </c>
      <c r="I97" s="308"/>
      <c r="J97" s="35">
        <f>J96+$G97</f>
        <v>0.29166666666666669</v>
      </c>
      <c r="K97" s="35" t="s">
        <v>18</v>
      </c>
      <c r="L97" s="35" t="s">
        <v>18</v>
      </c>
      <c r="M97" s="35" t="s">
        <v>18</v>
      </c>
      <c r="N97" s="35" t="s">
        <v>18</v>
      </c>
      <c r="O97" s="35">
        <f t="shared" si="44"/>
        <v>0.61111111111111105</v>
      </c>
      <c r="P97" s="35" t="s">
        <v>18</v>
      </c>
      <c r="Q97" s="35">
        <f>Q96+$G97</f>
        <v>0.77013888888888893</v>
      </c>
      <c r="R97" s="35"/>
      <c r="S97" s="35" t="s">
        <v>18</v>
      </c>
      <c r="T97" s="35" t="s">
        <v>18</v>
      </c>
      <c r="U97" s="35" t="s">
        <v>18</v>
      </c>
      <c r="V97" s="309"/>
      <c r="W97" s="35" t="s">
        <v>18</v>
      </c>
      <c r="X97" s="35" t="s">
        <v>18</v>
      </c>
      <c r="Y97" s="35" t="s">
        <v>18</v>
      </c>
      <c r="Z97" s="309"/>
      <c r="AA97" s="35" t="s">
        <v>18</v>
      </c>
      <c r="AB97" s="35" t="s">
        <v>18</v>
      </c>
      <c r="AC97" s="35" t="s">
        <v>18</v>
      </c>
    </row>
    <row r="98" spans="1:46" x14ac:dyDescent="0.25">
      <c r="A98" s="12" t="e">
        <f>VLOOKUP(D:D,'[3]PARAGENS CONCELHO'!$1:$1048576,2,FALSE)</f>
        <v>#REF!</v>
      </c>
      <c r="B98" s="12" t="s">
        <v>3808</v>
      </c>
      <c r="C98" s="12" t="str">
        <f>VLOOKUP(D:D,'[3]PARAGENS CONCELHO'!$1:$1048576,3,FALSE)</f>
        <v>Interface Hospital</v>
      </c>
      <c r="D98" s="28" t="s">
        <v>2938</v>
      </c>
      <c r="E98" s="5"/>
      <c r="F98" s="5"/>
      <c r="G98" s="51">
        <v>6.9444444444444447E-4</v>
      </c>
      <c r="I98" s="308"/>
      <c r="J98" s="15" t="s">
        <v>18</v>
      </c>
      <c r="K98" s="15" t="s">
        <v>18</v>
      </c>
      <c r="L98" s="15" t="s">
        <v>18</v>
      </c>
      <c r="M98" s="15" t="s">
        <v>18</v>
      </c>
      <c r="N98" s="15" t="s">
        <v>18</v>
      </c>
      <c r="O98" s="15">
        <f t="shared" si="44"/>
        <v>0.61180555555555549</v>
      </c>
      <c r="P98" s="15" t="s">
        <v>18</v>
      </c>
      <c r="Q98" s="15">
        <f>Q97+$G98</f>
        <v>0.77083333333333337</v>
      </c>
      <c r="R98" s="15"/>
      <c r="S98" s="15" t="s">
        <v>18</v>
      </c>
      <c r="T98" s="15" t="s">
        <v>18</v>
      </c>
      <c r="U98" s="15" t="s">
        <v>18</v>
      </c>
      <c r="V98" s="309"/>
      <c r="W98" s="15" t="s">
        <v>18</v>
      </c>
      <c r="X98" s="15" t="s">
        <v>18</v>
      </c>
      <c r="Y98" s="15" t="s">
        <v>18</v>
      </c>
      <c r="Z98" s="309"/>
      <c r="AA98" s="15" t="s">
        <v>18</v>
      </c>
      <c r="AB98" s="15" t="s">
        <v>18</v>
      </c>
      <c r="AC98" s="15" t="s">
        <v>18</v>
      </c>
    </row>
    <row r="99" spans="1:46" x14ac:dyDescent="0.25">
      <c r="A99" s="12" t="str">
        <f>VLOOKUP(D:D,'[3]PARAGENS CONCELHO'!$1:$1048576,2,FALSE)</f>
        <v xml:space="preserve"> 40.651525,  -7.910241</v>
      </c>
      <c r="B99" s="12" t="s">
        <v>3816</v>
      </c>
      <c r="C99" s="12" t="str">
        <f>VLOOKUP(D:D,'[3]PARAGENS CONCELHO'!$1:$1048576,3,FALSE)</f>
        <v>Biblioteca-Loja Cidadão</v>
      </c>
      <c r="D99" s="20" t="s">
        <v>2664</v>
      </c>
      <c r="E99" s="5"/>
      <c r="F99" s="70"/>
      <c r="G99" s="51">
        <v>6.9444444444444447E-4</v>
      </c>
      <c r="I99" s="308"/>
      <c r="J99" s="35">
        <f>J97+$G99</f>
        <v>0.29236111111111113</v>
      </c>
      <c r="K99" s="35" t="s">
        <v>18</v>
      </c>
      <c r="L99" s="35" t="s">
        <v>18</v>
      </c>
      <c r="M99" s="35" t="s">
        <v>18</v>
      </c>
      <c r="N99" s="35" t="s">
        <v>18</v>
      </c>
      <c r="O99" s="35">
        <f t="shared" si="44"/>
        <v>0.61249999999999993</v>
      </c>
      <c r="P99" s="35" t="s">
        <v>18</v>
      </c>
      <c r="Q99" s="35">
        <f>Q98+$G99</f>
        <v>0.77152777777777781</v>
      </c>
      <c r="R99" s="35"/>
      <c r="S99" s="35" t="s">
        <v>18</v>
      </c>
      <c r="T99" s="35" t="s">
        <v>18</v>
      </c>
      <c r="U99" s="35" t="s">
        <v>18</v>
      </c>
      <c r="V99" s="309"/>
      <c r="W99" s="35" t="s">
        <v>18</v>
      </c>
      <c r="X99" s="35" t="s">
        <v>18</v>
      </c>
      <c r="Y99" s="35" t="s">
        <v>18</v>
      </c>
      <c r="Z99" s="309"/>
      <c r="AA99" s="35" t="s">
        <v>18</v>
      </c>
      <c r="AB99" s="35" t="s">
        <v>18</v>
      </c>
      <c r="AC99" s="35" t="s">
        <v>18</v>
      </c>
    </row>
    <row r="100" spans="1:46" x14ac:dyDescent="0.25">
      <c r="A100" s="12" t="str">
        <f>VLOOKUP(D:D,'[3]PARAGENS CONCELHO'!$1:$1048576,2,FALSE)</f>
        <v xml:space="preserve"> 40.653876,  -7.914252</v>
      </c>
      <c r="B100" s="12" t="s">
        <v>3816</v>
      </c>
      <c r="C100" s="12" t="str">
        <f>VLOOKUP(D:D,'[3]PARAGENS CONCELHO'!$1:$1048576,3,FALSE)</f>
        <v>Rua Mendonça</v>
      </c>
      <c r="D100" s="20" t="s">
        <v>2666</v>
      </c>
      <c r="E100" s="5"/>
      <c r="F100" s="72">
        <v>6.9444444444444447E-4</v>
      </c>
      <c r="G100" s="51">
        <v>0</v>
      </c>
      <c r="I100" s="308"/>
      <c r="J100" s="15">
        <f>J99+$F100</f>
        <v>0.29305555555555557</v>
      </c>
      <c r="K100" s="15" t="s">
        <v>18</v>
      </c>
      <c r="L100" s="15" t="s">
        <v>18</v>
      </c>
      <c r="M100" s="15" t="s">
        <v>18</v>
      </c>
      <c r="N100" s="15" t="s">
        <v>18</v>
      </c>
      <c r="O100" s="15">
        <f t="shared" si="44"/>
        <v>0.61249999999999993</v>
      </c>
      <c r="P100" s="15" t="s">
        <v>18</v>
      </c>
      <c r="Q100" s="15">
        <f>Q99+$F100</f>
        <v>0.77222222222222225</v>
      </c>
      <c r="R100" s="15"/>
      <c r="S100" s="15" t="s">
        <v>18</v>
      </c>
      <c r="T100" s="15" t="s">
        <v>18</v>
      </c>
      <c r="U100" s="15" t="s">
        <v>18</v>
      </c>
      <c r="V100" s="309"/>
      <c r="W100" s="15" t="s">
        <v>18</v>
      </c>
      <c r="X100" s="15" t="s">
        <v>18</v>
      </c>
      <c r="Y100" s="15" t="s">
        <v>18</v>
      </c>
      <c r="Z100" s="309"/>
      <c r="AA100" s="15" t="s">
        <v>18</v>
      </c>
      <c r="AB100" s="15" t="s">
        <v>18</v>
      </c>
      <c r="AC100" s="15" t="s">
        <v>18</v>
      </c>
    </row>
    <row r="101" spans="1:46" x14ac:dyDescent="0.25">
      <c r="A101" s="12" t="str">
        <f>VLOOKUP(D:D,'[3]PARAGENS CONCELHO'!$1:$1048576,2,FALSE)</f>
        <v xml:space="preserve"> 40.656145,  -7.914081</v>
      </c>
      <c r="B101" s="12" t="s">
        <v>3817</v>
      </c>
      <c r="C101" s="12" t="str">
        <f>VLOOKUP(D:D,'[3]PARAGENS CONCELHO'!$1:$1048576,3,FALSE)</f>
        <v>Rossio 2</v>
      </c>
      <c r="D101" s="28" t="s">
        <v>21</v>
      </c>
      <c r="E101" s="5"/>
      <c r="F101" s="72">
        <v>1.3888888888888889E-3</v>
      </c>
      <c r="G101" s="51">
        <v>6.9444444444444447E-4</v>
      </c>
      <c r="H101" s="31">
        <v>6.9444444444444447E-4</v>
      </c>
      <c r="I101" s="308"/>
      <c r="J101" s="15">
        <f>J100+$F101</f>
        <v>0.29444444444444445</v>
      </c>
      <c r="K101" s="15">
        <f>K91+$G101</f>
        <v>0.3333333333333332</v>
      </c>
      <c r="L101" s="15">
        <v>0.34166666666666667</v>
      </c>
      <c r="M101" s="15">
        <f>+M91+G101</f>
        <v>0.46458333333333318</v>
      </c>
      <c r="N101" s="15">
        <f>+N91+G101</f>
        <v>0.55069444444444426</v>
      </c>
      <c r="O101" s="15">
        <f t="shared" si="44"/>
        <v>0.61319444444444438</v>
      </c>
      <c r="P101" s="15">
        <f>P91+$G101</f>
        <v>0.64097222222222205</v>
      </c>
      <c r="Q101" s="15">
        <v>0.7729166666666667</v>
      </c>
      <c r="R101" s="15"/>
      <c r="S101" s="15">
        <f>S91+G101</f>
        <v>0.81874999999999987</v>
      </c>
      <c r="T101" s="15">
        <f>T91+$G101</f>
        <v>0.85208333333333319</v>
      </c>
      <c r="U101" s="15" t="s">
        <v>18</v>
      </c>
      <c r="V101" s="309"/>
      <c r="W101" s="15">
        <f>W91+$G101</f>
        <v>0.37152777777777779</v>
      </c>
      <c r="X101" s="15">
        <f>X91+G101</f>
        <v>0.61249999999999993</v>
      </c>
      <c r="Y101" s="15" t="s">
        <v>18</v>
      </c>
      <c r="Z101" s="309"/>
      <c r="AA101" s="15">
        <f>AA91+$G101</f>
        <v>0.35972222222222222</v>
      </c>
      <c r="AB101" s="15">
        <f>AB91+$G101</f>
        <v>0.6430555555555556</v>
      </c>
      <c r="AC101" s="15" t="s">
        <v>18</v>
      </c>
    </row>
    <row r="102" spans="1:46" x14ac:dyDescent="0.25">
      <c r="A102" s="12" t="str">
        <f>VLOOKUP(D:D,'[3]PARAGENS CONCELHO'!$1:$1048576,2,FALSE)</f>
        <v xml:space="preserve"> 40.659281,  -7.914792</v>
      </c>
      <c r="B102" s="12" t="s">
        <v>3804</v>
      </c>
      <c r="C102" s="12" t="str">
        <f>VLOOKUP(D:D,'[3]PARAGENS CONCELHO'!$1:$1048576,3,FALSE)</f>
        <v>Segurança Social 2</v>
      </c>
      <c r="D102" s="20" t="s">
        <v>59</v>
      </c>
      <c r="E102" s="5"/>
      <c r="F102" s="5"/>
      <c r="G102" s="51">
        <v>6.9444444444444447E-4</v>
      </c>
      <c r="H102" s="31">
        <v>6.9444444444444447E-4</v>
      </c>
      <c r="I102" s="308"/>
      <c r="J102" s="15">
        <f>J101+$G102</f>
        <v>0.2951388888888889</v>
      </c>
      <c r="K102" s="15">
        <f>K101+$G102</f>
        <v>0.33402777777777765</v>
      </c>
      <c r="L102" s="15">
        <v>0.34305555555555556</v>
      </c>
      <c r="M102" s="15">
        <f>+M101+G102</f>
        <v>0.46527777777777762</v>
      </c>
      <c r="N102" s="15">
        <f t="shared" ref="N102:N107" si="45">+N101+G102</f>
        <v>0.55138888888888871</v>
      </c>
      <c r="O102" s="15">
        <f t="shared" si="44"/>
        <v>0.61388888888888882</v>
      </c>
      <c r="P102" s="15">
        <f t="shared" ref="P102:Q106" si="46">P101+$G102</f>
        <v>0.6416666666666665</v>
      </c>
      <c r="Q102" s="15">
        <f t="shared" si="46"/>
        <v>0.77361111111111114</v>
      </c>
      <c r="R102" s="15"/>
      <c r="S102" s="15">
        <f t="shared" ref="S102:S107" si="47">S101+G102</f>
        <v>0.81944444444444431</v>
      </c>
      <c r="T102" s="15">
        <f t="shared" ref="T102:T107" si="48">T101+$G102</f>
        <v>0.85277777777777763</v>
      </c>
      <c r="U102" s="15" t="s">
        <v>18</v>
      </c>
      <c r="V102" s="309"/>
      <c r="W102" s="15">
        <f t="shared" ref="W102:X106" si="49">W101+$G102</f>
        <v>0.37222222222222223</v>
      </c>
      <c r="X102" s="15">
        <f t="shared" si="49"/>
        <v>0.61319444444444438</v>
      </c>
      <c r="Y102" s="15" t="s">
        <v>18</v>
      </c>
      <c r="Z102" s="309"/>
      <c r="AA102" s="15">
        <f t="shared" ref="AA102:AB107" si="50">AA101+$G102</f>
        <v>0.36041666666666666</v>
      </c>
      <c r="AB102" s="15">
        <f t="shared" si="50"/>
        <v>0.64375000000000004</v>
      </c>
      <c r="AC102" s="15" t="s">
        <v>18</v>
      </c>
    </row>
    <row r="103" spans="1:46" x14ac:dyDescent="0.25">
      <c r="A103" s="12" t="str">
        <f>VLOOKUP(D:D,'[3]PARAGENS CONCELHO'!$1:$1048576,2,FALSE)</f>
        <v xml:space="preserve"> 40.661562,  -7.915328</v>
      </c>
      <c r="B103" s="12" t="s">
        <v>3818</v>
      </c>
      <c r="C103" s="12" t="str">
        <f>VLOOKUP(D:D,'[3]PARAGENS CONCELHO'!$1:$1048576,3,FALSE)</f>
        <v>COMV 1</v>
      </c>
      <c r="D103" s="28" t="s">
        <v>2772</v>
      </c>
      <c r="E103" s="5"/>
      <c r="F103" s="51"/>
      <c r="G103" s="51">
        <v>6.9444444444444447E-4</v>
      </c>
      <c r="H103" s="31">
        <v>6.9444444444444447E-4</v>
      </c>
      <c r="I103" s="308"/>
      <c r="J103" s="35">
        <v>0.2951388888888889</v>
      </c>
      <c r="K103" s="35">
        <f>K102+$G103</f>
        <v>0.33472222222222209</v>
      </c>
      <c r="L103" s="35">
        <v>0.34513888888888888</v>
      </c>
      <c r="M103" s="35">
        <v>0.46527777777777779</v>
      </c>
      <c r="N103" s="35">
        <f t="shared" si="45"/>
        <v>0.55208333333333315</v>
      </c>
      <c r="O103" s="35">
        <f t="shared" si="44"/>
        <v>0.61458333333333326</v>
      </c>
      <c r="P103" s="35">
        <f t="shared" si="46"/>
        <v>0.64236111111111094</v>
      </c>
      <c r="Q103" s="35">
        <f t="shared" si="46"/>
        <v>0.77430555555555558</v>
      </c>
      <c r="R103" s="35"/>
      <c r="S103" s="35">
        <f t="shared" si="47"/>
        <v>0.82013888888888875</v>
      </c>
      <c r="T103" s="35">
        <f t="shared" si="48"/>
        <v>0.85347222222222208</v>
      </c>
      <c r="U103" s="35" t="s">
        <v>18</v>
      </c>
      <c r="V103" s="309"/>
      <c r="W103" s="35">
        <f t="shared" si="49"/>
        <v>0.37291666666666667</v>
      </c>
      <c r="X103" s="35">
        <f t="shared" si="49"/>
        <v>0.61388888888888882</v>
      </c>
      <c r="Y103" s="35" t="s">
        <v>18</v>
      </c>
      <c r="Z103" s="309"/>
      <c r="AA103" s="35">
        <f t="shared" si="50"/>
        <v>0.3611111111111111</v>
      </c>
      <c r="AB103" s="35">
        <f t="shared" si="50"/>
        <v>0.64444444444444449</v>
      </c>
      <c r="AC103" s="35" t="s">
        <v>18</v>
      </c>
    </row>
    <row r="104" spans="1:46" s="143" customFormat="1" x14ac:dyDescent="0.25">
      <c r="A104" s="23" t="str">
        <f>VLOOKUP(D:D,'[3]PARAGENS CONCELHO'!$1:$1048576,2,FALSE)</f>
        <v xml:space="preserve"> 40.664151,  -7.915741</v>
      </c>
      <c r="B104" s="12" t="s">
        <v>3819</v>
      </c>
      <c r="C104" s="23" t="str">
        <f>VLOOKUP(D:D,'[3]PARAGENS CONCELHO'!$1:$1048576,3,FALSE)</f>
        <v>Fonte Cibernética 2</v>
      </c>
      <c r="D104" s="24" t="s">
        <v>2773</v>
      </c>
      <c r="E104" s="25" t="s">
        <v>3857</v>
      </c>
      <c r="F104" s="25"/>
      <c r="G104" s="144">
        <v>6.9444444444444447E-4</v>
      </c>
      <c r="H104" s="145">
        <v>6.9444444444444447E-4</v>
      </c>
      <c r="I104" s="308"/>
      <c r="J104" s="80">
        <v>0.29652777777777778</v>
      </c>
      <c r="K104" s="80">
        <f>K103+$G104</f>
        <v>0.33541666666666653</v>
      </c>
      <c r="L104" s="80" t="s">
        <v>18</v>
      </c>
      <c r="M104" s="80">
        <v>0.46666666666666667</v>
      </c>
      <c r="N104" s="80">
        <f t="shared" si="45"/>
        <v>0.55277777777777759</v>
      </c>
      <c r="O104" s="80">
        <f t="shared" si="44"/>
        <v>0.6152777777777777</v>
      </c>
      <c r="P104" s="80">
        <f t="shared" si="46"/>
        <v>0.64305555555555538</v>
      </c>
      <c r="Q104" s="80">
        <f t="shared" si="46"/>
        <v>0.77500000000000002</v>
      </c>
      <c r="R104" s="80"/>
      <c r="S104" s="80">
        <f t="shared" si="47"/>
        <v>0.82083333333333319</v>
      </c>
      <c r="T104" s="80">
        <f t="shared" si="48"/>
        <v>0.85416666666666652</v>
      </c>
      <c r="U104" s="80" t="s">
        <v>18</v>
      </c>
      <c r="V104" s="309"/>
      <c r="W104" s="80">
        <f t="shared" si="49"/>
        <v>0.37361111111111112</v>
      </c>
      <c r="X104" s="80">
        <f t="shared" si="49"/>
        <v>0.61458333333333326</v>
      </c>
      <c r="Y104" s="80" t="s">
        <v>18</v>
      </c>
      <c r="Z104" s="309"/>
      <c r="AA104" s="80">
        <f t="shared" si="50"/>
        <v>0.36180555555555555</v>
      </c>
      <c r="AB104" s="80">
        <f t="shared" si="50"/>
        <v>0.64513888888888893</v>
      </c>
      <c r="AC104" s="80" t="s">
        <v>18</v>
      </c>
      <c r="AD104"/>
      <c r="AE104"/>
      <c r="AF104"/>
      <c r="AG104"/>
      <c r="AH104"/>
      <c r="AI104"/>
      <c r="AJ104"/>
      <c r="AK104"/>
      <c r="AL104"/>
      <c r="AM104"/>
      <c r="AN104"/>
      <c r="AO104"/>
      <c r="AP104"/>
      <c r="AQ104"/>
      <c r="AR104"/>
      <c r="AS104"/>
      <c r="AT104"/>
    </row>
    <row r="105" spans="1:46" x14ac:dyDescent="0.25">
      <c r="A105" s="12" t="str">
        <f>VLOOKUP(D:D,'[3]PARAGENS CONCELHO'!$1:$1048576,2,FALSE)</f>
        <v xml:space="preserve"> 40.666818,  -7.916960</v>
      </c>
      <c r="B105" s="12" t="s">
        <v>3163</v>
      </c>
      <c r="C105" s="12" t="str">
        <f>VLOOKUP(D:D,'[3]PARAGENS CONCELHO'!$1:$1048576,3,FALSE)</f>
        <v>Av Europa-Tribunal 2</v>
      </c>
      <c r="D105" s="20" t="s">
        <v>3095</v>
      </c>
      <c r="F105" s="51">
        <v>0</v>
      </c>
      <c r="G105" s="51">
        <v>6.9444444444444447E-4</v>
      </c>
      <c r="H105" s="31">
        <v>6.9444444444444447E-4</v>
      </c>
      <c r="I105" s="308"/>
      <c r="J105" s="35">
        <f>J104+$G105</f>
        <v>0.29722222222222222</v>
      </c>
      <c r="K105" s="35">
        <f>K104+$G105</f>
        <v>0.33611111111111097</v>
      </c>
      <c r="L105" s="35" t="s">
        <v>18</v>
      </c>
      <c r="M105" s="35">
        <f>+M104+G105</f>
        <v>0.46736111111111112</v>
      </c>
      <c r="N105" s="35">
        <f t="shared" si="45"/>
        <v>0.55347222222222203</v>
      </c>
      <c r="O105" s="35">
        <f t="shared" si="44"/>
        <v>0.61597222222222214</v>
      </c>
      <c r="P105" s="35">
        <f t="shared" si="46"/>
        <v>0.64374999999999982</v>
      </c>
      <c r="Q105" s="35">
        <f t="shared" si="46"/>
        <v>0.77569444444444446</v>
      </c>
      <c r="R105" s="35"/>
      <c r="S105" s="35">
        <f t="shared" si="47"/>
        <v>0.82152777777777763</v>
      </c>
      <c r="T105" s="35">
        <f t="shared" si="48"/>
        <v>0.85486111111111096</v>
      </c>
      <c r="U105" s="35" t="s">
        <v>18</v>
      </c>
      <c r="V105" s="309"/>
      <c r="W105" s="35">
        <f t="shared" si="49"/>
        <v>0.37430555555555556</v>
      </c>
      <c r="X105" s="35">
        <f t="shared" si="49"/>
        <v>0.6152777777777777</v>
      </c>
      <c r="Y105" s="35" t="s">
        <v>18</v>
      </c>
      <c r="Z105" s="309"/>
      <c r="AA105" s="35">
        <f t="shared" si="50"/>
        <v>0.36249999999999999</v>
      </c>
      <c r="AB105" s="35">
        <f t="shared" si="50"/>
        <v>0.64583333333333337</v>
      </c>
      <c r="AC105" s="35" t="s">
        <v>18</v>
      </c>
    </row>
    <row r="106" spans="1:46" s="137" customFormat="1" hidden="1" x14ac:dyDescent="0.25">
      <c r="A106" s="139" t="str">
        <f>VLOOKUP(D:D,'[3]PARAGENS CONCELHO'!$1:$1048576,2,FALSE)</f>
        <v xml:space="preserve"> 40.669203,  -7.923596</v>
      </c>
      <c r="B106" s="12"/>
      <c r="C106" s="139" t="str">
        <f>VLOOKUP(D:D,'[3]PARAGENS CONCELHO'!$1:$1048576,3,FALSE)</f>
        <v>AGUIEIRA</v>
      </c>
      <c r="D106" s="153" t="s">
        <v>3069</v>
      </c>
      <c r="E106" s="141"/>
      <c r="F106" s="141"/>
      <c r="G106" s="142">
        <v>6.9444444444444447E-4</v>
      </c>
      <c r="I106" s="308"/>
      <c r="J106" s="15">
        <f>J105+$G106</f>
        <v>0.29791666666666666</v>
      </c>
      <c r="K106" s="15">
        <f>K105+$G106</f>
        <v>0.33680555555555541</v>
      </c>
      <c r="L106" s="15"/>
      <c r="M106" s="15">
        <f>+M105+G106</f>
        <v>0.46805555555555556</v>
      </c>
      <c r="N106" s="15">
        <f t="shared" si="45"/>
        <v>0.55416666666666647</v>
      </c>
      <c r="O106" s="15">
        <f t="shared" si="44"/>
        <v>0.61666666666666659</v>
      </c>
      <c r="P106" s="35">
        <f t="shared" si="46"/>
        <v>0.64444444444444426</v>
      </c>
      <c r="Q106" s="35">
        <f t="shared" si="46"/>
        <v>0.77638888888888891</v>
      </c>
      <c r="R106" s="15"/>
      <c r="S106" s="15">
        <f t="shared" si="47"/>
        <v>0.82222222222222208</v>
      </c>
      <c r="T106" s="15">
        <f t="shared" si="48"/>
        <v>0.8555555555555554</v>
      </c>
      <c r="U106" s="15" t="s">
        <v>18</v>
      </c>
      <c r="V106" s="309"/>
      <c r="W106" s="15">
        <f t="shared" si="49"/>
        <v>0.375</v>
      </c>
      <c r="X106" s="15">
        <f t="shared" si="49"/>
        <v>0.61597222222222214</v>
      </c>
      <c r="Y106" s="15" t="s">
        <v>18</v>
      </c>
      <c r="Z106" s="309"/>
      <c r="AA106" s="80">
        <f t="shared" si="50"/>
        <v>0.36319444444444443</v>
      </c>
      <c r="AB106" s="35">
        <f t="shared" si="50"/>
        <v>0.64652777777777781</v>
      </c>
      <c r="AC106" s="15" t="s">
        <v>18</v>
      </c>
    </row>
    <row r="107" spans="1:46" x14ac:dyDescent="0.25">
      <c r="A107" s="12" t="str">
        <f>VLOOKUP(D:D,'[3]PARAGENS CONCELHO'!$1:$1048576,2,FALSE)</f>
        <v xml:space="preserve"> 40.669203,  -7.923596</v>
      </c>
      <c r="B107" s="12"/>
      <c r="C107" s="12" t="str">
        <f>VLOOKUP(D:D,'[3]PARAGENS CONCELHO'!$1:$1048576,3,FALSE)</f>
        <v>AGUIEIRA</v>
      </c>
      <c r="D107" s="28" t="s">
        <v>3069</v>
      </c>
      <c r="F107" s="5"/>
      <c r="G107" s="51">
        <v>6.9444444444444447E-4</v>
      </c>
      <c r="H107" s="31">
        <v>6.9444444444444447E-4</v>
      </c>
      <c r="I107" s="308"/>
      <c r="J107" s="35">
        <v>0.2986111111111111</v>
      </c>
      <c r="K107" s="35">
        <f>K105+G107</f>
        <v>0.33680555555555541</v>
      </c>
      <c r="L107" s="35" t="s">
        <v>18</v>
      </c>
      <c r="M107" s="35">
        <f>+M106+G107</f>
        <v>0.46875</v>
      </c>
      <c r="N107" s="35">
        <f t="shared" si="45"/>
        <v>0.55486111111111092</v>
      </c>
      <c r="O107" s="35">
        <v>0.61805555555555558</v>
      </c>
      <c r="P107" s="35">
        <f>P105+G107</f>
        <v>0.64444444444444426</v>
      </c>
      <c r="Q107" s="35">
        <v>0.77638888888888891</v>
      </c>
      <c r="R107" s="35"/>
      <c r="S107" s="35">
        <f t="shared" si="47"/>
        <v>0.82291666666666652</v>
      </c>
      <c r="T107" s="35">
        <f t="shared" si="48"/>
        <v>0.85624999999999984</v>
      </c>
      <c r="U107" s="35" t="s">
        <v>18</v>
      </c>
      <c r="V107" s="309"/>
      <c r="W107" s="35">
        <v>0.37638888888888888</v>
      </c>
      <c r="X107" s="35">
        <f>X106+$G107</f>
        <v>0.61666666666666659</v>
      </c>
      <c r="Y107" s="35" t="s">
        <v>18</v>
      </c>
      <c r="Z107" s="309"/>
      <c r="AA107" s="35">
        <f t="shared" si="50"/>
        <v>0.36388888888888887</v>
      </c>
      <c r="AB107" s="35">
        <f t="shared" si="50"/>
        <v>0.64722222222222225</v>
      </c>
      <c r="AC107" s="35" t="s">
        <v>18</v>
      </c>
    </row>
    <row r="108" spans="1:46" x14ac:dyDescent="0.25">
      <c r="J108" s="44"/>
      <c r="K108" s="44"/>
      <c r="L108" s="44"/>
      <c r="N108" s="44"/>
      <c r="O108"/>
      <c r="P108"/>
      <c r="Q108" s="44"/>
      <c r="R108" s="44"/>
      <c r="S108" s="44"/>
      <c r="T108" s="44"/>
      <c r="U108" s="44"/>
      <c r="X108" s="44"/>
      <c r="Y108" s="44"/>
      <c r="AA108"/>
      <c r="AB108" s="44"/>
      <c r="AC108" s="44"/>
    </row>
    <row r="109" spans="1:46" hidden="1" x14ac:dyDescent="0.25">
      <c r="I109" s="7" t="s">
        <v>60</v>
      </c>
      <c r="J109" s="44"/>
      <c r="K109" s="44"/>
      <c r="L109" s="44"/>
      <c r="N109" s="44"/>
      <c r="O109"/>
      <c r="P109"/>
      <c r="Q109" s="44"/>
      <c r="R109" s="44"/>
      <c r="S109" s="44"/>
      <c r="T109" s="44"/>
      <c r="U109" s="44"/>
      <c r="X109" s="44"/>
      <c r="Y109" s="44"/>
      <c r="AA109"/>
      <c r="AB109" s="44"/>
      <c r="AC109" s="44"/>
    </row>
    <row r="110" spans="1:46" hidden="1" x14ac:dyDescent="0.25">
      <c r="I110" t="s">
        <v>61</v>
      </c>
      <c r="J110" s="44"/>
      <c r="K110" s="44"/>
      <c r="L110" s="44"/>
      <c r="N110" s="44"/>
      <c r="O110"/>
      <c r="P110"/>
      <c r="Q110" s="44"/>
      <c r="R110" s="44"/>
      <c r="S110" s="44"/>
      <c r="T110" s="44"/>
      <c r="U110" s="44"/>
      <c r="X110" s="44"/>
      <c r="Y110" s="44"/>
      <c r="AA110"/>
      <c r="AB110" s="44"/>
      <c r="AC110" s="44"/>
    </row>
    <row r="111" spans="1:46" hidden="1" x14ac:dyDescent="0.25">
      <c r="I111" t="s">
        <v>117</v>
      </c>
      <c r="J111" s="44"/>
      <c r="K111" s="44"/>
      <c r="L111" s="44"/>
      <c r="N111" s="44"/>
      <c r="O111"/>
      <c r="P111"/>
      <c r="Q111" s="44"/>
      <c r="R111" s="44"/>
      <c r="S111" s="44"/>
      <c r="T111" s="44"/>
      <c r="U111" s="44"/>
      <c r="X111" s="44"/>
      <c r="Y111" s="44"/>
      <c r="AA111"/>
      <c r="AB111" s="44"/>
      <c r="AC111" s="44"/>
    </row>
    <row r="112" spans="1:46" hidden="1" x14ac:dyDescent="0.25">
      <c r="J112" s="44"/>
      <c r="K112" s="44"/>
      <c r="L112" s="44"/>
      <c r="N112" s="44"/>
      <c r="O112"/>
      <c r="P112"/>
      <c r="Q112" s="44"/>
      <c r="R112" s="44"/>
      <c r="S112" s="44"/>
      <c r="T112" s="44"/>
      <c r="U112" s="44"/>
      <c r="X112" s="44"/>
      <c r="Y112" s="44"/>
      <c r="AA112"/>
      <c r="AB112" s="44"/>
      <c r="AC112" s="44"/>
    </row>
    <row r="113" spans="10:29" x14ac:dyDescent="0.25">
      <c r="J113" s="44"/>
      <c r="K113" s="44"/>
      <c r="L113" s="44"/>
      <c r="N113" s="44"/>
      <c r="O113"/>
      <c r="P113"/>
      <c r="Q113" s="44"/>
      <c r="R113" s="44"/>
      <c r="S113" s="44"/>
      <c r="T113" s="44"/>
      <c r="U113" s="44"/>
      <c r="X113" s="44"/>
      <c r="Y113" s="44"/>
      <c r="AA113"/>
      <c r="AB113" s="44"/>
      <c r="AC113" s="44"/>
    </row>
    <row r="114" spans="10:29" x14ac:dyDescent="0.25">
      <c r="J114" s="318" t="s">
        <v>4211</v>
      </c>
      <c r="K114" s="318"/>
      <c r="L114" s="318"/>
      <c r="M114" s="318"/>
      <c r="N114" s="318"/>
      <c r="O114" s="318"/>
      <c r="P114" s="318"/>
      <c r="Q114" s="318"/>
      <c r="R114" s="318"/>
      <c r="S114" s="318"/>
      <c r="T114" s="318"/>
      <c r="U114" s="318"/>
      <c r="W114" t="s">
        <v>3131</v>
      </c>
      <c r="X114"/>
      <c r="Y114"/>
      <c r="AA114" s="44" t="s">
        <v>4212</v>
      </c>
      <c r="AB114" s="44"/>
      <c r="AC114" s="44"/>
    </row>
    <row r="115" spans="10:29" x14ac:dyDescent="0.25">
      <c r="J115" s="44" t="s">
        <v>4207</v>
      </c>
      <c r="K115" s="44"/>
      <c r="L115" s="44"/>
      <c r="N115" s="44"/>
      <c r="O115"/>
      <c r="P115"/>
      <c r="Q115"/>
      <c r="R115"/>
      <c r="S115"/>
      <c r="T115"/>
      <c r="U115"/>
      <c r="W115" s="44" t="s">
        <v>4207</v>
      </c>
      <c r="X115" s="44"/>
      <c r="Y115" s="44"/>
      <c r="AA115" s="44" t="s">
        <v>4207</v>
      </c>
      <c r="AB115" s="44"/>
      <c r="AC115" s="44"/>
    </row>
    <row r="116" spans="10:29" x14ac:dyDescent="0.25">
      <c r="J116" s="44"/>
      <c r="K116" s="44"/>
      <c r="L116" s="44"/>
      <c r="N116" s="44"/>
      <c r="O116"/>
      <c r="P116"/>
      <c r="Q116"/>
      <c r="R116"/>
      <c r="S116"/>
      <c r="T116"/>
      <c r="U116"/>
      <c r="W116" s="44"/>
      <c r="X116" s="44"/>
      <c r="Y116" s="44"/>
      <c r="AA116" s="44"/>
      <c r="AB116" s="44"/>
      <c r="AC116" s="44"/>
    </row>
    <row r="117" spans="10:29" x14ac:dyDescent="0.25">
      <c r="J117" s="44" t="s">
        <v>4209</v>
      </c>
      <c r="K117" s="44"/>
      <c r="L117" s="44"/>
      <c r="M117" s="44">
        <v>9</v>
      </c>
      <c r="N117" s="44"/>
      <c r="O117"/>
      <c r="P117"/>
      <c r="Q117"/>
      <c r="R117"/>
      <c r="S117"/>
      <c r="T117"/>
      <c r="U117"/>
      <c r="W117" s="44" t="s">
        <v>4209</v>
      </c>
      <c r="X117" s="44"/>
      <c r="Y117" s="44">
        <v>2</v>
      </c>
      <c r="AA117" s="44" t="s">
        <v>4209</v>
      </c>
      <c r="AB117" s="44"/>
      <c r="AC117" s="44">
        <v>2</v>
      </c>
    </row>
    <row r="118" spans="10:29" x14ac:dyDescent="0.25">
      <c r="J118" s="44" t="s">
        <v>4210</v>
      </c>
      <c r="K118" s="44"/>
      <c r="L118" s="44"/>
      <c r="M118" s="44">
        <v>9</v>
      </c>
      <c r="N118" s="44"/>
      <c r="O118"/>
      <c r="P118"/>
      <c r="Q118"/>
      <c r="R118"/>
      <c r="S118"/>
      <c r="T118"/>
      <c r="U118"/>
      <c r="W118" s="44" t="s">
        <v>4210</v>
      </c>
      <c r="X118" s="44"/>
      <c r="Y118" s="44">
        <v>2</v>
      </c>
      <c r="AA118" s="44" t="s">
        <v>4210</v>
      </c>
      <c r="AB118" s="44"/>
      <c r="AC118" s="44">
        <v>2</v>
      </c>
    </row>
    <row r="119" spans="10:29" x14ac:dyDescent="0.25">
      <c r="J119" s="44"/>
      <c r="K119" s="44"/>
      <c r="L119" s="44"/>
      <c r="N119" s="44"/>
      <c r="O119"/>
      <c r="P119"/>
      <c r="Q119"/>
      <c r="R119"/>
      <c r="S119"/>
      <c r="T119"/>
      <c r="U119"/>
      <c r="X119" s="44"/>
      <c r="Y119" s="44"/>
      <c r="AA119" s="44"/>
      <c r="AB119" s="44"/>
      <c r="AC119" s="44"/>
    </row>
    <row r="120" spans="10:29" x14ac:dyDescent="0.25">
      <c r="J120" s="44" t="s">
        <v>4208</v>
      </c>
      <c r="K120" s="44"/>
      <c r="L120" s="44"/>
      <c r="N120" s="44">
        <v>16.5</v>
      </c>
      <c r="O120"/>
      <c r="P120"/>
      <c r="Q120"/>
      <c r="R120"/>
      <c r="S120"/>
      <c r="T120"/>
      <c r="U120"/>
      <c r="X120" s="44"/>
      <c r="Y120" s="44"/>
      <c r="AA120"/>
      <c r="AB120" s="44"/>
      <c r="AC120" s="44"/>
    </row>
    <row r="121" spans="10:29" x14ac:dyDescent="0.25">
      <c r="J121" s="44"/>
      <c r="K121" s="44"/>
      <c r="L121" s="44"/>
      <c r="N121" s="44"/>
      <c r="O121"/>
      <c r="P121"/>
      <c r="Q121" s="44"/>
      <c r="R121" s="44"/>
      <c r="S121" s="44"/>
      <c r="T121" s="44"/>
      <c r="U121" s="44"/>
      <c r="X121" s="44"/>
      <c r="Y121" s="44"/>
      <c r="AA121"/>
      <c r="AB121" s="44"/>
      <c r="AC121" s="44"/>
    </row>
    <row r="122" spans="10:29" x14ac:dyDescent="0.25">
      <c r="J122" s="44"/>
      <c r="K122" s="44"/>
      <c r="L122" s="44"/>
      <c r="N122" s="44"/>
      <c r="O122"/>
      <c r="P122"/>
      <c r="Q122" s="44"/>
      <c r="R122" s="44"/>
      <c r="S122" s="44"/>
      <c r="T122" s="44"/>
      <c r="U122" s="44"/>
      <c r="X122" s="44"/>
      <c r="Y122" s="44"/>
      <c r="AA122"/>
      <c r="AB122" s="44"/>
      <c r="AC122" s="44"/>
    </row>
    <row r="123" spans="10:29" x14ac:dyDescent="0.25">
      <c r="J123" s="44"/>
      <c r="K123" s="44"/>
      <c r="L123" s="44"/>
      <c r="N123" s="44"/>
      <c r="O123"/>
      <c r="P123"/>
      <c r="Q123" s="44"/>
      <c r="R123" s="44"/>
      <c r="S123" s="44"/>
      <c r="T123" s="44"/>
      <c r="U123" s="44"/>
      <c r="X123" s="44"/>
      <c r="Y123" s="44"/>
      <c r="AA123"/>
      <c r="AB123" s="44"/>
      <c r="AC123" s="44"/>
    </row>
    <row r="124" spans="10:29" x14ac:dyDescent="0.25">
      <c r="J124" s="44"/>
      <c r="K124" s="44"/>
      <c r="L124" s="44"/>
      <c r="N124" s="44"/>
      <c r="O124"/>
      <c r="P124"/>
      <c r="Q124" s="44"/>
      <c r="R124" s="44"/>
      <c r="S124" s="44"/>
      <c r="T124" s="44"/>
      <c r="U124" s="44"/>
      <c r="X124" s="44"/>
      <c r="Y124" s="44"/>
      <c r="AA124"/>
      <c r="AB124" s="44"/>
      <c r="AC124" s="44"/>
    </row>
    <row r="125" spans="10:29" x14ac:dyDescent="0.25">
      <c r="J125" s="44"/>
      <c r="K125" s="44"/>
      <c r="L125" s="44"/>
      <c r="N125" s="44"/>
      <c r="O125"/>
      <c r="P125"/>
      <c r="Q125" s="44"/>
      <c r="R125" s="44"/>
      <c r="S125" s="44"/>
      <c r="T125" s="44"/>
      <c r="U125" s="44"/>
      <c r="X125" s="44"/>
      <c r="Y125" s="44"/>
      <c r="AA125"/>
      <c r="AB125" s="44"/>
      <c r="AC125" s="44"/>
    </row>
    <row r="126" spans="10:29" x14ac:dyDescent="0.25">
      <c r="J126" s="44"/>
      <c r="K126" s="44"/>
      <c r="L126" s="44"/>
      <c r="N126" s="44"/>
      <c r="O126"/>
      <c r="P126"/>
      <c r="Q126" s="44"/>
      <c r="R126" s="44"/>
      <c r="S126" s="44"/>
      <c r="T126" s="44"/>
      <c r="U126" s="44"/>
      <c r="X126" s="44"/>
      <c r="Y126" s="44"/>
      <c r="AA126"/>
      <c r="AB126" s="44"/>
      <c r="AC126" s="44"/>
    </row>
    <row r="127" spans="10:29" x14ac:dyDescent="0.25">
      <c r="J127" s="44"/>
      <c r="K127" s="44"/>
      <c r="L127" s="44"/>
      <c r="N127" s="44"/>
      <c r="O127"/>
      <c r="P127"/>
      <c r="Q127" s="44"/>
      <c r="R127" s="44"/>
      <c r="S127" s="44"/>
      <c r="T127" s="44"/>
      <c r="U127" s="44"/>
      <c r="X127" s="44"/>
      <c r="Y127" s="44"/>
      <c r="AA127"/>
      <c r="AB127" s="44"/>
      <c r="AC127" s="44"/>
    </row>
    <row r="128" spans="10:29" x14ac:dyDescent="0.25">
      <c r="J128" s="44"/>
      <c r="K128" s="44"/>
      <c r="L128" s="44"/>
      <c r="N128" s="44"/>
      <c r="O128"/>
      <c r="P128"/>
      <c r="Q128" s="44"/>
      <c r="R128" s="44"/>
      <c r="S128" s="44"/>
      <c r="T128" s="44"/>
      <c r="U128" s="44"/>
      <c r="X128" s="44"/>
      <c r="Y128" s="44"/>
      <c r="AA128"/>
      <c r="AB128" s="44"/>
      <c r="AC128" s="44"/>
    </row>
    <row r="129" spans="10:29" x14ac:dyDescent="0.25">
      <c r="J129" s="44"/>
      <c r="K129" s="44"/>
      <c r="L129" s="44"/>
      <c r="N129" s="44"/>
      <c r="O129"/>
      <c r="P129"/>
      <c r="Q129" s="44"/>
      <c r="R129" s="44"/>
      <c r="S129" s="44"/>
      <c r="T129" s="44"/>
      <c r="U129" s="44"/>
      <c r="X129" s="44"/>
      <c r="Y129" s="44"/>
      <c r="AA129"/>
      <c r="AB129" s="44"/>
      <c r="AC129" s="44"/>
    </row>
    <row r="130" spans="10:29" x14ac:dyDescent="0.25">
      <c r="J130" s="44"/>
      <c r="K130" s="44"/>
      <c r="L130" s="44"/>
      <c r="N130" s="44"/>
      <c r="O130"/>
      <c r="P130"/>
      <c r="Q130" s="44"/>
      <c r="R130" s="44"/>
      <c r="S130" s="44"/>
      <c r="T130" s="44"/>
      <c r="U130" s="44"/>
      <c r="X130" s="44"/>
      <c r="Y130" s="44"/>
      <c r="AA130"/>
      <c r="AB130" s="44"/>
      <c r="AC130" s="44"/>
    </row>
    <row r="131" spans="10:29" x14ac:dyDescent="0.25">
      <c r="J131" s="44"/>
      <c r="K131" s="44"/>
      <c r="L131" s="44"/>
      <c r="N131" s="44"/>
      <c r="O131"/>
      <c r="P131"/>
      <c r="Q131" s="44"/>
      <c r="R131" s="44"/>
      <c r="S131" s="44"/>
      <c r="T131" s="44"/>
      <c r="U131" s="44"/>
      <c r="X131" s="44"/>
      <c r="Y131" s="44"/>
      <c r="AA131"/>
      <c r="AB131" s="44"/>
      <c r="AC131" s="44"/>
    </row>
    <row r="132" spans="10:29" x14ac:dyDescent="0.25">
      <c r="J132" s="44"/>
      <c r="K132" s="44"/>
      <c r="L132" s="44"/>
      <c r="N132" s="44"/>
      <c r="O132"/>
      <c r="P132"/>
      <c r="Q132" s="44"/>
      <c r="R132" s="44"/>
      <c r="S132" s="44"/>
      <c r="T132" s="44"/>
      <c r="U132" s="44"/>
      <c r="X132" s="44"/>
      <c r="Y132" s="44"/>
      <c r="AA132"/>
      <c r="AB132" s="44"/>
      <c r="AC132" s="44"/>
    </row>
    <row r="133" spans="10:29" x14ac:dyDescent="0.25">
      <c r="J133" s="44"/>
      <c r="K133" s="44"/>
      <c r="L133" s="44"/>
      <c r="N133" s="44"/>
      <c r="O133"/>
      <c r="P133"/>
      <c r="Q133" s="44"/>
      <c r="R133" s="44"/>
      <c r="S133" s="44"/>
      <c r="T133" s="44"/>
      <c r="U133" s="44"/>
      <c r="X133" s="44"/>
      <c r="Y133" s="44"/>
      <c r="AA133"/>
      <c r="AB133" s="44"/>
      <c r="AC133" s="44"/>
    </row>
    <row r="134" spans="10:29" x14ac:dyDescent="0.25">
      <c r="J134" s="44"/>
      <c r="K134" s="44"/>
      <c r="L134" s="44"/>
      <c r="N134" s="44"/>
      <c r="O134"/>
      <c r="P134"/>
      <c r="Q134" s="44"/>
      <c r="R134" s="44"/>
      <c r="S134" s="44"/>
      <c r="T134" s="44"/>
      <c r="U134" s="44"/>
      <c r="X134" s="44"/>
      <c r="Y134" s="44"/>
      <c r="AA134"/>
      <c r="AB134" s="44"/>
      <c r="AC134" s="44"/>
    </row>
    <row r="135" spans="10:29" x14ac:dyDescent="0.25">
      <c r="J135" s="44"/>
      <c r="K135" s="44"/>
      <c r="L135" s="44"/>
      <c r="N135" s="44"/>
      <c r="O135"/>
      <c r="P135"/>
      <c r="Q135" s="44"/>
      <c r="R135" s="44"/>
      <c r="S135" s="44"/>
      <c r="T135" s="44"/>
      <c r="U135" s="44"/>
      <c r="X135" s="44"/>
      <c r="Y135" s="44"/>
      <c r="AA135"/>
      <c r="AB135" s="44"/>
      <c r="AC135" s="44"/>
    </row>
    <row r="136" spans="10:29" x14ac:dyDescent="0.25">
      <c r="J136" s="44"/>
      <c r="K136" s="44"/>
      <c r="L136" s="44"/>
      <c r="N136" s="44"/>
      <c r="O136"/>
      <c r="P136"/>
      <c r="Q136" s="44"/>
      <c r="R136" s="44"/>
      <c r="S136" s="44"/>
      <c r="T136" s="44"/>
      <c r="U136" s="44"/>
      <c r="X136" s="44"/>
      <c r="Y136" s="44"/>
      <c r="AA136"/>
      <c r="AB136" s="44"/>
      <c r="AC136" s="44"/>
    </row>
    <row r="137" spans="10:29" x14ac:dyDescent="0.25">
      <c r="J137" s="44"/>
      <c r="K137" s="44"/>
      <c r="L137" s="44"/>
      <c r="N137" s="44"/>
      <c r="O137"/>
      <c r="P137"/>
      <c r="Q137" s="44"/>
      <c r="R137" s="44"/>
      <c r="S137" s="44"/>
      <c r="T137" s="44"/>
      <c r="U137" s="44"/>
      <c r="X137" s="44"/>
      <c r="Y137" s="44"/>
      <c r="AA137"/>
      <c r="AB137" s="44"/>
      <c r="AC137" s="44"/>
    </row>
    <row r="138" spans="10:29" x14ac:dyDescent="0.25">
      <c r="J138" s="44"/>
      <c r="K138" s="44"/>
      <c r="L138" s="44"/>
      <c r="N138" s="44"/>
      <c r="O138"/>
      <c r="P138"/>
      <c r="Q138" s="44"/>
      <c r="R138" s="44"/>
      <c r="S138" s="44"/>
      <c r="T138" s="44"/>
      <c r="U138" s="44"/>
      <c r="X138" s="44"/>
      <c r="Y138" s="44"/>
      <c r="AA138"/>
      <c r="AB138" s="44"/>
      <c r="AC138" s="44"/>
    </row>
    <row r="139" spans="10:29" x14ac:dyDescent="0.25">
      <c r="J139" s="44"/>
      <c r="K139" s="44"/>
      <c r="L139" s="44"/>
      <c r="N139" s="44"/>
      <c r="O139"/>
      <c r="P139"/>
      <c r="Q139" s="44"/>
      <c r="R139" s="44"/>
      <c r="S139" s="44"/>
      <c r="T139" s="44"/>
      <c r="U139" s="44"/>
      <c r="X139" s="44"/>
      <c r="Y139" s="44"/>
      <c r="AA139"/>
      <c r="AB139" s="44"/>
      <c r="AC139" s="44"/>
    </row>
    <row r="140" spans="10:29" x14ac:dyDescent="0.25">
      <c r="J140" s="44"/>
      <c r="K140" s="44"/>
      <c r="L140" s="44"/>
      <c r="N140" s="44"/>
      <c r="O140"/>
      <c r="P140"/>
      <c r="Q140" s="44"/>
      <c r="R140" s="44"/>
      <c r="S140" s="44"/>
      <c r="T140" s="44"/>
      <c r="U140" s="44"/>
      <c r="X140" s="44"/>
      <c r="Y140" s="44"/>
      <c r="AA140"/>
      <c r="AB140" s="44"/>
      <c r="AC140" s="44"/>
    </row>
    <row r="141" spans="10:29" x14ac:dyDescent="0.25">
      <c r="J141" s="44"/>
      <c r="K141" s="44"/>
      <c r="L141" s="44"/>
      <c r="N141" s="44"/>
      <c r="O141"/>
      <c r="P141"/>
      <c r="Q141" s="44"/>
      <c r="R141" s="44"/>
      <c r="S141" s="44"/>
      <c r="T141" s="44"/>
      <c r="U141" s="44"/>
      <c r="X141" s="44"/>
      <c r="Y141" s="44"/>
      <c r="AA141"/>
      <c r="AB141" s="44"/>
      <c r="AC141" s="44"/>
    </row>
    <row r="142" spans="10:29" x14ac:dyDescent="0.25">
      <c r="J142" s="44"/>
      <c r="K142" s="44"/>
      <c r="L142" s="44"/>
      <c r="N142" s="44"/>
      <c r="O142"/>
      <c r="P142"/>
      <c r="Q142" s="44"/>
      <c r="R142" s="44"/>
      <c r="S142" s="44"/>
      <c r="T142" s="44"/>
      <c r="U142" s="44"/>
      <c r="X142" s="44"/>
      <c r="Y142" s="44"/>
      <c r="AA142"/>
      <c r="AB142" s="44"/>
      <c r="AC142" s="44"/>
    </row>
    <row r="143" spans="10:29" x14ac:dyDescent="0.25">
      <c r="J143" s="44"/>
      <c r="K143" s="44"/>
      <c r="L143" s="44"/>
      <c r="N143" s="44"/>
      <c r="O143"/>
      <c r="P143"/>
      <c r="Q143" s="44"/>
      <c r="R143" s="44"/>
      <c r="S143" s="44"/>
      <c r="T143" s="44"/>
      <c r="U143" s="44"/>
      <c r="X143" s="44"/>
      <c r="Y143" s="44"/>
      <c r="AA143"/>
      <c r="AB143" s="44"/>
      <c r="AC143" s="44"/>
    </row>
    <row r="144" spans="10:29" x14ac:dyDescent="0.25">
      <c r="J144" s="44"/>
      <c r="K144" s="44"/>
      <c r="L144" s="44"/>
      <c r="N144" s="44"/>
      <c r="O144"/>
      <c r="P144"/>
      <c r="Q144" s="44"/>
      <c r="R144" s="44"/>
      <c r="S144" s="44"/>
      <c r="T144" s="44"/>
      <c r="U144" s="44"/>
      <c r="X144" s="44"/>
      <c r="Y144" s="44"/>
      <c r="AA144"/>
      <c r="AB144" s="44"/>
      <c r="AC144" s="44"/>
    </row>
    <row r="145" spans="10:29" x14ac:dyDescent="0.25">
      <c r="J145" s="44"/>
      <c r="K145" s="44"/>
      <c r="L145" s="44"/>
      <c r="N145" s="44"/>
      <c r="O145"/>
      <c r="P145"/>
      <c r="Q145" s="44"/>
      <c r="R145" s="44"/>
      <c r="S145" s="44"/>
      <c r="T145" s="44"/>
      <c r="U145" s="44"/>
      <c r="X145" s="44"/>
      <c r="Y145" s="44"/>
      <c r="AA145"/>
      <c r="AB145" s="44"/>
      <c r="AC145" s="44"/>
    </row>
    <row r="146" spans="10:29" x14ac:dyDescent="0.25">
      <c r="J146" s="44"/>
      <c r="K146" s="44"/>
      <c r="L146" s="44"/>
      <c r="N146" s="44"/>
      <c r="O146"/>
      <c r="P146"/>
      <c r="Q146" s="44"/>
      <c r="R146" s="44"/>
      <c r="S146" s="44"/>
      <c r="T146" s="44"/>
      <c r="U146" s="44"/>
      <c r="X146" s="44"/>
      <c r="Y146" s="44"/>
      <c r="AA146"/>
      <c r="AB146" s="44"/>
      <c r="AC146" s="44"/>
    </row>
    <row r="147" spans="10:29" x14ac:dyDescent="0.25">
      <c r="J147" s="44"/>
      <c r="K147" s="44"/>
      <c r="L147" s="44"/>
      <c r="N147" s="44"/>
      <c r="O147"/>
      <c r="P147"/>
      <c r="Q147" s="44"/>
      <c r="R147" s="44"/>
      <c r="S147" s="44"/>
      <c r="T147" s="44"/>
      <c r="U147" s="44"/>
      <c r="X147" s="44"/>
      <c r="Y147" s="44"/>
      <c r="AA147"/>
      <c r="AB147" s="44"/>
      <c r="AC147" s="44"/>
    </row>
    <row r="148" spans="10:29" x14ac:dyDescent="0.25">
      <c r="J148" s="44"/>
      <c r="K148" s="44"/>
      <c r="L148" s="44"/>
      <c r="N148" s="44"/>
      <c r="O148"/>
      <c r="P148"/>
      <c r="Q148" s="44"/>
      <c r="R148" s="44"/>
      <c r="S148" s="44"/>
      <c r="T148" s="44"/>
      <c r="U148" s="44"/>
      <c r="X148" s="44"/>
      <c r="Y148" s="44"/>
      <c r="AA148"/>
      <c r="AB148" s="44"/>
      <c r="AC148" s="44"/>
    </row>
    <row r="149" spans="10:29" x14ac:dyDescent="0.25">
      <c r="J149" s="44"/>
      <c r="K149" s="44"/>
      <c r="L149" s="44"/>
      <c r="N149" s="44"/>
      <c r="O149"/>
      <c r="P149"/>
      <c r="Q149" s="44"/>
      <c r="R149" s="44"/>
      <c r="S149" s="44"/>
      <c r="T149" s="44"/>
      <c r="U149" s="44"/>
      <c r="X149" s="44"/>
      <c r="Y149" s="44"/>
      <c r="AA149"/>
      <c r="AB149" s="44"/>
      <c r="AC149" s="44"/>
    </row>
    <row r="150" spans="10:29" x14ac:dyDescent="0.25">
      <c r="J150" s="44"/>
      <c r="K150" s="44"/>
      <c r="L150" s="44"/>
      <c r="N150" s="44"/>
      <c r="O150"/>
      <c r="P150"/>
      <c r="Q150" s="44"/>
      <c r="R150" s="44"/>
      <c r="S150" s="44"/>
      <c r="T150" s="44"/>
      <c r="U150" s="44"/>
      <c r="X150" s="44"/>
      <c r="Y150" s="44"/>
      <c r="AA150"/>
      <c r="AB150" s="44"/>
      <c r="AC150" s="44"/>
    </row>
    <row r="151" spans="10:29" x14ac:dyDescent="0.25">
      <c r="J151" s="44"/>
      <c r="K151" s="44"/>
      <c r="L151" s="44"/>
      <c r="N151" s="44"/>
      <c r="O151"/>
      <c r="P151"/>
      <c r="Q151" s="44"/>
      <c r="R151" s="44"/>
      <c r="S151" s="44"/>
      <c r="T151" s="44"/>
      <c r="U151" s="44"/>
      <c r="X151" s="44"/>
      <c r="Y151" s="44"/>
      <c r="AA151"/>
      <c r="AB151" s="44"/>
      <c r="AC151" s="44"/>
    </row>
    <row r="152" spans="10:29" x14ac:dyDescent="0.25">
      <c r="J152" s="44"/>
      <c r="K152" s="44"/>
      <c r="L152" s="44"/>
      <c r="N152" s="44"/>
      <c r="O152"/>
      <c r="P152"/>
      <c r="Q152" s="44"/>
      <c r="R152" s="44"/>
      <c r="S152" s="44"/>
      <c r="T152" s="44"/>
      <c r="U152" s="44"/>
      <c r="X152" s="44"/>
      <c r="Y152" s="44"/>
      <c r="AA152"/>
      <c r="AB152" s="44"/>
      <c r="AC152" s="44"/>
    </row>
    <row r="153" spans="10:29" x14ac:dyDescent="0.25">
      <c r="J153" s="44"/>
      <c r="K153" s="44"/>
      <c r="L153" s="44"/>
      <c r="N153" s="44"/>
      <c r="O153"/>
      <c r="P153"/>
      <c r="Q153" s="44"/>
      <c r="R153" s="44"/>
      <c r="S153" s="44"/>
      <c r="T153" s="44"/>
      <c r="U153" s="44"/>
      <c r="X153" s="44"/>
      <c r="Y153" s="44"/>
      <c r="AA153"/>
      <c r="AB153" s="44"/>
      <c r="AC153" s="44"/>
    </row>
    <row r="154" spans="10:29" x14ac:dyDescent="0.25">
      <c r="J154" s="44"/>
      <c r="K154" s="44"/>
      <c r="L154" s="44"/>
      <c r="N154" s="44"/>
      <c r="O154"/>
      <c r="P154"/>
      <c r="Q154" s="44"/>
      <c r="R154" s="44"/>
      <c r="S154" s="44"/>
      <c r="T154" s="44"/>
      <c r="U154" s="44"/>
      <c r="X154" s="44"/>
      <c r="Y154" s="44"/>
      <c r="AA154"/>
      <c r="AB154" s="44"/>
      <c r="AC154" s="44"/>
    </row>
    <row r="155" spans="10:29" x14ac:dyDescent="0.25">
      <c r="J155" s="44"/>
      <c r="K155" s="44"/>
      <c r="L155" s="44"/>
      <c r="N155" s="44"/>
      <c r="O155"/>
      <c r="P155"/>
      <c r="Q155" s="44"/>
      <c r="R155" s="44"/>
      <c r="S155" s="44"/>
      <c r="T155" s="44"/>
      <c r="U155" s="44"/>
      <c r="X155" s="44"/>
      <c r="Y155" s="44"/>
      <c r="AA155"/>
      <c r="AB155" s="44"/>
      <c r="AC155" s="44"/>
    </row>
    <row r="156" spans="10:29" x14ac:dyDescent="0.25">
      <c r="J156" s="44"/>
      <c r="K156" s="44"/>
      <c r="L156" s="44"/>
      <c r="N156" s="44"/>
      <c r="O156"/>
      <c r="P156"/>
      <c r="Q156" s="44"/>
      <c r="R156" s="44"/>
      <c r="S156" s="44"/>
      <c r="T156" s="44"/>
      <c r="U156" s="44"/>
      <c r="X156" s="44"/>
      <c r="Y156" s="44"/>
      <c r="AA156"/>
      <c r="AB156" s="44"/>
      <c r="AC156" s="44"/>
    </row>
    <row r="157" spans="10:29" x14ac:dyDescent="0.25">
      <c r="J157" s="44"/>
      <c r="K157" s="44"/>
      <c r="L157" s="44"/>
      <c r="N157" s="44"/>
      <c r="O157"/>
      <c r="P157"/>
      <c r="Q157" s="44"/>
      <c r="R157" s="44"/>
      <c r="S157" s="44"/>
      <c r="T157" s="44"/>
      <c r="U157" s="44"/>
      <c r="X157" s="44"/>
      <c r="Y157" s="44"/>
      <c r="AA157"/>
      <c r="AB157" s="44"/>
      <c r="AC157" s="44"/>
    </row>
    <row r="158" spans="10:29" x14ac:dyDescent="0.25">
      <c r="J158" s="44"/>
      <c r="K158" s="44"/>
      <c r="L158" s="44"/>
      <c r="N158" s="44"/>
      <c r="O158"/>
      <c r="P158"/>
      <c r="Q158" s="44"/>
      <c r="R158" s="44"/>
      <c r="S158" s="44"/>
      <c r="T158" s="44"/>
      <c r="U158" s="44"/>
      <c r="X158" s="44"/>
      <c r="Y158" s="44"/>
      <c r="AA158"/>
      <c r="AB158" s="44"/>
      <c r="AC158" s="44"/>
    </row>
    <row r="159" spans="10:29" x14ac:dyDescent="0.25">
      <c r="J159" s="44"/>
      <c r="K159" s="44"/>
      <c r="L159" s="44"/>
      <c r="N159" s="44"/>
      <c r="O159"/>
      <c r="P159"/>
      <c r="Q159" s="44"/>
      <c r="R159" s="44"/>
      <c r="S159" s="44"/>
      <c r="T159" s="44"/>
      <c r="U159" s="44"/>
      <c r="X159" s="44"/>
      <c r="Y159" s="44"/>
      <c r="AA159"/>
      <c r="AB159" s="44"/>
      <c r="AC159" s="44"/>
    </row>
    <row r="160" spans="10:29" x14ac:dyDescent="0.25">
      <c r="J160" s="44"/>
      <c r="K160" s="44"/>
      <c r="L160" s="44"/>
      <c r="N160" s="44"/>
      <c r="O160"/>
      <c r="P160"/>
      <c r="Q160" s="44"/>
      <c r="R160" s="44"/>
      <c r="S160" s="44"/>
      <c r="T160" s="44"/>
      <c r="U160" s="44"/>
      <c r="X160" s="44"/>
      <c r="Y160" s="44"/>
      <c r="AA160"/>
      <c r="AB160" s="44"/>
      <c r="AC160" s="44"/>
    </row>
    <row r="161" spans="10:29" x14ac:dyDescent="0.25">
      <c r="J161" s="44"/>
      <c r="K161" s="44"/>
      <c r="L161" s="44"/>
      <c r="N161" s="44"/>
      <c r="O161"/>
      <c r="P161"/>
      <c r="Q161" s="44"/>
      <c r="R161" s="44"/>
      <c r="S161" s="44"/>
      <c r="T161" s="44"/>
      <c r="U161" s="44"/>
      <c r="X161" s="44"/>
      <c r="Y161" s="44"/>
      <c r="AA161"/>
      <c r="AB161" s="44"/>
      <c r="AC161" s="44"/>
    </row>
    <row r="162" spans="10:29" x14ac:dyDescent="0.25">
      <c r="J162" s="44"/>
      <c r="K162" s="44"/>
      <c r="L162" s="44"/>
      <c r="N162" s="44"/>
      <c r="O162"/>
      <c r="P162"/>
      <c r="Q162" s="44"/>
      <c r="R162" s="44"/>
      <c r="S162" s="44"/>
      <c r="T162" s="44"/>
      <c r="U162" s="44"/>
      <c r="X162" s="44"/>
      <c r="Y162" s="44"/>
      <c r="AA162"/>
      <c r="AB162" s="44"/>
      <c r="AC162" s="44"/>
    </row>
    <row r="163" spans="10:29" x14ac:dyDescent="0.25">
      <c r="J163" s="44"/>
      <c r="K163" s="44"/>
      <c r="L163" s="44"/>
      <c r="N163" s="44"/>
      <c r="O163"/>
      <c r="P163"/>
      <c r="Q163" s="44"/>
      <c r="R163" s="44"/>
      <c r="S163" s="44"/>
      <c r="T163" s="44"/>
      <c r="U163" s="44"/>
      <c r="X163" s="44"/>
      <c r="Y163" s="44"/>
      <c r="AA163"/>
      <c r="AB163" s="44"/>
      <c r="AC163" s="44"/>
    </row>
    <row r="164" spans="10:29" x14ac:dyDescent="0.25">
      <c r="J164" s="44"/>
      <c r="K164" s="44"/>
      <c r="L164" s="44"/>
      <c r="N164" s="44"/>
      <c r="O164"/>
      <c r="P164"/>
      <c r="Q164" s="44"/>
      <c r="R164" s="44"/>
      <c r="S164" s="44"/>
      <c r="T164" s="44"/>
      <c r="U164" s="44"/>
      <c r="X164" s="44"/>
      <c r="Y164" s="44"/>
      <c r="AA164"/>
      <c r="AB164" s="44"/>
      <c r="AC164" s="44"/>
    </row>
    <row r="165" spans="10:29" x14ac:dyDescent="0.25">
      <c r="J165" s="44"/>
      <c r="K165" s="44"/>
      <c r="L165" s="44"/>
      <c r="N165" s="44"/>
      <c r="O165"/>
      <c r="P165"/>
      <c r="Q165" s="44"/>
      <c r="R165" s="44"/>
      <c r="S165" s="44"/>
      <c r="T165" s="44"/>
      <c r="U165" s="44"/>
      <c r="X165" s="44"/>
      <c r="Y165" s="44"/>
      <c r="AA165"/>
      <c r="AB165" s="44"/>
      <c r="AC165" s="44"/>
    </row>
    <row r="166" spans="10:29" x14ac:dyDescent="0.25">
      <c r="J166" s="44"/>
      <c r="K166" s="44"/>
      <c r="L166" s="44"/>
      <c r="N166" s="44"/>
      <c r="O166"/>
      <c r="P166"/>
      <c r="Q166" s="44"/>
      <c r="R166" s="44"/>
      <c r="S166" s="44"/>
      <c r="T166" s="44"/>
      <c r="U166" s="44"/>
      <c r="X166" s="44"/>
      <c r="Y166" s="44"/>
      <c r="AA166"/>
      <c r="AB166" s="44"/>
      <c r="AC166" s="44"/>
    </row>
    <row r="167" spans="10:29" x14ac:dyDescent="0.25">
      <c r="J167" s="44"/>
      <c r="K167" s="44"/>
      <c r="L167" s="44"/>
      <c r="N167" s="44"/>
      <c r="O167"/>
      <c r="P167"/>
      <c r="Q167" s="44"/>
      <c r="R167" s="44"/>
      <c r="S167" s="44"/>
      <c r="T167" s="44"/>
      <c r="U167" s="44"/>
      <c r="X167" s="44"/>
      <c r="Y167" s="44"/>
      <c r="AA167"/>
      <c r="AB167" s="44"/>
      <c r="AC167" s="44"/>
    </row>
    <row r="168" spans="10:29" x14ac:dyDescent="0.25">
      <c r="J168" s="44"/>
      <c r="K168" s="44"/>
      <c r="L168" s="44"/>
      <c r="N168" s="44"/>
      <c r="O168"/>
      <c r="P168"/>
      <c r="Q168" s="44"/>
      <c r="R168" s="44"/>
      <c r="S168" s="44"/>
      <c r="T168" s="44"/>
      <c r="U168" s="44"/>
      <c r="X168" s="44"/>
      <c r="Y168" s="44"/>
      <c r="AA168"/>
      <c r="AB168" s="44"/>
      <c r="AC168" s="44"/>
    </row>
    <row r="169" spans="10:29" x14ac:dyDescent="0.25">
      <c r="J169" s="44"/>
      <c r="K169" s="44"/>
      <c r="L169" s="44"/>
      <c r="N169" s="44"/>
      <c r="O169"/>
      <c r="P169"/>
      <c r="Q169" s="44"/>
      <c r="R169" s="44"/>
      <c r="S169" s="44"/>
      <c r="T169" s="44"/>
      <c r="U169" s="44"/>
      <c r="X169" s="44"/>
      <c r="Y169" s="44"/>
      <c r="AA169"/>
      <c r="AB169" s="44"/>
      <c r="AC169" s="44"/>
    </row>
    <row r="170" spans="10:29" x14ac:dyDescent="0.25">
      <c r="J170" s="44"/>
      <c r="K170" s="44"/>
      <c r="L170" s="44"/>
      <c r="N170" s="44"/>
      <c r="O170"/>
      <c r="P170"/>
      <c r="Q170" s="44"/>
      <c r="R170" s="44"/>
      <c r="S170" s="44"/>
      <c r="T170" s="44"/>
      <c r="U170" s="44"/>
      <c r="X170" s="44"/>
      <c r="Y170" s="44"/>
      <c r="AA170"/>
      <c r="AB170" s="44"/>
      <c r="AC170" s="44"/>
    </row>
    <row r="171" spans="10:29" x14ac:dyDescent="0.25">
      <c r="J171" s="44"/>
      <c r="K171" s="44"/>
      <c r="L171" s="44"/>
      <c r="N171" s="44"/>
      <c r="O171"/>
      <c r="P171"/>
      <c r="Q171" s="44"/>
      <c r="R171" s="44"/>
      <c r="S171" s="44"/>
      <c r="T171" s="44"/>
      <c r="U171" s="44"/>
      <c r="X171" s="44"/>
      <c r="Y171" s="44"/>
      <c r="AA171"/>
      <c r="AB171" s="44"/>
      <c r="AC171" s="44"/>
    </row>
    <row r="172" spans="10:29" x14ac:dyDescent="0.25">
      <c r="J172" s="44"/>
      <c r="K172" s="44"/>
      <c r="L172" s="44"/>
      <c r="N172" s="44"/>
      <c r="O172"/>
      <c r="P172"/>
      <c r="Q172" s="44"/>
      <c r="R172" s="44"/>
      <c r="S172" s="44"/>
      <c r="T172" s="44"/>
      <c r="U172" s="44"/>
      <c r="X172" s="44"/>
      <c r="Y172" s="44"/>
      <c r="AA172"/>
      <c r="AB172" s="44"/>
      <c r="AC172" s="44"/>
    </row>
    <row r="173" spans="10:29" x14ac:dyDescent="0.25">
      <c r="J173" s="44"/>
      <c r="K173" s="44"/>
      <c r="L173" s="44"/>
      <c r="N173" s="44"/>
      <c r="O173"/>
      <c r="P173"/>
      <c r="Q173" s="44"/>
      <c r="R173" s="44"/>
      <c r="S173" s="44"/>
      <c r="T173" s="44"/>
      <c r="U173" s="44"/>
      <c r="X173" s="44"/>
      <c r="Y173" s="44"/>
      <c r="AA173"/>
      <c r="AB173" s="44"/>
      <c r="AC173" s="44"/>
    </row>
    <row r="174" spans="10:29" x14ac:dyDescent="0.25">
      <c r="J174" s="44"/>
      <c r="K174" s="44"/>
      <c r="L174" s="44"/>
      <c r="N174" s="44"/>
      <c r="O174"/>
      <c r="P174"/>
      <c r="Q174" s="44"/>
      <c r="R174" s="44"/>
      <c r="S174" s="44"/>
      <c r="T174" s="44"/>
      <c r="U174" s="44"/>
      <c r="X174" s="44"/>
      <c r="Y174" s="44"/>
      <c r="AA174"/>
      <c r="AB174" s="44"/>
      <c r="AC174" s="44"/>
    </row>
    <row r="175" spans="10:29" x14ac:dyDescent="0.25">
      <c r="J175" s="44"/>
      <c r="K175" s="44"/>
      <c r="L175" s="44"/>
      <c r="N175" s="44"/>
      <c r="O175"/>
      <c r="P175"/>
      <c r="Q175" s="44"/>
      <c r="R175" s="44"/>
      <c r="S175" s="44"/>
      <c r="T175" s="44"/>
      <c r="U175" s="44"/>
      <c r="X175" s="44"/>
      <c r="Y175" s="44"/>
      <c r="AA175"/>
      <c r="AB175" s="44"/>
      <c r="AC175" s="44"/>
    </row>
    <row r="176" spans="10:29" x14ac:dyDescent="0.25">
      <c r="J176" s="44"/>
      <c r="K176" s="44"/>
      <c r="L176" s="44"/>
      <c r="N176" s="44"/>
      <c r="O176"/>
      <c r="P176"/>
      <c r="Q176" s="44"/>
      <c r="R176" s="44"/>
      <c r="S176" s="44"/>
      <c r="T176" s="44"/>
      <c r="U176" s="44"/>
      <c r="X176" s="44"/>
      <c r="Y176" s="44"/>
      <c r="AA176"/>
      <c r="AB176" s="44"/>
      <c r="AC176" s="44"/>
    </row>
    <row r="177" spans="10:29" x14ac:dyDescent="0.25">
      <c r="J177" s="44"/>
      <c r="K177" s="44"/>
      <c r="L177" s="44"/>
      <c r="N177" s="44"/>
      <c r="O177"/>
      <c r="P177"/>
      <c r="Q177" s="44"/>
      <c r="R177" s="44"/>
      <c r="S177" s="44"/>
      <c r="T177" s="44"/>
      <c r="U177" s="44"/>
      <c r="X177" s="44"/>
      <c r="Y177" s="44"/>
      <c r="AA177"/>
      <c r="AB177" s="44"/>
      <c r="AC177" s="44"/>
    </row>
    <row r="178" spans="10:29" x14ac:dyDescent="0.25">
      <c r="J178" s="44"/>
      <c r="K178" s="44"/>
      <c r="L178" s="44"/>
      <c r="N178" s="44"/>
      <c r="O178"/>
      <c r="P178"/>
      <c r="Q178" s="44"/>
      <c r="R178" s="44"/>
      <c r="S178" s="44"/>
      <c r="T178" s="44"/>
      <c r="U178" s="44"/>
      <c r="X178" s="44"/>
      <c r="Y178" s="44"/>
      <c r="AA178"/>
      <c r="AB178" s="44"/>
      <c r="AC178" s="44"/>
    </row>
    <row r="179" spans="10:29" x14ac:dyDescent="0.25">
      <c r="J179" s="44"/>
      <c r="K179" s="44"/>
      <c r="L179" s="44"/>
      <c r="N179" s="44"/>
      <c r="O179"/>
      <c r="P179"/>
      <c r="Q179" s="44"/>
      <c r="R179" s="44"/>
      <c r="S179" s="44"/>
      <c r="T179" s="44"/>
      <c r="U179" s="44"/>
      <c r="X179" s="44"/>
      <c r="Y179" s="44"/>
      <c r="AA179"/>
      <c r="AB179" s="44"/>
      <c r="AC179" s="44"/>
    </row>
    <row r="180" spans="10:29" x14ac:dyDescent="0.25">
      <c r="J180" s="44"/>
      <c r="K180" s="44"/>
      <c r="L180" s="44"/>
      <c r="N180" s="44"/>
      <c r="O180"/>
      <c r="P180"/>
      <c r="Q180" s="44"/>
      <c r="R180" s="44"/>
      <c r="S180" s="44"/>
      <c r="T180" s="44"/>
      <c r="U180" s="44"/>
      <c r="X180" s="44"/>
      <c r="Y180" s="44"/>
      <c r="AA180"/>
      <c r="AB180" s="44"/>
      <c r="AC180" s="44"/>
    </row>
    <row r="181" spans="10:29" x14ac:dyDescent="0.25">
      <c r="J181" s="44"/>
      <c r="K181" s="44"/>
      <c r="L181" s="44"/>
      <c r="N181" s="44"/>
      <c r="O181"/>
      <c r="P181"/>
      <c r="Q181" s="44"/>
      <c r="R181" s="44"/>
      <c r="S181" s="44"/>
      <c r="T181" s="44"/>
      <c r="U181" s="44"/>
      <c r="X181" s="44"/>
      <c r="Y181" s="44"/>
      <c r="AA181"/>
      <c r="AB181" s="44"/>
      <c r="AC181" s="44"/>
    </row>
    <row r="182" spans="10:29" x14ac:dyDescent="0.25">
      <c r="J182" s="44"/>
      <c r="K182" s="44"/>
      <c r="L182" s="44"/>
      <c r="N182" s="44"/>
      <c r="O182"/>
      <c r="P182"/>
      <c r="Q182" s="44"/>
      <c r="R182" s="44"/>
      <c r="S182" s="44"/>
      <c r="T182" s="44"/>
      <c r="U182" s="44"/>
      <c r="X182" s="44"/>
      <c r="Y182" s="44"/>
      <c r="AA182"/>
      <c r="AB182" s="44"/>
      <c r="AC182" s="44"/>
    </row>
    <row r="183" spans="10:29" x14ac:dyDescent="0.25">
      <c r="J183" s="44"/>
      <c r="K183" s="44"/>
      <c r="L183" s="44"/>
      <c r="N183" s="44"/>
      <c r="O183"/>
      <c r="P183"/>
      <c r="Q183" s="44"/>
      <c r="R183" s="44"/>
      <c r="S183" s="44"/>
      <c r="T183" s="44"/>
      <c r="U183" s="44"/>
      <c r="X183" s="44"/>
      <c r="Y183" s="44"/>
      <c r="AA183"/>
      <c r="AB183" s="44"/>
      <c r="AC183" s="44"/>
    </row>
    <row r="184" spans="10:29" x14ac:dyDescent="0.25">
      <c r="J184" s="44"/>
      <c r="K184" s="44"/>
      <c r="L184" s="44"/>
      <c r="N184" s="44"/>
      <c r="O184"/>
      <c r="P184"/>
      <c r="Q184" s="44"/>
      <c r="R184" s="44"/>
      <c r="S184" s="44"/>
      <c r="T184" s="44"/>
      <c r="U184" s="44"/>
      <c r="X184" s="44"/>
      <c r="Y184" s="44"/>
      <c r="AA184"/>
      <c r="AB184" s="44"/>
      <c r="AC184" s="44"/>
    </row>
    <row r="185" spans="10:29" x14ac:dyDescent="0.25">
      <c r="J185" s="44"/>
      <c r="K185" s="44"/>
      <c r="L185" s="44"/>
      <c r="N185" s="44"/>
      <c r="O185"/>
      <c r="P185"/>
      <c r="Q185" s="44"/>
      <c r="R185" s="44"/>
      <c r="S185" s="44"/>
      <c r="T185" s="44"/>
      <c r="U185" s="44"/>
      <c r="X185" s="44"/>
      <c r="Y185" s="44"/>
      <c r="AA185"/>
      <c r="AB185" s="44"/>
      <c r="AC185" s="44"/>
    </row>
    <row r="186" spans="10:29" x14ac:dyDescent="0.25">
      <c r="J186" s="44"/>
      <c r="K186" s="44"/>
      <c r="L186" s="44"/>
      <c r="N186" s="44"/>
      <c r="O186"/>
      <c r="P186"/>
      <c r="Q186" s="44"/>
      <c r="R186" s="44"/>
      <c r="S186" s="44"/>
      <c r="T186" s="44"/>
      <c r="U186" s="44"/>
      <c r="X186" s="44"/>
      <c r="Y186" s="44"/>
      <c r="AA186"/>
      <c r="AB186" s="44"/>
      <c r="AC186" s="44"/>
    </row>
    <row r="187" spans="10:29" x14ac:dyDescent="0.25">
      <c r="J187" s="44"/>
      <c r="K187" s="44"/>
      <c r="L187" s="44"/>
      <c r="N187" s="44"/>
      <c r="O187"/>
      <c r="P187"/>
      <c r="Q187" s="44"/>
      <c r="R187" s="44"/>
      <c r="S187" s="44"/>
      <c r="T187" s="44"/>
      <c r="U187" s="44"/>
      <c r="X187" s="44"/>
      <c r="Y187" s="44"/>
      <c r="AA187"/>
      <c r="AB187" s="44"/>
      <c r="AC187" s="44"/>
    </row>
    <row r="188" spans="10:29" x14ac:dyDescent="0.25">
      <c r="J188" s="44"/>
      <c r="K188" s="44"/>
      <c r="L188" s="44"/>
      <c r="N188" s="44"/>
      <c r="O188"/>
      <c r="P188"/>
      <c r="Q188" s="44"/>
      <c r="R188" s="44"/>
      <c r="S188" s="44"/>
      <c r="T188" s="44"/>
      <c r="U188" s="44"/>
      <c r="X188" s="44"/>
      <c r="Y188" s="44"/>
      <c r="AA188"/>
      <c r="AB188" s="44"/>
      <c r="AC188" s="44"/>
    </row>
    <row r="189" spans="10:29" x14ac:dyDescent="0.25">
      <c r="J189" s="44"/>
      <c r="K189" s="44"/>
      <c r="L189" s="44"/>
      <c r="N189" s="44"/>
      <c r="O189"/>
      <c r="P189"/>
      <c r="Q189" s="44"/>
      <c r="R189" s="44"/>
      <c r="S189" s="44"/>
      <c r="T189" s="44"/>
      <c r="U189" s="44"/>
      <c r="X189" s="44"/>
      <c r="Y189" s="44"/>
      <c r="AA189"/>
      <c r="AB189" s="44"/>
      <c r="AC189" s="44"/>
    </row>
    <row r="190" spans="10:29" x14ac:dyDescent="0.25">
      <c r="J190" s="44"/>
      <c r="K190" s="44"/>
      <c r="L190" s="44"/>
      <c r="N190" s="44"/>
      <c r="O190"/>
      <c r="P190"/>
      <c r="Q190" s="44"/>
      <c r="R190" s="44"/>
      <c r="S190" s="44"/>
      <c r="T190" s="44"/>
      <c r="U190" s="44"/>
      <c r="X190" s="44"/>
      <c r="Y190" s="44"/>
      <c r="AA190"/>
      <c r="AB190" s="44"/>
      <c r="AC190" s="44"/>
    </row>
    <row r="191" spans="10:29" x14ac:dyDescent="0.25">
      <c r="J191" s="44"/>
      <c r="K191" s="44"/>
      <c r="L191" s="44"/>
      <c r="N191" s="44"/>
      <c r="O191"/>
      <c r="P191"/>
      <c r="Q191" s="44"/>
      <c r="R191" s="44"/>
      <c r="S191" s="44"/>
      <c r="T191" s="44"/>
      <c r="U191" s="44"/>
      <c r="X191" s="44"/>
      <c r="Y191" s="44"/>
      <c r="AA191"/>
      <c r="AB191" s="44"/>
      <c r="AC191" s="44"/>
    </row>
    <row r="192" spans="10:29" x14ac:dyDescent="0.25">
      <c r="J192" s="44"/>
      <c r="K192" s="44"/>
      <c r="L192" s="44"/>
      <c r="N192" s="44"/>
      <c r="O192"/>
      <c r="P192"/>
      <c r="Q192" s="44"/>
      <c r="R192" s="44"/>
      <c r="S192" s="44"/>
      <c r="T192" s="44"/>
      <c r="U192" s="44"/>
      <c r="X192" s="44"/>
      <c r="Y192" s="44"/>
      <c r="AA192"/>
      <c r="AB192" s="44"/>
      <c r="AC192" s="44"/>
    </row>
    <row r="193" spans="10:29" x14ac:dyDescent="0.25">
      <c r="J193" s="44"/>
      <c r="K193" s="44"/>
      <c r="L193" s="44"/>
      <c r="N193" s="44"/>
      <c r="O193"/>
      <c r="P193"/>
      <c r="Q193" s="44"/>
      <c r="R193" s="44"/>
      <c r="S193" s="44"/>
      <c r="T193" s="44"/>
      <c r="U193" s="44"/>
      <c r="X193" s="44"/>
      <c r="Y193" s="44"/>
      <c r="AA193"/>
      <c r="AB193" s="44"/>
      <c r="AC193" s="44"/>
    </row>
    <row r="194" spans="10:29" x14ac:dyDescent="0.25">
      <c r="J194" s="44"/>
      <c r="K194" s="44"/>
      <c r="L194" s="44"/>
      <c r="N194" s="44"/>
      <c r="O194"/>
      <c r="P194"/>
      <c r="Q194" s="44"/>
      <c r="R194" s="44"/>
      <c r="S194" s="44"/>
      <c r="T194" s="44"/>
      <c r="U194" s="44"/>
      <c r="X194" s="44"/>
      <c r="Y194" s="44"/>
      <c r="AA194"/>
      <c r="AB194" s="44"/>
      <c r="AC194" s="44"/>
    </row>
    <row r="195" spans="10:29" x14ac:dyDescent="0.25">
      <c r="J195" s="44"/>
      <c r="K195" s="44"/>
      <c r="L195" s="44"/>
      <c r="N195" s="44"/>
      <c r="O195"/>
      <c r="P195"/>
      <c r="Q195" s="44"/>
      <c r="R195" s="44"/>
      <c r="S195" s="44"/>
      <c r="T195" s="44"/>
      <c r="U195" s="44"/>
      <c r="X195" s="44"/>
      <c r="Y195" s="44"/>
      <c r="AA195"/>
      <c r="AB195" s="44"/>
      <c r="AC195" s="44"/>
    </row>
    <row r="196" spans="10:29" x14ac:dyDescent="0.25">
      <c r="J196" s="44"/>
      <c r="K196" s="44"/>
      <c r="L196" s="44"/>
      <c r="N196" s="44"/>
      <c r="O196"/>
      <c r="P196"/>
      <c r="Q196" s="44"/>
      <c r="R196" s="44"/>
      <c r="S196" s="44"/>
      <c r="T196" s="44"/>
      <c r="U196" s="44"/>
      <c r="X196" s="44"/>
      <c r="Y196" s="44"/>
      <c r="AA196"/>
      <c r="AB196" s="44"/>
      <c r="AC196" s="44"/>
    </row>
    <row r="197" spans="10:29" x14ac:dyDescent="0.25">
      <c r="J197" s="44"/>
      <c r="K197" s="44"/>
      <c r="L197" s="44"/>
      <c r="N197" s="44"/>
      <c r="O197"/>
      <c r="P197"/>
      <c r="Q197" s="44"/>
      <c r="R197" s="44"/>
      <c r="S197" s="44"/>
      <c r="T197" s="44"/>
      <c r="U197" s="44"/>
      <c r="X197" s="44"/>
      <c r="Y197" s="44"/>
      <c r="AA197"/>
      <c r="AB197" s="44"/>
      <c r="AC197" s="44"/>
    </row>
    <row r="198" spans="10:29" x14ac:dyDescent="0.25">
      <c r="J198" s="44"/>
      <c r="K198" s="44"/>
      <c r="L198" s="44"/>
      <c r="N198" s="44"/>
      <c r="O198"/>
      <c r="P198"/>
      <c r="Q198" s="44"/>
      <c r="R198" s="44"/>
      <c r="S198" s="44"/>
      <c r="T198" s="44"/>
      <c r="U198" s="44"/>
      <c r="X198" s="44"/>
      <c r="Y198" s="44"/>
      <c r="AA198"/>
      <c r="AB198" s="44"/>
      <c r="AC198" s="44"/>
    </row>
    <row r="199" spans="10:29" x14ac:dyDescent="0.25">
      <c r="J199" s="44"/>
      <c r="K199" s="44"/>
      <c r="L199" s="44"/>
      <c r="N199" s="44"/>
      <c r="O199"/>
      <c r="P199"/>
      <c r="Q199" s="44"/>
      <c r="R199" s="44"/>
      <c r="S199" s="44"/>
      <c r="T199" s="44"/>
      <c r="U199" s="44"/>
      <c r="X199" s="44"/>
      <c r="Y199" s="44"/>
      <c r="AA199"/>
      <c r="AB199" s="44"/>
      <c r="AC199" s="44"/>
    </row>
    <row r="200" spans="10:29" x14ac:dyDescent="0.25">
      <c r="J200" s="44"/>
      <c r="K200" s="44"/>
      <c r="L200" s="44"/>
      <c r="N200" s="44"/>
      <c r="O200"/>
      <c r="P200"/>
      <c r="Q200" s="44"/>
      <c r="R200" s="44"/>
      <c r="S200" s="44"/>
      <c r="T200" s="44"/>
      <c r="U200" s="44"/>
      <c r="X200" s="44"/>
      <c r="Y200" s="44"/>
      <c r="AA200"/>
      <c r="AB200" s="44"/>
      <c r="AC200" s="44"/>
    </row>
    <row r="201" spans="10:29" x14ac:dyDescent="0.25">
      <c r="J201" s="44"/>
      <c r="K201" s="44"/>
      <c r="L201" s="44"/>
      <c r="N201" s="44"/>
      <c r="O201"/>
      <c r="P201"/>
      <c r="Q201" s="44"/>
      <c r="R201" s="44"/>
      <c r="S201" s="44"/>
      <c r="T201" s="44"/>
      <c r="U201" s="44"/>
      <c r="X201" s="44"/>
      <c r="Y201" s="44"/>
      <c r="AA201"/>
      <c r="AB201" s="44"/>
      <c r="AC201" s="44"/>
    </row>
    <row r="202" spans="10:29" x14ac:dyDescent="0.25">
      <c r="J202" s="44"/>
      <c r="K202" s="44"/>
      <c r="L202" s="44"/>
      <c r="N202" s="44"/>
      <c r="O202"/>
      <c r="P202"/>
      <c r="Q202" s="44"/>
      <c r="R202" s="44"/>
      <c r="S202" s="44"/>
      <c r="T202" s="44"/>
      <c r="U202" s="44"/>
      <c r="X202" s="44"/>
      <c r="Y202" s="44"/>
      <c r="AA202"/>
      <c r="AB202" s="44"/>
      <c r="AC202" s="44"/>
    </row>
    <row r="203" spans="10:29" x14ac:dyDescent="0.25">
      <c r="J203" s="44"/>
      <c r="K203" s="44"/>
      <c r="L203" s="44"/>
      <c r="N203" s="44"/>
      <c r="O203"/>
      <c r="P203"/>
      <c r="Q203" s="44"/>
      <c r="R203" s="44"/>
      <c r="S203" s="44"/>
      <c r="T203" s="44"/>
      <c r="U203" s="44"/>
      <c r="X203" s="44"/>
      <c r="Y203" s="44"/>
      <c r="AA203"/>
      <c r="AB203" s="44"/>
      <c r="AC203" s="44"/>
    </row>
    <row r="204" spans="10:29" x14ac:dyDescent="0.25">
      <c r="J204" s="44"/>
      <c r="K204" s="44"/>
      <c r="L204" s="44"/>
      <c r="N204" s="44"/>
      <c r="O204"/>
      <c r="P204"/>
      <c r="Q204" s="44"/>
      <c r="R204" s="44"/>
      <c r="S204" s="44"/>
      <c r="T204" s="44"/>
      <c r="U204" s="44"/>
      <c r="X204" s="44"/>
      <c r="Y204" s="44"/>
      <c r="AA204"/>
      <c r="AB204" s="44"/>
      <c r="AC204" s="44"/>
    </row>
    <row r="205" spans="10:29" x14ac:dyDescent="0.25">
      <c r="J205" s="44"/>
      <c r="K205" s="44"/>
      <c r="L205" s="44"/>
      <c r="N205" s="44"/>
      <c r="O205"/>
      <c r="P205"/>
      <c r="Q205" s="44"/>
      <c r="R205" s="44"/>
      <c r="S205" s="44"/>
      <c r="T205" s="44"/>
      <c r="U205" s="44"/>
      <c r="X205" s="44"/>
      <c r="Y205" s="44"/>
      <c r="AA205"/>
      <c r="AB205" s="44"/>
      <c r="AC205" s="44"/>
    </row>
    <row r="206" spans="10:29" x14ac:dyDescent="0.25">
      <c r="J206" s="44"/>
      <c r="K206" s="44"/>
      <c r="L206" s="44"/>
      <c r="N206" s="44"/>
      <c r="O206"/>
      <c r="P206"/>
      <c r="Q206" s="44"/>
      <c r="R206" s="44"/>
      <c r="S206" s="44"/>
      <c r="T206" s="44"/>
      <c r="U206" s="44"/>
      <c r="X206" s="44"/>
      <c r="Y206" s="44"/>
      <c r="AA206"/>
      <c r="AB206" s="44"/>
      <c r="AC206" s="44"/>
    </row>
    <row r="207" spans="10:29" x14ac:dyDescent="0.25">
      <c r="J207" s="44"/>
      <c r="K207" s="44"/>
      <c r="L207" s="44"/>
      <c r="N207" s="44"/>
      <c r="O207"/>
      <c r="P207"/>
      <c r="Q207" s="44"/>
      <c r="R207" s="44"/>
      <c r="S207" s="44"/>
      <c r="T207" s="44"/>
      <c r="U207" s="44"/>
      <c r="X207" s="44"/>
      <c r="Y207" s="44"/>
      <c r="AA207"/>
      <c r="AB207" s="44"/>
      <c r="AC207" s="44"/>
    </row>
    <row r="208" spans="10:29" x14ac:dyDescent="0.25">
      <c r="J208" s="44"/>
      <c r="K208" s="44"/>
      <c r="L208" s="44"/>
      <c r="N208" s="44"/>
      <c r="O208"/>
      <c r="P208"/>
      <c r="Q208" s="44"/>
      <c r="R208" s="44"/>
      <c r="S208" s="44"/>
      <c r="T208" s="44"/>
      <c r="U208" s="44"/>
      <c r="X208" s="44"/>
      <c r="Y208" s="44"/>
      <c r="AA208"/>
      <c r="AB208" s="44"/>
      <c r="AC208" s="44"/>
    </row>
    <row r="209" spans="10:29" x14ac:dyDescent="0.25">
      <c r="J209" s="44"/>
      <c r="K209" s="44"/>
      <c r="L209" s="44"/>
      <c r="N209" s="44"/>
      <c r="O209"/>
      <c r="P209"/>
      <c r="Q209" s="44"/>
      <c r="R209" s="44"/>
      <c r="S209" s="44"/>
      <c r="T209" s="44"/>
      <c r="U209" s="44"/>
      <c r="X209" s="44"/>
      <c r="Y209" s="44"/>
      <c r="AA209"/>
      <c r="AB209" s="44"/>
      <c r="AC209" s="44"/>
    </row>
    <row r="210" spans="10:29" x14ac:dyDescent="0.25">
      <c r="J210" s="44"/>
      <c r="K210" s="44"/>
      <c r="L210" s="44"/>
      <c r="N210" s="44"/>
      <c r="O210"/>
      <c r="P210"/>
      <c r="Q210" s="44"/>
      <c r="R210" s="44"/>
      <c r="S210" s="44"/>
      <c r="T210" s="44"/>
      <c r="U210" s="44"/>
      <c r="X210" s="44"/>
      <c r="Y210" s="44"/>
      <c r="AA210"/>
      <c r="AB210" s="44"/>
      <c r="AC210" s="44"/>
    </row>
    <row r="211" spans="10:29" x14ac:dyDescent="0.25">
      <c r="J211" s="44"/>
      <c r="K211" s="44"/>
      <c r="L211" s="44"/>
      <c r="N211" s="44"/>
      <c r="O211"/>
      <c r="P211"/>
      <c r="Q211" s="44"/>
      <c r="R211" s="44"/>
      <c r="S211" s="44"/>
      <c r="T211" s="44"/>
      <c r="U211" s="44"/>
      <c r="X211" s="44"/>
      <c r="Y211" s="44"/>
      <c r="AA211"/>
      <c r="AB211" s="44"/>
      <c r="AC211" s="44"/>
    </row>
    <row r="212" spans="10:29" x14ac:dyDescent="0.25">
      <c r="J212" s="44"/>
      <c r="K212" s="44"/>
      <c r="L212" s="44"/>
      <c r="N212" s="44"/>
      <c r="O212"/>
      <c r="P212"/>
      <c r="Q212" s="44"/>
      <c r="R212" s="44"/>
      <c r="S212" s="44"/>
      <c r="T212" s="44"/>
      <c r="U212" s="44"/>
      <c r="X212" s="44"/>
      <c r="Y212" s="44"/>
      <c r="AA212"/>
      <c r="AB212" s="44"/>
      <c r="AC212" s="44"/>
    </row>
    <row r="213" spans="10:29" x14ac:dyDescent="0.25">
      <c r="J213" s="44"/>
      <c r="K213" s="44"/>
      <c r="L213" s="44"/>
      <c r="N213" s="44"/>
      <c r="O213"/>
      <c r="P213"/>
      <c r="Q213" s="44"/>
      <c r="R213" s="44"/>
      <c r="S213" s="44"/>
      <c r="T213" s="44"/>
      <c r="U213" s="44"/>
      <c r="X213" s="44"/>
      <c r="Y213" s="44"/>
      <c r="AA213"/>
      <c r="AB213" s="44"/>
      <c r="AC213" s="44"/>
    </row>
    <row r="214" spans="10:29" x14ac:dyDescent="0.25">
      <c r="J214" s="44"/>
      <c r="K214" s="44"/>
      <c r="L214" s="44"/>
      <c r="N214" s="44"/>
      <c r="O214"/>
      <c r="P214"/>
      <c r="Q214" s="44"/>
      <c r="R214" s="44"/>
      <c r="S214" s="44"/>
      <c r="T214" s="44"/>
      <c r="U214" s="44"/>
      <c r="X214" s="44"/>
      <c r="Y214" s="44"/>
      <c r="AA214"/>
      <c r="AB214" s="44"/>
      <c r="AC214" s="44"/>
    </row>
    <row r="215" spans="10:29" x14ac:dyDescent="0.25">
      <c r="J215" s="44"/>
      <c r="K215" s="44"/>
      <c r="L215" s="44"/>
      <c r="N215" s="44"/>
      <c r="O215"/>
      <c r="P215"/>
      <c r="Q215" s="44"/>
      <c r="R215" s="44"/>
      <c r="S215" s="44"/>
      <c r="T215" s="44"/>
      <c r="U215" s="44"/>
      <c r="X215" s="44"/>
      <c r="Y215" s="44"/>
      <c r="AA215"/>
      <c r="AB215" s="44"/>
      <c r="AC215" s="44"/>
    </row>
    <row r="216" spans="10:29" x14ac:dyDescent="0.25">
      <c r="J216" s="44"/>
      <c r="K216" s="44"/>
      <c r="L216" s="44"/>
      <c r="N216" s="44"/>
      <c r="O216"/>
      <c r="P216"/>
      <c r="Q216" s="44"/>
      <c r="R216" s="44"/>
      <c r="S216" s="44"/>
      <c r="T216" s="44"/>
      <c r="U216" s="44"/>
      <c r="X216" s="44"/>
      <c r="Y216" s="44"/>
      <c r="AA216"/>
      <c r="AB216" s="44"/>
      <c r="AC216" s="44"/>
    </row>
    <row r="217" spans="10:29" x14ac:dyDescent="0.25">
      <c r="J217" s="44"/>
      <c r="K217" s="44"/>
      <c r="L217" s="44"/>
      <c r="N217" s="44"/>
      <c r="O217"/>
      <c r="P217"/>
      <c r="Q217" s="44"/>
      <c r="R217" s="44"/>
      <c r="S217" s="44"/>
      <c r="T217" s="44"/>
      <c r="U217" s="44"/>
      <c r="X217" s="44"/>
      <c r="Y217" s="44"/>
      <c r="AA217"/>
      <c r="AB217" s="44"/>
      <c r="AC217" s="44"/>
    </row>
    <row r="218" spans="10:29" x14ac:dyDescent="0.25">
      <c r="J218" s="44"/>
      <c r="K218" s="44"/>
      <c r="L218" s="44"/>
      <c r="N218" s="44"/>
      <c r="O218"/>
      <c r="P218"/>
      <c r="Q218" s="44"/>
      <c r="R218" s="44"/>
      <c r="S218" s="44"/>
      <c r="T218" s="44"/>
      <c r="U218" s="44"/>
      <c r="X218" s="44"/>
      <c r="Y218" s="44"/>
      <c r="AA218"/>
      <c r="AB218" s="44"/>
      <c r="AC218" s="44"/>
    </row>
    <row r="219" spans="10:29" x14ac:dyDescent="0.25">
      <c r="J219" s="44"/>
      <c r="K219" s="44"/>
      <c r="L219" s="44"/>
      <c r="N219" s="44"/>
      <c r="O219"/>
      <c r="P219"/>
      <c r="Q219" s="44"/>
      <c r="R219" s="44"/>
      <c r="S219" s="44"/>
      <c r="T219" s="44"/>
      <c r="U219" s="44"/>
      <c r="X219" s="44"/>
      <c r="Y219" s="44"/>
      <c r="AA219"/>
      <c r="AB219" s="44"/>
      <c r="AC219" s="44"/>
    </row>
    <row r="220" spans="10:29" x14ac:dyDescent="0.25">
      <c r="J220" s="44"/>
      <c r="K220" s="44"/>
      <c r="L220" s="44"/>
      <c r="N220" s="44"/>
      <c r="O220"/>
      <c r="P220"/>
      <c r="Q220" s="44"/>
      <c r="R220" s="44"/>
      <c r="S220" s="44"/>
      <c r="T220" s="44"/>
      <c r="U220" s="44"/>
      <c r="X220" s="44"/>
      <c r="Y220" s="44"/>
      <c r="AA220"/>
      <c r="AB220" s="44"/>
      <c r="AC220" s="44"/>
    </row>
    <row r="221" spans="10:29" x14ac:dyDescent="0.25">
      <c r="J221" s="44"/>
      <c r="K221" s="44"/>
      <c r="L221" s="44"/>
      <c r="N221" s="44"/>
      <c r="O221"/>
      <c r="P221"/>
      <c r="Q221" s="44"/>
      <c r="R221" s="44"/>
      <c r="S221" s="44"/>
      <c r="T221" s="44"/>
      <c r="U221" s="44"/>
      <c r="X221" s="44"/>
      <c r="Y221" s="44"/>
      <c r="AA221"/>
      <c r="AB221" s="44"/>
      <c r="AC221" s="44"/>
    </row>
    <row r="222" spans="10:29" x14ac:dyDescent="0.25">
      <c r="J222" s="44"/>
      <c r="K222" s="44"/>
      <c r="L222" s="44"/>
      <c r="N222" s="44"/>
      <c r="O222"/>
      <c r="P222"/>
      <c r="Q222" s="44"/>
      <c r="R222" s="44"/>
      <c r="S222" s="44"/>
      <c r="T222" s="44"/>
      <c r="U222" s="44"/>
      <c r="X222" s="44"/>
      <c r="Y222" s="44"/>
      <c r="AA222"/>
      <c r="AB222" s="44"/>
      <c r="AC222" s="44"/>
    </row>
    <row r="223" spans="10:29" x14ac:dyDescent="0.25">
      <c r="J223" s="44"/>
      <c r="K223" s="44"/>
      <c r="L223" s="44"/>
      <c r="N223" s="44"/>
      <c r="O223"/>
      <c r="P223"/>
      <c r="Q223" s="44"/>
      <c r="R223" s="44"/>
      <c r="S223" s="44"/>
      <c r="T223" s="44"/>
      <c r="U223" s="44"/>
      <c r="X223" s="44"/>
      <c r="Y223" s="44"/>
      <c r="AA223"/>
      <c r="AB223" s="44"/>
      <c r="AC223" s="44"/>
    </row>
    <row r="224" spans="10:29" x14ac:dyDescent="0.25">
      <c r="J224" s="44"/>
      <c r="K224" s="44"/>
      <c r="L224" s="44"/>
      <c r="N224" s="44"/>
      <c r="O224"/>
      <c r="P224"/>
      <c r="Q224" s="44"/>
      <c r="R224" s="44"/>
      <c r="S224" s="44"/>
      <c r="T224" s="44"/>
      <c r="U224" s="44"/>
      <c r="X224" s="44"/>
      <c r="Y224" s="44"/>
      <c r="AA224"/>
      <c r="AB224" s="44"/>
      <c r="AC224" s="44"/>
    </row>
    <row r="225" spans="10:29" x14ac:dyDescent="0.25">
      <c r="J225" s="44"/>
      <c r="K225" s="44"/>
      <c r="L225" s="44"/>
      <c r="N225" s="44"/>
      <c r="O225"/>
      <c r="P225"/>
      <c r="Q225" s="44"/>
      <c r="R225" s="44"/>
      <c r="S225" s="44"/>
      <c r="T225" s="44"/>
      <c r="U225" s="44"/>
      <c r="X225" s="44"/>
      <c r="Y225" s="44"/>
      <c r="AA225"/>
      <c r="AB225" s="44"/>
      <c r="AC225" s="44"/>
    </row>
    <row r="226" spans="10:29" x14ac:dyDescent="0.25">
      <c r="J226" s="44"/>
      <c r="K226" s="44"/>
      <c r="L226" s="44"/>
      <c r="N226" s="44"/>
      <c r="O226"/>
      <c r="P226"/>
      <c r="Q226" s="44"/>
      <c r="R226" s="44"/>
      <c r="S226" s="44"/>
      <c r="T226" s="44"/>
      <c r="U226" s="44"/>
      <c r="X226" s="44"/>
      <c r="Y226" s="44"/>
      <c r="AA226"/>
      <c r="AB226" s="44"/>
      <c r="AC226" s="44"/>
    </row>
    <row r="227" spans="10:29" x14ac:dyDescent="0.25">
      <c r="J227" s="44"/>
      <c r="K227" s="44"/>
      <c r="L227" s="44"/>
      <c r="N227" s="44"/>
      <c r="O227"/>
      <c r="P227"/>
      <c r="Q227" s="44"/>
      <c r="R227" s="44"/>
      <c r="S227" s="44"/>
      <c r="T227" s="44"/>
      <c r="U227" s="44"/>
      <c r="X227" s="44"/>
      <c r="Y227" s="44"/>
      <c r="AA227"/>
      <c r="AB227" s="44"/>
      <c r="AC227" s="44"/>
    </row>
    <row r="228" spans="10:29" x14ac:dyDescent="0.25">
      <c r="J228" s="44"/>
      <c r="K228" s="44"/>
      <c r="L228" s="44"/>
      <c r="N228" s="44"/>
      <c r="O228"/>
      <c r="P228"/>
      <c r="Q228" s="44"/>
      <c r="R228" s="44"/>
      <c r="S228" s="44"/>
      <c r="T228" s="44"/>
      <c r="U228" s="44"/>
      <c r="X228" s="44"/>
      <c r="Y228" s="44"/>
      <c r="AA228"/>
      <c r="AB228" s="44"/>
      <c r="AC228" s="44"/>
    </row>
    <row r="229" spans="10:29" x14ac:dyDescent="0.25">
      <c r="J229" s="44"/>
      <c r="K229" s="44"/>
      <c r="L229" s="44"/>
      <c r="N229" s="44"/>
      <c r="O229"/>
      <c r="P229"/>
      <c r="Q229" s="44"/>
      <c r="R229" s="44"/>
      <c r="S229" s="44"/>
      <c r="T229" s="44"/>
      <c r="U229" s="44"/>
      <c r="X229" s="44"/>
      <c r="Y229" s="44"/>
      <c r="AA229"/>
      <c r="AB229" s="44"/>
      <c r="AC229" s="44"/>
    </row>
    <row r="230" spans="10:29" x14ac:dyDescent="0.25">
      <c r="J230" s="44"/>
      <c r="K230" s="44"/>
      <c r="L230" s="44"/>
      <c r="N230" s="44"/>
      <c r="O230"/>
      <c r="P230"/>
      <c r="Q230" s="44"/>
      <c r="R230" s="44"/>
      <c r="S230" s="44"/>
      <c r="T230" s="44"/>
      <c r="U230" s="44"/>
      <c r="X230" s="44"/>
      <c r="Y230" s="44"/>
      <c r="AA230"/>
      <c r="AB230" s="44"/>
      <c r="AC230" s="44"/>
    </row>
    <row r="231" spans="10:29" x14ac:dyDescent="0.25">
      <c r="J231" s="44"/>
      <c r="K231" s="44"/>
      <c r="L231" s="44"/>
      <c r="N231" s="44"/>
      <c r="O231"/>
      <c r="P231"/>
      <c r="Q231" s="44"/>
      <c r="R231" s="44"/>
      <c r="S231" s="44"/>
      <c r="T231" s="44"/>
      <c r="U231" s="44"/>
      <c r="X231" s="44"/>
      <c r="Y231" s="44"/>
      <c r="AA231"/>
      <c r="AB231" s="44"/>
      <c r="AC231" s="44"/>
    </row>
    <row r="232" spans="10:29" x14ac:dyDescent="0.25">
      <c r="J232" s="44"/>
      <c r="K232" s="44"/>
      <c r="L232" s="44"/>
      <c r="N232" s="44"/>
      <c r="O232"/>
      <c r="P232"/>
      <c r="Q232" s="44"/>
      <c r="R232" s="44"/>
      <c r="S232" s="44"/>
      <c r="T232" s="44"/>
      <c r="U232" s="44"/>
      <c r="X232" s="44"/>
      <c r="Y232" s="44"/>
      <c r="AA232"/>
      <c r="AB232" s="44"/>
      <c r="AC232" s="44"/>
    </row>
    <row r="233" spans="10:29" x14ac:dyDescent="0.25">
      <c r="J233" s="44"/>
      <c r="K233" s="44"/>
      <c r="L233" s="44"/>
      <c r="N233" s="44"/>
      <c r="O233"/>
      <c r="P233"/>
      <c r="Q233" s="44"/>
      <c r="R233" s="44"/>
      <c r="S233" s="44"/>
      <c r="T233" s="44"/>
      <c r="U233" s="44"/>
      <c r="X233" s="44"/>
      <c r="Y233" s="44"/>
      <c r="AA233"/>
      <c r="AB233" s="44"/>
      <c r="AC233" s="44"/>
    </row>
    <row r="234" spans="10:29" x14ac:dyDescent="0.25">
      <c r="J234" s="44"/>
      <c r="K234" s="44"/>
      <c r="L234" s="44"/>
      <c r="N234" s="44"/>
      <c r="O234"/>
      <c r="P234"/>
      <c r="Q234" s="44"/>
      <c r="R234" s="44"/>
      <c r="S234" s="44"/>
      <c r="T234" s="44"/>
      <c r="U234" s="44"/>
      <c r="X234" s="44"/>
      <c r="Y234" s="44"/>
      <c r="AA234"/>
      <c r="AB234" s="44"/>
      <c r="AC234" s="44"/>
    </row>
    <row r="235" spans="10:29" x14ac:dyDescent="0.25">
      <c r="J235" s="44"/>
      <c r="K235" s="44"/>
      <c r="L235" s="44"/>
      <c r="N235" s="44"/>
      <c r="O235"/>
      <c r="P235"/>
      <c r="Q235" s="44"/>
      <c r="R235" s="44"/>
      <c r="S235" s="44"/>
      <c r="T235" s="44"/>
      <c r="U235" s="44"/>
      <c r="X235" s="44"/>
      <c r="Y235" s="44"/>
      <c r="AA235"/>
      <c r="AB235" s="44"/>
      <c r="AC235" s="44"/>
    </row>
    <row r="236" spans="10:29" x14ac:dyDescent="0.25">
      <c r="J236" s="44"/>
      <c r="K236" s="44"/>
      <c r="L236" s="44"/>
      <c r="N236" s="44"/>
      <c r="O236"/>
      <c r="P236"/>
      <c r="Q236" s="44"/>
      <c r="R236" s="44"/>
      <c r="S236" s="44"/>
      <c r="T236" s="44"/>
      <c r="U236" s="44"/>
      <c r="X236" s="44"/>
      <c r="Y236" s="44"/>
      <c r="AA236"/>
      <c r="AB236" s="44"/>
      <c r="AC236" s="44"/>
    </row>
    <row r="237" spans="10:29" x14ac:dyDescent="0.25">
      <c r="J237" s="44"/>
      <c r="K237" s="44"/>
      <c r="L237" s="44"/>
      <c r="N237" s="44"/>
      <c r="O237"/>
      <c r="P237"/>
      <c r="Q237" s="44"/>
      <c r="R237" s="44"/>
      <c r="S237" s="44"/>
      <c r="T237" s="44"/>
      <c r="U237" s="44"/>
      <c r="X237" s="44"/>
      <c r="Y237" s="44"/>
      <c r="AA237"/>
      <c r="AB237" s="44"/>
      <c r="AC237" s="44"/>
    </row>
    <row r="238" spans="10:29" x14ac:dyDescent="0.25">
      <c r="J238" s="44"/>
      <c r="K238" s="44"/>
      <c r="L238" s="44"/>
      <c r="N238" s="44"/>
      <c r="O238"/>
      <c r="P238"/>
      <c r="Q238" s="44"/>
      <c r="R238" s="44"/>
      <c r="S238" s="44"/>
      <c r="T238" s="44"/>
      <c r="U238" s="44"/>
      <c r="X238" s="44"/>
      <c r="Y238" s="44"/>
      <c r="AA238"/>
      <c r="AB238" s="44"/>
      <c r="AC238" s="44"/>
    </row>
    <row r="239" spans="10:29" x14ac:dyDescent="0.25">
      <c r="J239" s="44"/>
      <c r="K239" s="44"/>
      <c r="L239" s="44"/>
      <c r="N239" s="44"/>
      <c r="O239"/>
      <c r="P239"/>
      <c r="Q239" s="44"/>
      <c r="R239" s="44"/>
      <c r="S239" s="44"/>
      <c r="T239" s="44"/>
      <c r="U239" s="44"/>
      <c r="X239" s="44"/>
      <c r="Y239" s="44"/>
      <c r="AA239"/>
      <c r="AB239" s="44"/>
      <c r="AC239" s="44"/>
    </row>
    <row r="240" spans="10:29" x14ac:dyDescent="0.25">
      <c r="J240" s="44"/>
      <c r="K240" s="44"/>
      <c r="L240" s="44"/>
      <c r="N240" s="44"/>
      <c r="O240"/>
      <c r="P240"/>
      <c r="Q240" s="44"/>
      <c r="R240" s="44"/>
      <c r="S240" s="44"/>
      <c r="T240" s="44"/>
      <c r="U240" s="44"/>
      <c r="X240" s="44"/>
      <c r="Y240" s="44"/>
      <c r="AA240"/>
      <c r="AB240" s="44"/>
      <c r="AC240" s="44"/>
    </row>
    <row r="241" spans="10:29" x14ac:dyDescent="0.25">
      <c r="J241" s="44"/>
      <c r="K241" s="44"/>
      <c r="L241" s="44"/>
      <c r="N241" s="44"/>
      <c r="O241"/>
      <c r="P241"/>
      <c r="Q241" s="44"/>
      <c r="R241" s="44"/>
      <c r="S241" s="44"/>
      <c r="T241" s="44"/>
      <c r="U241" s="44"/>
      <c r="X241" s="44"/>
      <c r="Y241" s="44"/>
      <c r="AA241"/>
      <c r="AB241" s="44"/>
      <c r="AC241" s="44"/>
    </row>
    <row r="242" spans="10:29" x14ac:dyDescent="0.25">
      <c r="J242" s="44"/>
      <c r="K242" s="44"/>
      <c r="L242" s="44"/>
      <c r="N242" s="44"/>
      <c r="O242"/>
      <c r="P242"/>
      <c r="Q242" s="44"/>
      <c r="R242" s="44"/>
      <c r="S242" s="44"/>
      <c r="T242" s="44"/>
      <c r="U242" s="44"/>
      <c r="X242" s="44"/>
      <c r="Y242" s="44"/>
      <c r="AA242"/>
      <c r="AB242" s="44"/>
      <c r="AC242" s="44"/>
    </row>
    <row r="243" spans="10:29" x14ac:dyDescent="0.25">
      <c r="J243" s="44"/>
      <c r="K243" s="44"/>
      <c r="L243" s="44"/>
      <c r="N243" s="44"/>
      <c r="O243"/>
      <c r="P243"/>
      <c r="Q243" s="44"/>
      <c r="R243" s="44"/>
      <c r="S243" s="44"/>
      <c r="T243" s="44"/>
      <c r="U243" s="44"/>
      <c r="X243" s="44"/>
      <c r="Y243" s="44"/>
      <c r="AA243"/>
      <c r="AB243" s="44"/>
      <c r="AC243" s="44"/>
    </row>
    <row r="244" spans="10:29" x14ac:dyDescent="0.25">
      <c r="J244" s="44"/>
      <c r="K244" s="44"/>
      <c r="L244" s="44"/>
      <c r="N244" s="44"/>
      <c r="O244"/>
      <c r="P244"/>
      <c r="Q244" s="44"/>
      <c r="R244" s="44"/>
      <c r="S244" s="44"/>
      <c r="T244" s="44"/>
      <c r="U244" s="44"/>
      <c r="X244" s="44"/>
      <c r="Y244" s="44"/>
      <c r="AA244"/>
      <c r="AB244" s="44"/>
      <c r="AC244" s="44"/>
    </row>
    <row r="245" spans="10:29" x14ac:dyDescent="0.25">
      <c r="J245" s="44"/>
      <c r="K245" s="44"/>
      <c r="L245" s="44"/>
      <c r="N245" s="44"/>
      <c r="O245"/>
      <c r="P245"/>
      <c r="Q245" s="44"/>
      <c r="R245" s="44"/>
      <c r="S245" s="44"/>
      <c r="T245" s="44"/>
      <c r="U245" s="44"/>
      <c r="X245" s="44"/>
      <c r="Y245" s="44"/>
      <c r="AA245"/>
      <c r="AB245" s="44"/>
      <c r="AC245" s="44"/>
    </row>
    <row r="246" spans="10:29" x14ac:dyDescent="0.25">
      <c r="J246" s="44"/>
      <c r="K246" s="44"/>
      <c r="L246" s="44"/>
      <c r="N246" s="44"/>
      <c r="O246"/>
      <c r="P246"/>
      <c r="Q246" s="44"/>
      <c r="R246" s="44"/>
      <c r="S246" s="44"/>
      <c r="T246" s="44"/>
      <c r="U246" s="44"/>
      <c r="X246" s="44"/>
      <c r="Y246" s="44"/>
      <c r="AA246"/>
      <c r="AB246" s="44"/>
      <c r="AC246" s="44"/>
    </row>
    <row r="247" spans="10:29" x14ac:dyDescent="0.25">
      <c r="J247" s="44"/>
      <c r="K247" s="44"/>
      <c r="L247" s="44"/>
      <c r="N247" s="44"/>
      <c r="O247"/>
      <c r="P247"/>
      <c r="Q247" s="44"/>
      <c r="R247" s="44"/>
      <c r="S247" s="44"/>
      <c r="T247" s="44"/>
      <c r="U247" s="44"/>
      <c r="X247" s="44"/>
      <c r="Y247" s="44"/>
      <c r="AA247"/>
      <c r="AB247" s="44"/>
      <c r="AC247" s="44"/>
    </row>
    <row r="248" spans="10:29" x14ac:dyDescent="0.25">
      <c r="J248" s="44"/>
      <c r="K248" s="44"/>
      <c r="L248" s="44"/>
      <c r="N248" s="44"/>
      <c r="O248"/>
      <c r="P248"/>
      <c r="Q248" s="44"/>
      <c r="R248" s="44"/>
      <c r="S248" s="44"/>
      <c r="T248" s="44"/>
      <c r="U248" s="44"/>
      <c r="X248" s="44"/>
      <c r="Y248" s="44"/>
      <c r="AA248"/>
      <c r="AB248" s="44"/>
      <c r="AC248" s="44"/>
    </row>
    <row r="249" spans="10:29" x14ac:dyDescent="0.25">
      <c r="J249" s="44"/>
      <c r="K249" s="44"/>
      <c r="L249" s="44"/>
      <c r="N249" s="44"/>
      <c r="O249"/>
      <c r="P249"/>
      <c r="Q249" s="44"/>
      <c r="R249" s="44"/>
      <c r="S249" s="44"/>
      <c r="T249" s="44"/>
      <c r="U249" s="44"/>
      <c r="X249" s="44"/>
      <c r="Y249" s="44"/>
      <c r="AA249"/>
      <c r="AB249" s="44"/>
      <c r="AC249" s="44"/>
    </row>
    <row r="250" spans="10:29" x14ac:dyDescent="0.25">
      <c r="J250" s="44"/>
      <c r="K250" s="44"/>
      <c r="L250" s="44"/>
      <c r="N250" s="44"/>
      <c r="O250"/>
      <c r="P250"/>
      <c r="Q250" s="44"/>
      <c r="R250" s="44"/>
      <c r="S250" s="44"/>
      <c r="T250" s="44"/>
      <c r="U250" s="44"/>
      <c r="X250" s="44"/>
      <c r="Y250" s="44"/>
      <c r="AA250"/>
      <c r="AB250" s="44"/>
      <c r="AC250" s="44"/>
    </row>
    <row r="251" spans="10:29" x14ac:dyDescent="0.25">
      <c r="J251" s="44"/>
      <c r="K251" s="44"/>
      <c r="L251" s="44"/>
      <c r="N251" s="44"/>
      <c r="O251"/>
      <c r="P251"/>
      <c r="Q251" s="44"/>
      <c r="R251" s="44"/>
      <c r="S251" s="44"/>
      <c r="T251" s="44"/>
      <c r="U251" s="44"/>
      <c r="X251" s="44"/>
      <c r="Y251" s="44"/>
      <c r="AA251"/>
      <c r="AB251" s="44"/>
      <c r="AC251" s="44"/>
    </row>
    <row r="252" spans="10:29" x14ac:dyDescent="0.25">
      <c r="J252" s="44"/>
      <c r="K252" s="44"/>
      <c r="L252" s="44"/>
      <c r="N252" s="44"/>
      <c r="O252"/>
      <c r="P252"/>
      <c r="Q252" s="44"/>
      <c r="R252" s="44"/>
      <c r="S252" s="44"/>
      <c r="T252" s="44"/>
      <c r="U252" s="44"/>
      <c r="X252" s="44"/>
      <c r="Y252" s="44"/>
      <c r="AA252"/>
      <c r="AB252" s="44"/>
      <c r="AC252" s="44"/>
    </row>
    <row r="253" spans="10:29" x14ac:dyDescent="0.25">
      <c r="J253" s="44"/>
      <c r="K253" s="44"/>
      <c r="L253" s="44"/>
      <c r="N253" s="44"/>
      <c r="O253"/>
      <c r="P253"/>
      <c r="Q253" s="44"/>
      <c r="R253" s="44"/>
      <c r="S253" s="44"/>
      <c r="T253" s="44"/>
      <c r="U253" s="44"/>
      <c r="X253" s="44"/>
      <c r="Y253" s="44"/>
      <c r="AA253"/>
      <c r="AB253" s="44"/>
      <c r="AC253" s="44"/>
    </row>
    <row r="254" spans="10:29" x14ac:dyDescent="0.25">
      <c r="J254" s="44"/>
      <c r="K254" s="44"/>
      <c r="L254" s="44"/>
      <c r="N254" s="44"/>
      <c r="O254"/>
      <c r="P254"/>
      <c r="Q254" s="44"/>
      <c r="R254" s="44"/>
      <c r="S254" s="44"/>
      <c r="T254" s="44"/>
      <c r="U254" s="44"/>
      <c r="X254" s="44"/>
      <c r="Y254" s="44"/>
      <c r="AA254"/>
      <c r="AB254" s="44"/>
      <c r="AC254" s="44"/>
    </row>
    <row r="255" spans="10:29" x14ac:dyDescent="0.25">
      <c r="J255" s="44"/>
      <c r="K255" s="44"/>
      <c r="L255" s="44"/>
      <c r="N255" s="44"/>
      <c r="O255"/>
      <c r="P255"/>
      <c r="Q255" s="44"/>
      <c r="R255" s="44"/>
      <c r="S255" s="44"/>
      <c r="T255" s="44"/>
      <c r="U255" s="44"/>
      <c r="X255" s="44"/>
      <c r="Y255" s="44"/>
      <c r="AA255"/>
      <c r="AB255" s="44"/>
      <c r="AC255" s="44"/>
    </row>
    <row r="256" spans="10:29" x14ac:dyDescent="0.25">
      <c r="J256" s="44"/>
      <c r="K256" s="44"/>
      <c r="L256" s="44"/>
      <c r="N256" s="44"/>
      <c r="O256"/>
      <c r="P256"/>
      <c r="Q256" s="44"/>
      <c r="R256" s="44"/>
      <c r="S256" s="44"/>
      <c r="T256" s="44"/>
      <c r="U256" s="44"/>
      <c r="X256" s="44"/>
      <c r="Y256" s="44"/>
      <c r="AA256"/>
      <c r="AB256" s="44"/>
      <c r="AC256" s="44"/>
    </row>
    <row r="257" spans="10:29" x14ac:dyDescent="0.25">
      <c r="J257" s="44"/>
      <c r="K257" s="44"/>
      <c r="L257" s="44"/>
      <c r="N257" s="44"/>
      <c r="O257"/>
      <c r="P257"/>
      <c r="Q257" s="44"/>
      <c r="R257" s="44"/>
      <c r="S257" s="44"/>
      <c r="T257" s="44"/>
      <c r="U257" s="44"/>
      <c r="X257" s="44"/>
      <c r="Y257" s="44"/>
      <c r="AA257"/>
      <c r="AB257" s="44"/>
      <c r="AC257" s="44"/>
    </row>
    <row r="258" spans="10:29" x14ac:dyDescent="0.25">
      <c r="J258" s="44"/>
      <c r="K258" s="44"/>
      <c r="L258" s="44"/>
      <c r="N258" s="44"/>
      <c r="O258"/>
      <c r="P258"/>
      <c r="Q258" s="44"/>
      <c r="R258" s="44"/>
      <c r="S258" s="44"/>
      <c r="T258" s="44"/>
      <c r="U258" s="44"/>
      <c r="X258" s="44"/>
      <c r="Y258" s="44"/>
      <c r="AA258"/>
      <c r="AB258" s="44"/>
      <c r="AC258" s="44"/>
    </row>
    <row r="259" spans="10:29" x14ac:dyDescent="0.25">
      <c r="J259" s="44"/>
      <c r="K259" s="44"/>
      <c r="L259" s="44"/>
      <c r="N259" s="44"/>
      <c r="O259"/>
      <c r="P259"/>
      <c r="Q259" s="44"/>
      <c r="R259" s="44"/>
      <c r="S259" s="44"/>
      <c r="T259" s="44"/>
      <c r="U259" s="44"/>
      <c r="X259" s="44"/>
      <c r="Y259" s="44"/>
      <c r="AA259"/>
      <c r="AB259" s="44"/>
      <c r="AC259" s="44"/>
    </row>
    <row r="260" spans="10:29" x14ac:dyDescent="0.25">
      <c r="J260" s="44"/>
      <c r="K260" s="44"/>
      <c r="L260" s="44"/>
      <c r="N260" s="44"/>
      <c r="O260"/>
      <c r="P260"/>
      <c r="Q260" s="44"/>
      <c r="R260" s="44"/>
      <c r="S260" s="44"/>
      <c r="T260" s="44"/>
      <c r="U260" s="44"/>
      <c r="X260" s="44"/>
      <c r="Y260" s="44"/>
      <c r="AA260"/>
      <c r="AB260" s="44"/>
      <c r="AC260" s="44"/>
    </row>
    <row r="261" spans="10:29" x14ac:dyDescent="0.25">
      <c r="J261" s="44"/>
      <c r="K261" s="44"/>
      <c r="L261" s="44"/>
      <c r="N261" s="44"/>
      <c r="O261"/>
      <c r="P261"/>
      <c r="Q261" s="44"/>
      <c r="R261" s="44"/>
      <c r="S261" s="44"/>
      <c r="T261" s="44"/>
      <c r="U261" s="44"/>
      <c r="X261" s="44"/>
      <c r="Y261" s="44"/>
      <c r="AA261"/>
      <c r="AB261" s="44"/>
      <c r="AC261" s="44"/>
    </row>
    <row r="262" spans="10:29" x14ac:dyDescent="0.25">
      <c r="J262" s="44"/>
      <c r="K262" s="44"/>
      <c r="L262" s="44"/>
      <c r="N262" s="44"/>
      <c r="O262"/>
      <c r="P262"/>
      <c r="Q262" s="44"/>
      <c r="R262" s="44"/>
      <c r="S262" s="44"/>
      <c r="T262" s="44"/>
      <c r="U262" s="44"/>
      <c r="X262" s="44"/>
      <c r="Y262" s="44"/>
      <c r="AA262"/>
      <c r="AB262" s="44"/>
      <c r="AC262" s="44"/>
    </row>
    <row r="263" spans="10:29" x14ac:dyDescent="0.25">
      <c r="J263" s="44"/>
      <c r="K263" s="44"/>
      <c r="L263" s="44"/>
      <c r="N263" s="44"/>
      <c r="O263"/>
      <c r="P263"/>
      <c r="Q263" s="44"/>
      <c r="R263" s="44"/>
      <c r="S263" s="44"/>
      <c r="T263" s="44"/>
      <c r="U263" s="44"/>
      <c r="X263" s="44"/>
      <c r="Y263" s="44"/>
      <c r="AA263"/>
      <c r="AB263" s="44"/>
      <c r="AC263" s="44"/>
    </row>
    <row r="264" spans="10:29" x14ac:dyDescent="0.25">
      <c r="J264" s="44"/>
      <c r="K264" s="44"/>
      <c r="L264" s="44"/>
      <c r="N264" s="44"/>
      <c r="O264"/>
      <c r="P264"/>
      <c r="Q264" s="44"/>
      <c r="R264" s="44"/>
      <c r="S264" s="44"/>
      <c r="T264" s="44"/>
      <c r="U264" s="44"/>
      <c r="X264" s="44"/>
      <c r="Y264" s="44"/>
      <c r="AA264"/>
      <c r="AB264" s="44"/>
      <c r="AC264" s="44"/>
    </row>
    <row r="265" spans="10:29" x14ac:dyDescent="0.25">
      <c r="J265" s="44"/>
      <c r="K265" s="44"/>
      <c r="L265" s="44"/>
      <c r="N265" s="44"/>
      <c r="O265"/>
      <c r="P265"/>
      <c r="Q265" s="44"/>
      <c r="R265" s="44"/>
      <c r="S265" s="44"/>
      <c r="T265" s="44"/>
      <c r="U265" s="44"/>
      <c r="X265" s="44"/>
      <c r="Y265" s="44"/>
      <c r="AA265"/>
      <c r="AB265" s="44"/>
      <c r="AC265" s="44"/>
    </row>
    <row r="266" spans="10:29" x14ac:dyDescent="0.25">
      <c r="J266" s="44"/>
      <c r="K266" s="44"/>
      <c r="L266" s="44"/>
      <c r="N266" s="44"/>
      <c r="O266"/>
      <c r="P266"/>
      <c r="Q266" s="44"/>
      <c r="R266" s="44"/>
      <c r="S266" s="44"/>
      <c r="T266" s="44"/>
      <c r="U266" s="44"/>
      <c r="X266" s="44"/>
      <c r="Y266" s="44"/>
      <c r="AA266"/>
      <c r="AB266" s="44"/>
      <c r="AC266" s="44"/>
    </row>
    <row r="267" spans="10:29" x14ac:dyDescent="0.25">
      <c r="J267" s="44"/>
      <c r="K267" s="44"/>
      <c r="L267" s="44"/>
      <c r="N267" s="44"/>
      <c r="O267"/>
      <c r="P267"/>
      <c r="Q267" s="44"/>
      <c r="R267" s="44"/>
      <c r="S267" s="44"/>
      <c r="T267" s="44"/>
      <c r="U267" s="44"/>
      <c r="X267" s="44"/>
      <c r="Y267" s="44"/>
      <c r="AA267"/>
      <c r="AB267" s="44"/>
      <c r="AC267" s="44"/>
    </row>
    <row r="268" spans="10:29" x14ac:dyDescent="0.25">
      <c r="J268" s="44"/>
      <c r="K268" s="44"/>
      <c r="L268" s="44"/>
      <c r="N268" s="44"/>
      <c r="O268"/>
      <c r="P268"/>
      <c r="Q268" s="44"/>
      <c r="R268" s="44"/>
      <c r="S268" s="44"/>
      <c r="T268" s="44"/>
      <c r="U268" s="44"/>
      <c r="X268" s="44"/>
      <c r="Y268" s="44"/>
      <c r="AA268"/>
      <c r="AB268" s="44"/>
      <c r="AC268" s="44"/>
    </row>
    <row r="269" spans="10:29" x14ac:dyDescent="0.25">
      <c r="J269" s="44"/>
      <c r="K269" s="44"/>
      <c r="L269" s="44"/>
      <c r="N269" s="44"/>
      <c r="O269"/>
      <c r="P269"/>
      <c r="Q269" s="44"/>
      <c r="R269" s="44"/>
      <c r="S269" s="44"/>
      <c r="T269" s="44"/>
      <c r="U269" s="44"/>
      <c r="X269" s="44"/>
      <c r="Y269" s="44"/>
      <c r="AA269"/>
      <c r="AB269" s="44"/>
      <c r="AC269" s="44"/>
    </row>
    <row r="270" spans="10:29" x14ac:dyDescent="0.25">
      <c r="J270" s="44"/>
      <c r="K270" s="44"/>
      <c r="L270" s="44"/>
      <c r="N270" s="44"/>
      <c r="O270"/>
      <c r="P270"/>
      <c r="Q270" s="44"/>
      <c r="R270" s="44"/>
      <c r="S270" s="44"/>
      <c r="T270" s="44"/>
      <c r="U270" s="44"/>
      <c r="X270" s="44"/>
      <c r="Y270" s="44"/>
      <c r="AA270"/>
      <c r="AB270" s="44"/>
      <c r="AC270" s="44"/>
    </row>
    <row r="271" spans="10:29" x14ac:dyDescent="0.25">
      <c r="J271" s="44"/>
      <c r="K271" s="44"/>
      <c r="L271" s="44"/>
      <c r="N271" s="44"/>
      <c r="O271"/>
      <c r="P271"/>
      <c r="Q271" s="44"/>
      <c r="R271" s="44"/>
      <c r="S271" s="44"/>
      <c r="T271" s="44"/>
      <c r="U271" s="44"/>
      <c r="X271" s="44"/>
      <c r="Y271" s="44"/>
      <c r="AA271"/>
      <c r="AB271" s="44"/>
      <c r="AC271" s="44"/>
    </row>
    <row r="272" spans="10:29" x14ac:dyDescent="0.25">
      <c r="J272" s="44"/>
      <c r="K272" s="44"/>
      <c r="L272" s="44"/>
      <c r="N272" s="44"/>
      <c r="O272"/>
      <c r="P272"/>
      <c r="Q272" s="44"/>
      <c r="R272" s="44"/>
      <c r="S272" s="44"/>
      <c r="T272" s="44"/>
      <c r="U272" s="44"/>
      <c r="X272" s="44"/>
      <c r="Y272" s="44"/>
      <c r="AA272"/>
      <c r="AB272" s="44"/>
      <c r="AC272" s="44"/>
    </row>
    <row r="273" spans="10:29" x14ac:dyDescent="0.25">
      <c r="J273" s="44"/>
      <c r="K273" s="44"/>
      <c r="L273" s="44"/>
      <c r="N273" s="44"/>
      <c r="O273"/>
      <c r="P273"/>
      <c r="Q273" s="44"/>
      <c r="R273" s="44"/>
      <c r="S273" s="44"/>
      <c r="T273" s="44"/>
      <c r="U273" s="44"/>
      <c r="X273" s="44"/>
      <c r="Y273" s="44"/>
      <c r="AA273"/>
      <c r="AB273" s="44"/>
      <c r="AC273" s="44"/>
    </row>
    <row r="274" spans="10:29" x14ac:dyDescent="0.25">
      <c r="J274" s="44"/>
      <c r="K274" s="44"/>
      <c r="L274" s="44"/>
      <c r="N274" s="44"/>
      <c r="O274"/>
      <c r="P274"/>
      <c r="Q274" s="44"/>
      <c r="R274" s="44"/>
      <c r="S274" s="44"/>
      <c r="T274" s="44"/>
      <c r="U274" s="44"/>
      <c r="X274" s="44"/>
      <c r="Y274" s="44"/>
      <c r="AA274"/>
      <c r="AB274" s="44"/>
      <c r="AC274" s="44"/>
    </row>
    <row r="275" spans="10:29" x14ac:dyDescent="0.25">
      <c r="J275" s="44"/>
      <c r="K275" s="44"/>
      <c r="L275" s="44"/>
      <c r="N275" s="44"/>
      <c r="O275"/>
      <c r="P275"/>
      <c r="Q275" s="44"/>
      <c r="R275" s="44"/>
      <c r="S275" s="44"/>
      <c r="T275" s="44"/>
      <c r="U275" s="44"/>
      <c r="X275" s="44"/>
      <c r="Y275" s="44"/>
      <c r="AA275"/>
      <c r="AB275" s="44"/>
      <c r="AC275" s="44"/>
    </row>
    <row r="276" spans="10:29" x14ac:dyDescent="0.25">
      <c r="J276" s="44"/>
      <c r="K276" s="44"/>
      <c r="L276" s="44"/>
      <c r="N276" s="44"/>
      <c r="O276"/>
      <c r="P276"/>
      <c r="Q276" s="44"/>
      <c r="R276" s="44"/>
      <c r="S276" s="44"/>
      <c r="T276" s="44"/>
      <c r="U276" s="44"/>
      <c r="X276" s="44"/>
      <c r="Y276" s="44"/>
      <c r="AA276"/>
      <c r="AB276" s="44"/>
      <c r="AC276" s="44"/>
    </row>
    <row r="277" spans="10:29" x14ac:dyDescent="0.25">
      <c r="J277" s="44"/>
      <c r="K277" s="44"/>
      <c r="L277" s="44"/>
      <c r="N277" s="44"/>
      <c r="O277"/>
      <c r="P277"/>
      <c r="Q277" s="44"/>
      <c r="R277" s="44"/>
      <c r="S277" s="44"/>
      <c r="T277" s="44"/>
      <c r="U277" s="44"/>
      <c r="X277" s="44"/>
      <c r="Y277" s="44"/>
      <c r="AA277"/>
      <c r="AB277" s="44"/>
      <c r="AC277" s="44"/>
    </row>
    <row r="278" spans="10:29" x14ac:dyDescent="0.25">
      <c r="J278" s="44"/>
      <c r="K278" s="44"/>
      <c r="L278" s="44"/>
      <c r="N278" s="44"/>
      <c r="O278"/>
      <c r="P278"/>
      <c r="Q278" s="44"/>
      <c r="R278" s="44"/>
      <c r="S278" s="44"/>
      <c r="T278" s="44"/>
      <c r="U278" s="44"/>
      <c r="X278" s="44"/>
      <c r="Y278" s="44"/>
      <c r="AA278"/>
      <c r="AB278" s="44"/>
      <c r="AC278" s="44"/>
    </row>
    <row r="279" spans="10:29" x14ac:dyDescent="0.25">
      <c r="J279" s="44"/>
      <c r="K279" s="44"/>
      <c r="L279" s="44"/>
      <c r="N279" s="44"/>
      <c r="O279"/>
      <c r="P279"/>
      <c r="Q279" s="44"/>
      <c r="R279" s="44"/>
      <c r="S279" s="44"/>
      <c r="T279" s="44"/>
      <c r="U279" s="44"/>
      <c r="X279" s="44"/>
      <c r="Y279" s="44"/>
      <c r="AA279"/>
      <c r="AB279" s="44"/>
      <c r="AC279" s="44"/>
    </row>
    <row r="280" spans="10:29" x14ac:dyDescent="0.25">
      <c r="J280" s="44"/>
      <c r="K280" s="44"/>
      <c r="L280" s="44"/>
      <c r="N280" s="44"/>
      <c r="O280"/>
      <c r="P280"/>
      <c r="Q280" s="44"/>
      <c r="R280" s="44"/>
      <c r="S280" s="44"/>
      <c r="T280" s="44"/>
      <c r="U280" s="44"/>
      <c r="X280" s="44"/>
      <c r="Y280" s="44"/>
      <c r="AA280"/>
      <c r="AB280" s="44"/>
      <c r="AC280" s="44"/>
    </row>
    <row r="281" spans="10:29" x14ac:dyDescent="0.25">
      <c r="J281" s="44"/>
      <c r="K281" s="44"/>
      <c r="L281" s="44"/>
      <c r="N281" s="44"/>
      <c r="O281"/>
      <c r="P281"/>
      <c r="Q281" s="44"/>
      <c r="R281" s="44"/>
      <c r="S281" s="44"/>
      <c r="T281" s="44"/>
      <c r="U281" s="44"/>
      <c r="X281" s="44"/>
      <c r="Y281" s="44"/>
      <c r="AA281"/>
      <c r="AB281" s="44"/>
      <c r="AC281" s="44"/>
    </row>
  </sheetData>
  <mergeCells count="4">
    <mergeCell ref="I13:I107"/>
    <mergeCell ref="V13:V107"/>
    <mergeCell ref="Z13:Z107"/>
    <mergeCell ref="J114:U114"/>
  </mergeCells>
  <pageMargins left="0.7" right="0.7" top="0.75" bottom="0.75" header="0.3" footer="0.3"/>
  <pageSetup paperSize="9" scale="45"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59999389629810485"/>
    <pageSetUpPr fitToPage="1"/>
  </sheetPr>
  <dimension ref="A1:AP103"/>
  <sheetViews>
    <sheetView topLeftCell="C73" zoomScaleNormal="100" workbookViewId="0">
      <selection activeCell="F47" sqref="F47"/>
    </sheetView>
  </sheetViews>
  <sheetFormatPr defaultColWidth="9.140625" defaultRowHeight="15" x14ac:dyDescent="0.25"/>
  <cols>
    <col min="1" max="1" width="22.140625" hidden="1" customWidth="1"/>
    <col min="2" max="2" width="44" hidden="1" customWidth="1"/>
    <col min="3" max="3" width="22.28515625" bestFit="1" customWidth="1"/>
    <col min="4" max="4" width="13.42578125" bestFit="1" customWidth="1"/>
    <col min="5" max="5" width="15.5703125" bestFit="1" customWidth="1"/>
  </cols>
  <sheetData>
    <row r="1" spans="1:42" ht="15" customHeight="1" x14ac:dyDescent="0.25"/>
    <row r="2" spans="1:42" ht="15" customHeight="1" x14ac:dyDescent="0.25">
      <c r="C2" s="312" t="s">
        <v>3919</v>
      </c>
      <c r="D2" s="312"/>
      <c r="E2" s="312"/>
    </row>
    <row r="3" spans="1:42" ht="15" customHeight="1" x14ac:dyDescent="0.25">
      <c r="A3" s="221"/>
      <c r="B3" s="169"/>
      <c r="C3" s="311" t="s">
        <v>132</v>
      </c>
      <c r="D3" s="311"/>
      <c r="E3" s="311"/>
    </row>
    <row r="4" spans="1:42" ht="15" customHeight="1" x14ac:dyDescent="0.25">
      <c r="A4" s="221"/>
      <c r="B4" s="169"/>
      <c r="C4" s="215"/>
      <c r="D4" s="215"/>
      <c r="E4" s="215"/>
    </row>
    <row r="5" spans="1:42" ht="15" customHeight="1" x14ac:dyDescent="0.25">
      <c r="A5" s="221"/>
      <c r="B5" s="169"/>
      <c r="C5" s="217" t="s">
        <v>9</v>
      </c>
      <c r="D5" s="217" t="s">
        <v>10</v>
      </c>
      <c r="E5" s="217" t="s">
        <v>2712</v>
      </c>
    </row>
    <row r="6" spans="1:42" s="143" customFormat="1" ht="15" customHeight="1" x14ac:dyDescent="0.25">
      <c r="A6" s="23" t="str">
        <f>VLOOKUP(D:D,'[3]PARAGENS CONCELHO'!$1:$1048576,2,FALSE)</f>
        <v xml:space="preserve"> 40.669203,  -7.923596</v>
      </c>
      <c r="B6" s="12"/>
      <c r="C6" s="280" t="s">
        <v>3139</v>
      </c>
      <c r="D6" s="279" t="s">
        <v>3069</v>
      </c>
      <c r="E6" s="279" t="s">
        <v>2913</v>
      </c>
      <c r="F6"/>
      <c r="G6"/>
      <c r="H6"/>
      <c r="I6"/>
      <c r="J6"/>
      <c r="K6"/>
      <c r="L6"/>
      <c r="M6"/>
      <c r="N6"/>
      <c r="O6"/>
      <c r="P6"/>
      <c r="Q6"/>
      <c r="R6"/>
      <c r="S6"/>
      <c r="T6"/>
      <c r="U6"/>
      <c r="V6"/>
      <c r="W6"/>
      <c r="X6"/>
      <c r="Y6"/>
      <c r="Z6"/>
      <c r="AA6"/>
      <c r="AB6"/>
      <c r="AC6"/>
      <c r="AD6"/>
      <c r="AE6"/>
      <c r="AF6"/>
      <c r="AG6"/>
      <c r="AH6"/>
      <c r="AI6"/>
      <c r="AJ6"/>
      <c r="AK6"/>
      <c r="AL6"/>
      <c r="AM6"/>
      <c r="AN6"/>
      <c r="AO6"/>
      <c r="AP6"/>
    </row>
    <row r="7" spans="1:42" s="137" customFormat="1" ht="15" customHeight="1" x14ac:dyDescent="0.25">
      <c r="A7" s="139" t="str">
        <f>VLOOKUP(D:D,'[4]PARAGENS CONCELHO'!$1:$1048576,2,FALSE)</f>
        <v xml:space="preserve"> 40.669203,  -7.923596</v>
      </c>
      <c r="B7" s="139"/>
      <c r="C7" s="281" t="s">
        <v>4240</v>
      </c>
      <c r="D7" s="39" t="s">
        <v>3069</v>
      </c>
      <c r="E7" s="286"/>
      <c r="V7"/>
      <c r="W7"/>
      <c r="X7"/>
      <c r="Y7"/>
      <c r="Z7"/>
      <c r="AA7"/>
      <c r="AB7"/>
      <c r="AC7"/>
      <c r="AD7"/>
      <c r="AE7"/>
      <c r="AF7"/>
      <c r="AG7"/>
      <c r="AH7"/>
      <c r="AI7"/>
      <c r="AJ7"/>
      <c r="AK7"/>
      <c r="AL7"/>
      <c r="AM7"/>
      <c r="AN7"/>
      <c r="AO7"/>
      <c r="AP7"/>
    </row>
    <row r="8" spans="1:42" ht="15" customHeight="1" x14ac:dyDescent="0.25">
      <c r="A8" s="12" t="str">
        <f>VLOOKUP(D:D,'[3]PARAGENS CONCELHO'!$1:$1048576,2,FALSE)</f>
        <v xml:space="preserve"> 40.667975,  -7.921117</v>
      </c>
      <c r="B8" s="12"/>
      <c r="C8" s="281" t="s">
        <v>2032</v>
      </c>
      <c r="D8" s="39" t="s">
        <v>3070</v>
      </c>
      <c r="E8" s="39"/>
    </row>
    <row r="9" spans="1:42" ht="15" customHeight="1" x14ac:dyDescent="0.25">
      <c r="A9" s="12" t="str">
        <f>VLOOKUP(D:D,'[3]PARAGENS CONCELHO'!$1:$1048576,2,FALSE)</f>
        <v xml:space="preserve"> 40.666647,  -7.919214</v>
      </c>
      <c r="B9" s="12"/>
      <c r="C9" s="281" t="s">
        <v>2035</v>
      </c>
      <c r="D9" s="281" t="s">
        <v>3071</v>
      </c>
      <c r="E9" s="281"/>
    </row>
    <row r="10" spans="1:42" ht="15" customHeight="1" x14ac:dyDescent="0.25">
      <c r="A10" s="12" t="str">
        <f>VLOOKUP(D:D,'[3]PARAGENS CONCELHO'!$1:$1048576,2,FALSE)</f>
        <v xml:space="preserve"> 40.666446,  -7.917132</v>
      </c>
      <c r="B10" s="12" t="s">
        <v>3164</v>
      </c>
      <c r="C10" s="281" t="s">
        <v>2038</v>
      </c>
      <c r="D10" s="39" t="s">
        <v>3072</v>
      </c>
      <c r="E10" s="39"/>
    </row>
    <row r="11" spans="1:42" ht="15" customHeight="1" x14ac:dyDescent="0.25">
      <c r="A11" s="12" t="str">
        <f>VLOOKUP(D:D,'[3]PARAGENS CONCELHO'!$1:$1048576,2,FALSE)</f>
        <v xml:space="preserve"> 40.664076,  -7.915913</v>
      </c>
      <c r="B11" s="12" t="s">
        <v>3802</v>
      </c>
      <c r="C11" s="281" t="s">
        <v>533</v>
      </c>
      <c r="D11" s="281" t="s">
        <v>2769</v>
      </c>
      <c r="E11" s="281"/>
    </row>
    <row r="12" spans="1:42" s="143" customFormat="1" ht="15" customHeight="1" x14ac:dyDescent="0.25">
      <c r="A12" s="23" t="str">
        <f>VLOOKUP(D:D,'[3]PARAGENS CONCELHO'!$1:$1048576,2,FALSE)</f>
        <v xml:space="preserve"> 40.661774,  -7.915571</v>
      </c>
      <c r="B12" s="12" t="s">
        <v>3803</v>
      </c>
      <c r="C12" s="280" t="s">
        <v>530</v>
      </c>
      <c r="D12" s="279" t="s">
        <v>2770</v>
      </c>
      <c r="E12" s="279" t="s">
        <v>2914</v>
      </c>
      <c r="F12"/>
      <c r="G12"/>
      <c r="H12"/>
      <c r="I12"/>
      <c r="J12"/>
      <c r="K12"/>
      <c r="L12"/>
      <c r="M12"/>
      <c r="N12"/>
      <c r="O12"/>
      <c r="P12"/>
      <c r="Q12"/>
      <c r="R12"/>
      <c r="S12"/>
      <c r="T12"/>
      <c r="U12"/>
      <c r="V12"/>
      <c r="W12"/>
      <c r="X12"/>
      <c r="Y12"/>
      <c r="Z12"/>
      <c r="AA12"/>
      <c r="AB12"/>
      <c r="AC12"/>
      <c r="AD12"/>
      <c r="AE12"/>
      <c r="AF12"/>
      <c r="AG12"/>
      <c r="AH12"/>
      <c r="AI12"/>
      <c r="AJ12"/>
      <c r="AK12"/>
      <c r="AL12"/>
      <c r="AM12"/>
      <c r="AN12"/>
      <c r="AO12"/>
      <c r="AP12"/>
    </row>
    <row r="13" spans="1:42" ht="15" customHeight="1" x14ac:dyDescent="0.25">
      <c r="A13" s="12" t="str">
        <f>VLOOKUP(D:D,'[3]PARAGENS CONCELHO'!$1:$1048576,2,FALSE)</f>
        <v xml:space="preserve"> 40.659058,  -7.914846</v>
      </c>
      <c r="B13" s="12" t="s">
        <v>3804</v>
      </c>
      <c r="C13" s="281" t="s">
        <v>524</v>
      </c>
      <c r="D13" s="281" t="s">
        <v>20</v>
      </c>
      <c r="E13" s="281"/>
    </row>
    <row r="14" spans="1:42" ht="15" customHeight="1" x14ac:dyDescent="0.25">
      <c r="A14" s="12" t="str">
        <f>VLOOKUP(D:D,'[3]PARAGENS CONCELHO'!$1:$1048576,2,FALSE)</f>
        <v xml:space="preserve"> 40.656213,  -7.914239</v>
      </c>
      <c r="B14" s="12" t="s">
        <v>3805</v>
      </c>
      <c r="C14" s="281" t="s">
        <v>275</v>
      </c>
      <c r="D14" s="39" t="s">
        <v>2637</v>
      </c>
      <c r="E14" s="39"/>
    </row>
    <row r="15" spans="1:42" ht="15" customHeight="1" x14ac:dyDescent="0.25">
      <c r="A15" s="12" t="str">
        <f>VLOOKUP(D:D,'[3]PARAGENS CONCELHO'!$1:$1048576,2,FALSE)</f>
        <v xml:space="preserve"> 40.654126,  -7.914454</v>
      </c>
      <c r="B15" s="12" t="s">
        <v>3806</v>
      </c>
      <c r="C15" s="281" t="s">
        <v>1226</v>
      </c>
      <c r="D15" s="281" t="s">
        <v>2639</v>
      </c>
      <c r="E15" s="281"/>
    </row>
    <row r="16" spans="1:42" ht="15" customHeight="1" x14ac:dyDescent="0.25">
      <c r="A16" s="12" t="str">
        <f>VLOOKUP(D:D,'[3]PARAGENS CONCELHO'!$1:$1048576,2,FALSE)</f>
        <v xml:space="preserve"> 40.650895,  -7.910530</v>
      </c>
      <c r="B16" s="12" t="s">
        <v>3807</v>
      </c>
      <c r="C16" s="281" t="s">
        <v>1217</v>
      </c>
      <c r="D16" s="39" t="s">
        <v>2643</v>
      </c>
      <c r="E16" s="39"/>
    </row>
    <row r="17" spans="1:42" ht="15" customHeight="1" x14ac:dyDescent="0.25">
      <c r="A17" s="12" t="str">
        <f>VLOOKUP(D:D,'[3]PARAGENS CONCELHO'!$1:$1048576,2,FALSE)</f>
        <v xml:space="preserve"> 40.648634,  -7.909149</v>
      </c>
      <c r="B17" s="12" t="s">
        <v>3809</v>
      </c>
      <c r="C17" s="281" t="s">
        <v>1211</v>
      </c>
      <c r="D17" s="39" t="s">
        <v>2644</v>
      </c>
      <c r="E17" s="39"/>
    </row>
    <row r="18" spans="1:42" ht="15" customHeight="1" x14ac:dyDescent="0.25">
      <c r="A18" s="12" t="str">
        <f>VLOOKUP(D:D,'[3]PARAGENS CONCELHO'!$1:$1048576,2,FALSE)</f>
        <v xml:space="preserve"> 40.647255,  -7.912799</v>
      </c>
      <c r="B18" s="12" t="s">
        <v>3810</v>
      </c>
      <c r="C18" s="281" t="s">
        <v>783</v>
      </c>
      <c r="D18" s="281" t="s">
        <v>2904</v>
      </c>
      <c r="E18" s="39"/>
    </row>
    <row r="19" spans="1:42" ht="15" customHeight="1" x14ac:dyDescent="0.25">
      <c r="A19" s="12" t="str">
        <f>VLOOKUP(D:D,'[3]PARAGENS CONCELHO'!$1:$1048576,2,FALSE)</f>
        <v xml:space="preserve"> 40.642732,  -7.916606</v>
      </c>
      <c r="B19" s="12" t="s">
        <v>3174</v>
      </c>
      <c r="C19" s="281" t="s">
        <v>768</v>
      </c>
      <c r="D19" s="39" t="s">
        <v>2905</v>
      </c>
      <c r="E19" s="39"/>
    </row>
    <row r="20" spans="1:42" ht="15" customHeight="1" x14ac:dyDescent="0.25">
      <c r="A20" s="12" t="str">
        <f>VLOOKUP(D:D,'[3]PARAGENS CONCELHO'!$1:$1048576,2,FALSE)</f>
        <v xml:space="preserve"> 40.641720,  -7.917366</v>
      </c>
      <c r="B20" s="12" t="s">
        <v>3174</v>
      </c>
      <c r="C20" s="281" t="s">
        <v>771</v>
      </c>
      <c r="D20" s="281" t="s">
        <v>2906</v>
      </c>
      <c r="E20" s="39"/>
    </row>
    <row r="21" spans="1:42" ht="15" customHeight="1" x14ac:dyDescent="0.25">
      <c r="A21" s="12" t="str">
        <f>VLOOKUP(D:D,'[3]PARAGENS CONCELHO'!$1:$1048576,2,FALSE)</f>
        <v xml:space="preserve"> 40.642870,  -7.920631</v>
      </c>
      <c r="B21" s="12" t="s">
        <v>3811</v>
      </c>
      <c r="C21" s="281" t="s">
        <v>759</v>
      </c>
      <c r="D21" s="39" t="s">
        <v>2907</v>
      </c>
      <c r="E21" s="39"/>
    </row>
    <row r="22" spans="1:42" ht="15" customHeight="1" x14ac:dyDescent="0.25">
      <c r="A22" s="12" t="str">
        <f>VLOOKUP(D:D,'[3]PARAGENS CONCELHO'!$1:$1048576,2,FALSE)</f>
        <v xml:space="preserve"> 40.653733,  -7.916013</v>
      </c>
      <c r="B22" s="12" t="s">
        <v>3812</v>
      </c>
      <c r="C22" s="281" t="s">
        <v>735</v>
      </c>
      <c r="D22" s="281" t="s">
        <v>2869</v>
      </c>
      <c r="E22" s="281"/>
    </row>
    <row r="23" spans="1:42" ht="15" customHeight="1" x14ac:dyDescent="0.25">
      <c r="A23" s="12" t="str">
        <f>VLOOKUP(D:D,'[3]PARAGENS CONCELHO'!$1:$1048576,2,FALSE)</f>
        <v xml:space="preserve"> 40.650371,  -7.918719</v>
      </c>
      <c r="B23" s="12" t="s">
        <v>3813</v>
      </c>
      <c r="C23" s="281" t="s">
        <v>741</v>
      </c>
      <c r="D23" s="39" t="s">
        <v>2870</v>
      </c>
      <c r="E23" s="39"/>
    </row>
    <row r="24" spans="1:42" ht="15" customHeight="1" x14ac:dyDescent="0.25">
      <c r="A24" s="12" t="str">
        <f>VLOOKUP(D:D,'[3]PARAGENS CONCELHO'!$1:$1048576,2,FALSE)</f>
        <v xml:space="preserve"> 40.647830,  -7.920763</v>
      </c>
      <c r="B24" s="12" t="s">
        <v>3813</v>
      </c>
      <c r="C24" s="281" t="s">
        <v>747</v>
      </c>
      <c r="D24" s="281" t="s">
        <v>2871</v>
      </c>
      <c r="E24" s="281"/>
    </row>
    <row r="25" spans="1:42" s="143" customFormat="1" ht="15" customHeight="1" x14ac:dyDescent="0.25">
      <c r="A25" s="23" t="str">
        <f>VLOOKUP(D:D,'[3]PARAGENS CONCELHO'!$1:$1048576,2,FALSE)</f>
        <v xml:space="preserve"> 40.642368,  -7.920309</v>
      </c>
      <c r="B25" s="12" t="s">
        <v>3813</v>
      </c>
      <c r="C25" s="280" t="s">
        <v>756</v>
      </c>
      <c r="D25" s="279" t="s">
        <v>2872</v>
      </c>
      <c r="E25" s="279" t="s">
        <v>2915</v>
      </c>
      <c r="F25"/>
      <c r="G25"/>
      <c r="H25"/>
      <c r="I25"/>
      <c r="J25"/>
      <c r="K25"/>
      <c r="L25"/>
      <c r="M25"/>
      <c r="N25"/>
      <c r="O25"/>
      <c r="P25"/>
      <c r="Q25"/>
      <c r="R25"/>
      <c r="S25"/>
      <c r="T25"/>
      <c r="U25"/>
      <c r="V25"/>
      <c r="W25"/>
      <c r="X25"/>
      <c r="Y25"/>
      <c r="Z25"/>
      <c r="AA25"/>
      <c r="AB25"/>
      <c r="AC25"/>
      <c r="AD25"/>
      <c r="AE25"/>
      <c r="AF25"/>
      <c r="AG25"/>
      <c r="AH25"/>
      <c r="AI25"/>
      <c r="AJ25"/>
      <c r="AK25"/>
      <c r="AL25"/>
      <c r="AM25"/>
      <c r="AN25"/>
      <c r="AO25"/>
      <c r="AP25"/>
    </row>
    <row r="26" spans="1:42" ht="15" customHeight="1" x14ac:dyDescent="0.25">
      <c r="A26" s="12" t="str">
        <f>VLOOKUP(D:D,'[3]PARAGENS CONCELHO'!$1:$1048576,2,FALSE)</f>
        <v xml:space="preserve"> 40.643170,  -7.924132</v>
      </c>
      <c r="B26" s="12">
        <v>13</v>
      </c>
      <c r="C26" s="281" t="s">
        <v>1088</v>
      </c>
      <c r="D26" s="281" t="s">
        <v>3041</v>
      </c>
      <c r="E26" s="281"/>
    </row>
    <row r="27" spans="1:42" ht="15" customHeight="1" x14ac:dyDescent="0.25">
      <c r="A27" s="12" t="str">
        <f>VLOOKUP(D:D,'[3]PARAGENS CONCELHO'!$1:$1048576,2,FALSE)</f>
        <v xml:space="preserve"> 40.641329,  -7.924930</v>
      </c>
      <c r="B27" s="12">
        <v>13</v>
      </c>
      <c r="C27" s="281" t="s">
        <v>1091</v>
      </c>
      <c r="D27" s="39" t="s">
        <v>3042</v>
      </c>
      <c r="E27" s="39"/>
    </row>
    <row r="28" spans="1:42" ht="15" customHeight="1" x14ac:dyDescent="0.25">
      <c r="A28" s="12" t="str">
        <f>VLOOKUP(D:D,'[3]PARAGENS CONCELHO'!$1:$1048576,2,FALSE)</f>
        <v xml:space="preserve"> 40.639737,  -7.926259</v>
      </c>
      <c r="B28" s="12">
        <v>13</v>
      </c>
      <c r="C28" s="281" t="s">
        <v>1094</v>
      </c>
      <c r="D28" s="281" t="s">
        <v>3043</v>
      </c>
      <c r="E28" s="39"/>
    </row>
    <row r="29" spans="1:42" s="143" customFormat="1" ht="15" customHeight="1" x14ac:dyDescent="0.25">
      <c r="A29" s="23" t="str">
        <f>VLOOKUP(D:D,'[3]PARAGENS CONCELHO'!$1:$1048576,2,FALSE)</f>
        <v xml:space="preserve"> 40.638076,  -7.929845</v>
      </c>
      <c r="B29" s="12">
        <v>13</v>
      </c>
      <c r="C29" s="280" t="s">
        <v>2176</v>
      </c>
      <c r="D29" s="280" t="s">
        <v>3044</v>
      </c>
      <c r="E29" s="279" t="s">
        <v>2916</v>
      </c>
      <c r="F29"/>
      <c r="G29"/>
      <c r="H29"/>
      <c r="I29"/>
      <c r="J29"/>
      <c r="K29"/>
      <c r="L29"/>
      <c r="M29"/>
      <c r="N29"/>
      <c r="O29"/>
      <c r="P29"/>
      <c r="Q29"/>
      <c r="R29"/>
      <c r="S29"/>
      <c r="T29"/>
      <c r="U29"/>
      <c r="V29"/>
      <c r="W29"/>
      <c r="X29"/>
      <c r="Y29"/>
      <c r="Z29"/>
      <c r="AA29"/>
      <c r="AB29"/>
      <c r="AC29"/>
      <c r="AD29"/>
      <c r="AE29"/>
      <c r="AF29"/>
      <c r="AG29"/>
      <c r="AH29"/>
      <c r="AI29"/>
      <c r="AJ29"/>
      <c r="AK29"/>
      <c r="AL29"/>
      <c r="AM29"/>
      <c r="AN29"/>
      <c r="AO29"/>
      <c r="AP29"/>
    </row>
    <row r="30" spans="1:42" ht="15" customHeight="1" x14ac:dyDescent="0.25">
      <c r="A30" s="12" t="str">
        <f>VLOOKUP(D:D,'[3]PARAGENS CONCELHO'!$1:$1048576,2,FALSE)</f>
        <v xml:space="preserve"> 40.638632,  -7.932472</v>
      </c>
      <c r="B30" s="12">
        <v>13</v>
      </c>
      <c r="C30" s="281" t="s">
        <v>2167</v>
      </c>
      <c r="D30" s="39" t="s">
        <v>3045</v>
      </c>
      <c r="E30" s="39"/>
    </row>
    <row r="31" spans="1:42" ht="15" customHeight="1" x14ac:dyDescent="0.25">
      <c r="A31" s="12" t="str">
        <f>VLOOKUP(D:D,'[3]PARAGENS CONCELHO'!$1:$1048576,2,FALSE)</f>
        <v xml:space="preserve"> 40.638918,  -7.934570</v>
      </c>
      <c r="B31" s="12">
        <v>13</v>
      </c>
      <c r="C31" s="281" t="s">
        <v>2161</v>
      </c>
      <c r="D31" s="39" t="s">
        <v>3046</v>
      </c>
      <c r="E31" s="39"/>
    </row>
    <row r="32" spans="1:42" ht="15" customHeight="1" x14ac:dyDescent="0.25">
      <c r="A32" s="12" t="str">
        <f>VLOOKUP(D:D,'[3]PARAGENS CONCELHO'!$1:$1048576,2,FALSE)</f>
        <v xml:space="preserve"> 40.640825,  -7.936920</v>
      </c>
      <c r="B32" s="12">
        <v>13</v>
      </c>
      <c r="C32" s="281" t="s">
        <v>2119</v>
      </c>
      <c r="D32" s="39" t="s">
        <v>3047</v>
      </c>
      <c r="E32" s="39"/>
    </row>
    <row r="33" spans="1:42" ht="15" customHeight="1" x14ac:dyDescent="0.25">
      <c r="A33" s="12" t="str">
        <f>VLOOKUP(D:D,'[3]PARAGENS CONCELHO'!$1:$1048576,2,FALSE)</f>
        <v xml:space="preserve"> 40.638281,  -7.933902</v>
      </c>
      <c r="B33" s="12">
        <v>13</v>
      </c>
      <c r="C33" s="281" t="s">
        <v>2164</v>
      </c>
      <c r="D33" s="39" t="s">
        <v>3048</v>
      </c>
      <c r="E33" s="39"/>
    </row>
    <row r="34" spans="1:42" ht="15" customHeight="1" x14ac:dyDescent="0.25">
      <c r="A34" s="12" t="str">
        <f>VLOOKUP(D:D,'[3]PARAGENS CONCELHO'!$1:$1048576,2,FALSE)</f>
        <v xml:space="preserve"> 40.638625,  -7.932699</v>
      </c>
      <c r="B34" s="12">
        <v>13</v>
      </c>
      <c r="C34" s="281" t="s">
        <v>2170</v>
      </c>
      <c r="D34" s="39" t="s">
        <v>3049</v>
      </c>
      <c r="E34" s="39"/>
    </row>
    <row r="35" spans="1:42" ht="15" customHeight="1" x14ac:dyDescent="0.25">
      <c r="A35" s="12" t="str">
        <f>VLOOKUP(D:D,'[3]PARAGENS CONCELHO'!$1:$1048576,2,FALSE)</f>
        <v xml:space="preserve"> 40.638306,  -7.931532</v>
      </c>
      <c r="B35" s="12">
        <v>13</v>
      </c>
      <c r="C35" s="281" t="s">
        <v>2173</v>
      </c>
      <c r="D35" s="39" t="s">
        <v>3050</v>
      </c>
      <c r="E35" s="39"/>
    </row>
    <row r="36" spans="1:42" ht="15" customHeight="1" x14ac:dyDescent="0.25">
      <c r="A36" s="12" t="str">
        <f>VLOOKUP(D:D,'[3]PARAGENS CONCELHO'!$1:$1048576,2,FALSE)</f>
        <v xml:space="preserve"> 40.638097,  -7.930763</v>
      </c>
      <c r="B36" s="12">
        <v>13</v>
      </c>
      <c r="C36" s="281" t="s">
        <v>2179</v>
      </c>
      <c r="D36" s="39" t="s">
        <v>3051</v>
      </c>
      <c r="E36" s="39"/>
    </row>
    <row r="37" spans="1:42" ht="15" customHeight="1" x14ac:dyDescent="0.25">
      <c r="A37" s="12" t="str">
        <f>VLOOKUP(D:D,'[3]PARAGENS CONCELHO'!$1:$1048576,2,FALSE)</f>
        <v xml:space="preserve"> 40.635919,  -7.929521</v>
      </c>
      <c r="B37" s="12">
        <v>13</v>
      </c>
      <c r="C37" s="281" t="s">
        <v>1097</v>
      </c>
      <c r="D37" s="39" t="s">
        <v>3052</v>
      </c>
      <c r="E37" s="39"/>
    </row>
    <row r="38" spans="1:42" ht="15" customHeight="1" x14ac:dyDescent="0.25">
      <c r="A38" s="12" t="str">
        <f>VLOOKUP(D:D,'[3]PARAGENS CONCELHO'!$1:$1048576,2,FALSE)</f>
        <v xml:space="preserve"> 40.633556,  -7.931207</v>
      </c>
      <c r="B38" s="12">
        <v>13</v>
      </c>
      <c r="C38" s="281" t="s">
        <v>1100</v>
      </c>
      <c r="D38" s="281" t="s">
        <v>3053</v>
      </c>
      <c r="E38" s="39"/>
    </row>
    <row r="39" spans="1:42" ht="15" customHeight="1" x14ac:dyDescent="0.25">
      <c r="A39" s="12" t="str">
        <f>VLOOKUP(D:D,'[3]PARAGENS CONCELHO'!$1:$1048576,2,FALSE)</f>
        <v xml:space="preserve"> 40.628333,  -7.940106</v>
      </c>
      <c r="B39" s="12">
        <v>13</v>
      </c>
      <c r="C39" s="281" t="s">
        <v>2323</v>
      </c>
      <c r="D39" s="39" t="s">
        <v>2321</v>
      </c>
      <c r="E39" s="39"/>
    </row>
    <row r="40" spans="1:42" ht="15" customHeight="1" x14ac:dyDescent="0.25">
      <c r="A40" s="12" t="str">
        <f>VLOOKUP(D:D,'[3]PARAGENS CONCELHO'!$1:$1048576,2,FALSE)</f>
        <v xml:space="preserve"> 40.625437,  -7.943159</v>
      </c>
      <c r="B40" s="12">
        <v>13</v>
      </c>
      <c r="C40" s="281" t="s">
        <v>1103</v>
      </c>
      <c r="D40" s="39" t="s">
        <v>3054</v>
      </c>
      <c r="E40" s="39"/>
    </row>
    <row r="41" spans="1:42" s="143" customFormat="1" ht="15" customHeight="1" x14ac:dyDescent="0.25">
      <c r="A41" s="23" t="str">
        <f>VLOOKUP(D:D,'[3]PARAGENS CONCELHO'!$1:$1048576,2,FALSE)</f>
        <v xml:space="preserve"> 40.621540,  -7.946405</v>
      </c>
      <c r="B41" s="12"/>
      <c r="C41" s="280" t="s">
        <v>1106</v>
      </c>
      <c r="D41" s="279" t="s">
        <v>3073</v>
      </c>
      <c r="E41" s="279" t="s">
        <v>2921</v>
      </c>
      <c r="F41"/>
      <c r="G41"/>
      <c r="H41"/>
      <c r="I41"/>
      <c r="J41"/>
      <c r="K41"/>
      <c r="L41"/>
      <c r="M41"/>
      <c r="N41"/>
      <c r="O41"/>
      <c r="P41"/>
      <c r="Q41"/>
      <c r="R41"/>
      <c r="S41"/>
      <c r="T41"/>
      <c r="U41"/>
      <c r="V41"/>
      <c r="W41"/>
      <c r="X41"/>
      <c r="Y41"/>
      <c r="Z41"/>
      <c r="AA41"/>
      <c r="AB41"/>
      <c r="AC41"/>
      <c r="AD41"/>
      <c r="AE41"/>
      <c r="AF41"/>
      <c r="AG41"/>
      <c r="AH41"/>
      <c r="AI41"/>
      <c r="AJ41"/>
      <c r="AK41"/>
      <c r="AL41"/>
      <c r="AM41"/>
      <c r="AN41"/>
      <c r="AO41"/>
      <c r="AP41"/>
    </row>
    <row r="42" spans="1:42" ht="15" customHeight="1" x14ac:dyDescent="0.25">
      <c r="A42" s="12" t="str">
        <f>VLOOKUP(D:D,'[3]PARAGENS CONCELHO'!$1:$1048576,2,FALSE)</f>
        <v xml:space="preserve"> 40.620153,  -7.950560</v>
      </c>
      <c r="B42" s="12"/>
      <c r="C42" s="281" t="s">
        <v>1109</v>
      </c>
      <c r="D42" s="39" t="s">
        <v>3074</v>
      </c>
      <c r="E42" s="39"/>
    </row>
    <row r="43" spans="1:42" ht="15" customHeight="1" x14ac:dyDescent="0.25">
      <c r="A43" s="12" t="str">
        <f>VLOOKUP(D:D,'[3]PARAGENS CONCELHO'!$1:$1048576,2,FALSE)</f>
        <v xml:space="preserve"> 40.618119,  -7.954081</v>
      </c>
      <c r="B43" s="12"/>
      <c r="C43" s="281" t="s">
        <v>1112</v>
      </c>
      <c r="D43" s="39" t="s">
        <v>3075</v>
      </c>
      <c r="E43" s="39"/>
    </row>
    <row r="44" spans="1:42" ht="15" customHeight="1" x14ac:dyDescent="0.25">
      <c r="A44" s="12" t="str">
        <f>VLOOKUP(D:D,'[3]PARAGENS CONCELHO'!$1:$1048576,2,FALSE)</f>
        <v xml:space="preserve"> 40.615694,  -7.956956</v>
      </c>
      <c r="B44" s="12"/>
      <c r="C44" s="281" t="s">
        <v>1115</v>
      </c>
      <c r="D44" s="39" t="s">
        <v>3076</v>
      </c>
      <c r="E44" s="39"/>
    </row>
    <row r="45" spans="1:42" ht="15" customHeight="1" x14ac:dyDescent="0.25">
      <c r="A45" s="12" t="str">
        <f>VLOOKUP(D:D,'[3]PARAGENS CONCELHO'!$1:$1048576,2,FALSE)</f>
        <v xml:space="preserve"> 40.614454,  -7.960024</v>
      </c>
      <c r="B45" s="12"/>
      <c r="C45" s="281" t="s">
        <v>2495</v>
      </c>
      <c r="D45" s="39" t="s">
        <v>2493</v>
      </c>
      <c r="E45" s="39"/>
    </row>
    <row r="46" spans="1:42" ht="15" customHeight="1" x14ac:dyDescent="0.25">
      <c r="A46" s="12" t="str">
        <f>VLOOKUP(D:D,'[3]PARAGENS CONCELHO'!$1:$1048576,2,FALSE)</f>
        <v xml:space="preserve"> 40.610037,  -7.969791</v>
      </c>
      <c r="B46" s="12"/>
      <c r="C46" s="281" t="s">
        <v>1118</v>
      </c>
      <c r="D46" s="39" t="s">
        <v>3077</v>
      </c>
      <c r="E46" s="39"/>
    </row>
    <row r="47" spans="1:42" ht="15" customHeight="1" x14ac:dyDescent="0.25">
      <c r="A47" s="12" t="str">
        <f>VLOOKUP(D:D,'[3]PARAGENS CONCELHO'!$1:$1048576,2,FALSE)</f>
        <v xml:space="preserve"> 40.609437,  -7.971729</v>
      </c>
      <c r="B47" s="12"/>
      <c r="C47" s="281" t="s">
        <v>1121</v>
      </c>
      <c r="D47" s="39" t="s">
        <v>3078</v>
      </c>
      <c r="E47" s="39"/>
    </row>
    <row r="48" spans="1:42" ht="15" customHeight="1" x14ac:dyDescent="0.25">
      <c r="A48" s="12" t="str">
        <f>VLOOKUP(D:D,'[3]PARAGENS CONCELHO'!$1:$1048576,2,FALSE)</f>
        <v xml:space="preserve"> 40.608479,  -7.975359</v>
      </c>
      <c r="B48" s="12"/>
      <c r="C48" s="281" t="s">
        <v>1124</v>
      </c>
      <c r="D48" s="39" t="s">
        <v>3079</v>
      </c>
      <c r="E48" s="39"/>
    </row>
    <row r="49" spans="1:42" ht="15" customHeight="1" x14ac:dyDescent="0.25">
      <c r="A49" s="12" t="str">
        <f>VLOOKUP(D:D,'[3]PARAGENS CONCELHO'!$1:$1048576,2,FALSE)</f>
        <v xml:space="preserve"> 40.607927,  -7.976845</v>
      </c>
      <c r="B49" s="12"/>
      <c r="C49" s="281" t="s">
        <v>1127</v>
      </c>
      <c r="D49" s="39" t="s">
        <v>3080</v>
      </c>
      <c r="E49" s="39"/>
    </row>
    <row r="50" spans="1:42" ht="15" customHeight="1" x14ac:dyDescent="0.25">
      <c r="A50" s="12" t="str">
        <f>VLOOKUP(D:D,'[3]PARAGENS CONCELHO'!$1:$1048576,2,FALSE)</f>
        <v xml:space="preserve"> 40.606756,  -7.979192</v>
      </c>
      <c r="B50" s="12"/>
      <c r="C50" s="281" t="s">
        <v>1130</v>
      </c>
      <c r="D50" s="39" t="s">
        <v>3081</v>
      </c>
      <c r="E50" s="39"/>
    </row>
    <row r="51" spans="1:42" ht="15" customHeight="1" x14ac:dyDescent="0.25">
      <c r="A51" s="12" t="str">
        <f>VLOOKUP(D:D,'[3]PARAGENS CONCELHO'!$1:$1048576,2,FALSE)</f>
        <v xml:space="preserve"> 40.605137,  -7.982053</v>
      </c>
      <c r="B51" s="12"/>
      <c r="C51" s="281" t="s">
        <v>1133</v>
      </c>
      <c r="D51" s="39" t="s">
        <v>3082</v>
      </c>
      <c r="E51" s="39"/>
    </row>
    <row r="52" spans="1:42" ht="15" customHeight="1" x14ac:dyDescent="0.25">
      <c r="A52" s="12" t="str">
        <f>VLOOKUP(D:D,'[3]PARAGENS CONCELHO'!$1:$1048576,2,FALSE)</f>
        <v xml:space="preserve"> 40.602973,  -7.984520</v>
      </c>
      <c r="B52" s="12"/>
      <c r="C52" s="281" t="s">
        <v>1136</v>
      </c>
      <c r="D52" s="39" t="s">
        <v>3083</v>
      </c>
      <c r="E52" s="39"/>
    </row>
    <row r="53" spans="1:42" ht="15" customHeight="1" x14ac:dyDescent="0.25">
      <c r="A53" s="12" t="str">
        <f>VLOOKUP(D:D,'[3]PARAGENS CONCELHO'!$1:$1048576,2,FALSE)</f>
        <v xml:space="preserve"> 40.601835,  -7.987880</v>
      </c>
      <c r="B53" s="12"/>
      <c r="C53" s="281" t="s">
        <v>1139</v>
      </c>
      <c r="D53" s="39" t="s">
        <v>3084</v>
      </c>
      <c r="E53" s="39"/>
    </row>
    <row r="54" spans="1:42" s="143" customFormat="1" ht="15" customHeight="1" x14ac:dyDescent="0.25">
      <c r="A54" s="23" t="str">
        <f>VLOOKUP(D:D,'[3]PARAGENS CONCELHO'!$1:$1048576,2,FALSE)</f>
        <v xml:space="preserve"> 40.602922,  -7.984464</v>
      </c>
      <c r="B54" s="12"/>
      <c r="C54" s="280" t="s">
        <v>1142</v>
      </c>
      <c r="D54" s="279" t="s">
        <v>3085</v>
      </c>
      <c r="E54" s="279" t="s">
        <v>2913</v>
      </c>
      <c r="F54"/>
      <c r="G54"/>
      <c r="H54"/>
      <c r="I54"/>
      <c r="J54"/>
      <c r="K54"/>
      <c r="L54"/>
      <c r="M54"/>
      <c r="N54"/>
      <c r="O54"/>
      <c r="P54"/>
      <c r="Q54"/>
      <c r="R54"/>
      <c r="S54"/>
      <c r="T54"/>
      <c r="U54"/>
      <c r="V54"/>
      <c r="W54"/>
      <c r="X54"/>
      <c r="Y54"/>
      <c r="Z54"/>
      <c r="AA54"/>
      <c r="AB54"/>
      <c r="AC54"/>
      <c r="AD54"/>
      <c r="AE54"/>
      <c r="AF54"/>
      <c r="AG54"/>
      <c r="AH54"/>
      <c r="AI54"/>
      <c r="AJ54"/>
      <c r="AK54"/>
      <c r="AL54"/>
      <c r="AM54"/>
      <c r="AN54"/>
      <c r="AO54"/>
      <c r="AP54"/>
    </row>
    <row r="55" spans="1:42" ht="15" customHeight="1" x14ac:dyDescent="0.25">
      <c r="A55" s="12" t="str">
        <f>VLOOKUP(D:D,'[3]PARAGENS CONCELHO'!$1:$1048576,2,FALSE)</f>
        <v xml:space="preserve"> 40.605141,  -7.981888</v>
      </c>
      <c r="B55" s="12"/>
      <c r="C55" s="281" t="s">
        <v>1145</v>
      </c>
      <c r="D55" s="39" t="s">
        <v>3086</v>
      </c>
      <c r="E55" s="39"/>
    </row>
    <row r="56" spans="1:42" ht="15" customHeight="1" x14ac:dyDescent="0.25">
      <c r="A56" s="12" t="str">
        <f>VLOOKUP(D:D,'[3]PARAGENS CONCELHO'!$1:$1048576,2,FALSE)</f>
        <v xml:space="preserve"> 40.606735,  -7.979073</v>
      </c>
      <c r="B56" s="12"/>
      <c r="C56" s="281" t="s">
        <v>1148</v>
      </c>
      <c r="D56" s="39" t="s">
        <v>3087</v>
      </c>
      <c r="E56" s="39"/>
    </row>
    <row r="57" spans="1:42" ht="15" customHeight="1" x14ac:dyDescent="0.25">
      <c r="A57" s="12" t="str">
        <f>VLOOKUP(D:D,'[3]PARAGENS CONCELHO'!$1:$1048576,2,FALSE)</f>
        <v xml:space="preserve"> 40.607945,  -7.976631</v>
      </c>
      <c r="B57" s="12"/>
      <c r="C57" s="281" t="s">
        <v>1151</v>
      </c>
      <c r="D57" s="39" t="s">
        <v>3088</v>
      </c>
      <c r="E57" s="39"/>
    </row>
    <row r="58" spans="1:42" ht="15" customHeight="1" x14ac:dyDescent="0.25">
      <c r="A58" s="12" t="str">
        <f>VLOOKUP(D:D,'[3]PARAGENS CONCELHO'!$1:$1048576,2,FALSE)</f>
        <v xml:space="preserve"> 40.608416,  -7.975274</v>
      </c>
      <c r="B58" s="12"/>
      <c r="C58" s="281" t="s">
        <v>1154</v>
      </c>
      <c r="D58" s="39" t="s">
        <v>3089</v>
      </c>
      <c r="E58" s="39"/>
    </row>
    <row r="59" spans="1:42" ht="15" customHeight="1" x14ac:dyDescent="0.25">
      <c r="A59" s="12" t="str">
        <f>VLOOKUP(D:D,'[3]PARAGENS CONCELHO'!$1:$1048576,2,FALSE)</f>
        <v xml:space="preserve"> 40.609320,  -7.971849</v>
      </c>
      <c r="B59" s="12"/>
      <c r="C59" s="281" t="s">
        <v>1157</v>
      </c>
      <c r="D59" s="39" t="s">
        <v>3090</v>
      </c>
      <c r="E59" s="39"/>
    </row>
    <row r="60" spans="1:42" ht="15" customHeight="1" x14ac:dyDescent="0.25">
      <c r="A60" s="12" t="str">
        <f>VLOOKUP(D:D,'[3]PARAGENS CONCELHO'!$1:$1048576,2,FALSE)</f>
        <v xml:space="preserve"> 40.609985,  -7.969727</v>
      </c>
      <c r="B60" s="12"/>
      <c r="C60" s="281" t="s">
        <v>1160</v>
      </c>
      <c r="D60" s="39" t="s">
        <v>3091</v>
      </c>
      <c r="E60" s="39"/>
    </row>
    <row r="61" spans="1:42" ht="15" customHeight="1" x14ac:dyDescent="0.25">
      <c r="A61" s="12" t="str">
        <f>VLOOKUP(D:D,'[3]PARAGENS CONCELHO'!$1:$1048576,2,FALSE)</f>
        <v xml:space="preserve"> 40.614693,  -7.960874</v>
      </c>
      <c r="B61" s="12"/>
      <c r="C61" s="281" t="s">
        <v>2492</v>
      </c>
      <c r="D61" s="39" t="s">
        <v>2490</v>
      </c>
      <c r="E61" s="39"/>
    </row>
    <row r="62" spans="1:42" ht="15" customHeight="1" x14ac:dyDescent="0.25">
      <c r="A62" s="12" t="str">
        <f>VLOOKUP(D:D,'[3]PARAGENS CONCELHO'!$1:$1048576,2,FALSE)</f>
        <v xml:space="preserve"> 40.615491,  -7.957021</v>
      </c>
      <c r="B62" s="12"/>
      <c r="C62" s="281" t="s">
        <v>1163</v>
      </c>
      <c r="D62" s="39" t="s">
        <v>3092</v>
      </c>
      <c r="E62" s="39"/>
    </row>
    <row r="63" spans="1:42" ht="15" customHeight="1" x14ac:dyDescent="0.25">
      <c r="A63" s="12" t="str">
        <f>VLOOKUP(D:D,'[3]PARAGENS CONCELHO'!$1:$1048576,2,FALSE)</f>
        <v xml:space="preserve"> 40.617943,  -7.953988</v>
      </c>
      <c r="B63" s="12"/>
      <c r="C63" s="281" t="s">
        <v>1166</v>
      </c>
      <c r="D63" s="39" t="s">
        <v>3093</v>
      </c>
      <c r="E63" s="39"/>
    </row>
    <row r="64" spans="1:42" ht="15" customHeight="1" x14ac:dyDescent="0.25">
      <c r="A64" s="12" t="str">
        <f>VLOOKUP(D:D,'[3]PARAGENS CONCELHO'!$1:$1048576,2,FALSE)</f>
        <v xml:space="preserve"> 40.620037,  -7.950247</v>
      </c>
      <c r="B64" s="12"/>
      <c r="C64" s="281" t="s">
        <v>1169</v>
      </c>
      <c r="D64" s="39" t="s">
        <v>3094</v>
      </c>
      <c r="E64" s="39"/>
    </row>
    <row r="65" spans="1:42" s="143" customFormat="1" ht="15" customHeight="1" x14ac:dyDescent="0.25">
      <c r="A65" s="23" t="str">
        <f>VLOOKUP(D:D,'[3]PARAGENS CONCELHO'!$1:$1048576,2,FALSE)</f>
        <v xml:space="preserve"> 40.622802,  -7.944304</v>
      </c>
      <c r="B65" s="12">
        <v>13</v>
      </c>
      <c r="C65" s="280" t="s">
        <v>1196</v>
      </c>
      <c r="D65" s="284" t="s">
        <v>3063</v>
      </c>
      <c r="E65" s="284" t="s">
        <v>2914</v>
      </c>
      <c r="F65"/>
      <c r="G65"/>
      <c r="H65"/>
      <c r="I65"/>
      <c r="J65"/>
      <c r="K65"/>
      <c r="L65"/>
      <c r="M65"/>
      <c r="N65"/>
      <c r="O65"/>
      <c r="P65"/>
      <c r="Q65"/>
      <c r="R65"/>
      <c r="S65"/>
      <c r="T65"/>
      <c r="U65"/>
      <c r="V65"/>
      <c r="W65"/>
      <c r="X65"/>
      <c r="Y65"/>
      <c r="Z65"/>
      <c r="AA65"/>
      <c r="AB65"/>
      <c r="AC65"/>
      <c r="AD65"/>
      <c r="AE65"/>
      <c r="AF65"/>
      <c r="AG65"/>
      <c r="AH65"/>
      <c r="AI65"/>
      <c r="AJ65"/>
      <c r="AK65"/>
      <c r="AL65"/>
      <c r="AM65"/>
      <c r="AN65"/>
      <c r="AO65"/>
      <c r="AP65"/>
    </row>
    <row r="66" spans="1:42" ht="15" customHeight="1" x14ac:dyDescent="0.25">
      <c r="A66" s="12" t="str">
        <f>VLOOKUP(D:D,'[3]PARAGENS CONCELHO'!$1:$1048576,2,FALSE)</f>
        <v xml:space="preserve"> 40.628143,  -7.940052</v>
      </c>
      <c r="B66" s="12">
        <v>13</v>
      </c>
      <c r="C66" s="281" t="s">
        <v>2287</v>
      </c>
      <c r="D66" s="36" t="s">
        <v>2285</v>
      </c>
      <c r="E66" s="39"/>
    </row>
    <row r="67" spans="1:42" ht="15" customHeight="1" x14ac:dyDescent="0.25">
      <c r="A67" s="12" t="str">
        <f>VLOOKUP(D:D,'[3]PARAGENS CONCELHO'!$1:$1048576,2,FALSE)</f>
        <v xml:space="preserve"> 40.634885,  -7.929637</v>
      </c>
      <c r="B67" s="12">
        <v>13</v>
      </c>
      <c r="C67" s="281" t="s">
        <v>1199</v>
      </c>
      <c r="D67" s="39" t="s">
        <v>3064</v>
      </c>
      <c r="E67" s="39"/>
    </row>
    <row r="68" spans="1:42" ht="15" customHeight="1" x14ac:dyDescent="0.25">
      <c r="A68" s="12" t="str">
        <f>VLOOKUP(D:D,'[3]PARAGENS CONCELHO'!$1:$1048576,2,FALSE)</f>
        <v xml:space="preserve"> 40.638076,  -7.929845</v>
      </c>
      <c r="B68" s="12">
        <v>13</v>
      </c>
      <c r="C68" s="281" t="s">
        <v>2176</v>
      </c>
      <c r="D68" s="39" t="s">
        <v>3044</v>
      </c>
      <c r="E68" s="39"/>
    </row>
    <row r="69" spans="1:42" ht="15" customHeight="1" x14ac:dyDescent="0.25">
      <c r="A69" s="12" t="str">
        <f>VLOOKUP(D:D,'[3]PARAGENS CONCELHO'!$1:$1048576,2,FALSE)</f>
        <v xml:space="preserve"> 40.638632,  -7.932472</v>
      </c>
      <c r="B69" s="12">
        <v>13</v>
      </c>
      <c r="C69" s="281" t="s">
        <v>2167</v>
      </c>
      <c r="D69" s="39" t="s">
        <v>3045</v>
      </c>
      <c r="E69" s="39"/>
    </row>
    <row r="70" spans="1:42" ht="15" customHeight="1" x14ac:dyDescent="0.25">
      <c r="A70" s="12" t="str">
        <f>VLOOKUP(D:D,'[3]PARAGENS CONCELHO'!$1:$1048576,2,FALSE)</f>
        <v xml:space="preserve"> 40.638918,  -7.934570</v>
      </c>
      <c r="B70" s="12">
        <v>13</v>
      </c>
      <c r="C70" s="281" t="s">
        <v>2161</v>
      </c>
      <c r="D70" s="39" t="s">
        <v>3046</v>
      </c>
      <c r="E70" s="39"/>
    </row>
    <row r="71" spans="1:42" ht="15" customHeight="1" x14ac:dyDescent="0.25">
      <c r="A71" s="12" t="str">
        <f>VLOOKUP(D:D,'[3]PARAGENS CONCELHO'!$1:$1048576,2,FALSE)</f>
        <v xml:space="preserve"> 40.640825,  -7.936920</v>
      </c>
      <c r="B71" s="12">
        <v>13</v>
      </c>
      <c r="C71" s="281" t="s">
        <v>2119</v>
      </c>
      <c r="D71" s="39" t="s">
        <v>3047</v>
      </c>
      <c r="E71" s="39"/>
    </row>
    <row r="72" spans="1:42" ht="15" customHeight="1" x14ac:dyDescent="0.25">
      <c r="A72" s="12" t="str">
        <f>VLOOKUP(D:D,'[3]PARAGENS CONCELHO'!$1:$1048576,2,FALSE)</f>
        <v xml:space="preserve"> 40.638281,  -7.933902</v>
      </c>
      <c r="B72" s="12">
        <v>13</v>
      </c>
      <c r="C72" s="281" t="s">
        <v>2164</v>
      </c>
      <c r="D72" s="39" t="s">
        <v>3048</v>
      </c>
      <c r="E72" s="39"/>
    </row>
    <row r="73" spans="1:42" ht="15" customHeight="1" x14ac:dyDescent="0.25">
      <c r="A73" s="12" t="str">
        <f>VLOOKUP(D:D,'[3]PARAGENS CONCELHO'!$1:$1048576,2,FALSE)</f>
        <v xml:space="preserve"> 40.638625,  -7.932699</v>
      </c>
      <c r="B73" s="12">
        <v>13</v>
      </c>
      <c r="C73" s="281" t="s">
        <v>2170</v>
      </c>
      <c r="D73" s="39" t="s">
        <v>3049</v>
      </c>
      <c r="E73" s="39"/>
    </row>
    <row r="74" spans="1:42" ht="15" customHeight="1" x14ac:dyDescent="0.25">
      <c r="A74" s="12" t="str">
        <f>VLOOKUP(D:D,'[3]PARAGENS CONCELHO'!$1:$1048576,2,FALSE)</f>
        <v xml:space="preserve"> 40.638306,  -7.931532</v>
      </c>
      <c r="B74" s="12">
        <v>13</v>
      </c>
      <c r="C74" s="281" t="s">
        <v>2173</v>
      </c>
      <c r="D74" s="39" t="s">
        <v>3050</v>
      </c>
      <c r="E74" s="39"/>
    </row>
    <row r="75" spans="1:42" ht="15" customHeight="1" x14ac:dyDescent="0.25">
      <c r="A75" s="12" t="str">
        <f>VLOOKUP(D:D,'[3]PARAGENS CONCELHO'!$1:$1048576,2,FALSE)</f>
        <v xml:space="preserve"> 40.638097,  -7.930763</v>
      </c>
      <c r="B75" s="12">
        <v>13</v>
      </c>
      <c r="C75" s="281" t="s">
        <v>2179</v>
      </c>
      <c r="D75" s="39" t="s">
        <v>3051</v>
      </c>
      <c r="E75" s="39"/>
    </row>
    <row r="76" spans="1:42" s="143" customFormat="1" ht="15" customHeight="1" x14ac:dyDescent="0.25">
      <c r="A76" s="23" t="str">
        <f>VLOOKUP(D:D,'[3]PARAGENS CONCELHO'!$1:$1048576,2,FALSE)</f>
        <v xml:space="preserve"> 40.638531,  -7.928003</v>
      </c>
      <c r="B76" s="12">
        <v>13</v>
      </c>
      <c r="C76" s="280" t="s">
        <v>1202</v>
      </c>
      <c r="D76" s="279" t="s">
        <v>3065</v>
      </c>
      <c r="E76" s="279" t="s">
        <v>2915</v>
      </c>
      <c r="F76"/>
      <c r="G76"/>
      <c r="H76"/>
      <c r="I76"/>
      <c r="J76"/>
      <c r="K76"/>
      <c r="L76"/>
      <c r="M76"/>
      <c r="N76"/>
      <c r="O76"/>
      <c r="P76"/>
      <c r="Q76"/>
      <c r="R76"/>
      <c r="S76"/>
      <c r="T76"/>
      <c r="U76"/>
      <c r="V76"/>
      <c r="W76"/>
      <c r="X76"/>
      <c r="Y76"/>
      <c r="Z76"/>
      <c r="AA76"/>
      <c r="AB76"/>
      <c r="AC76"/>
      <c r="AD76"/>
      <c r="AE76"/>
      <c r="AF76"/>
      <c r="AG76"/>
      <c r="AH76"/>
      <c r="AI76"/>
      <c r="AJ76"/>
      <c r="AK76"/>
      <c r="AL76"/>
      <c r="AM76"/>
      <c r="AN76"/>
      <c r="AO76"/>
      <c r="AP76"/>
    </row>
    <row r="77" spans="1:42" ht="15" customHeight="1" x14ac:dyDescent="0.25">
      <c r="A77" s="12" t="str">
        <f>VLOOKUP(D:D,'[3]PARAGENS CONCELHO'!$1:$1048576,2,FALSE)</f>
        <v xml:space="preserve"> 40.642136,  -7.924234</v>
      </c>
      <c r="B77" s="12">
        <v>13</v>
      </c>
      <c r="C77" s="281" t="s">
        <v>1205</v>
      </c>
      <c r="D77" s="39" t="s">
        <v>3066</v>
      </c>
      <c r="E77" s="39"/>
    </row>
    <row r="78" spans="1:42" ht="15" customHeight="1" x14ac:dyDescent="0.25">
      <c r="A78" s="12" t="str">
        <f>VLOOKUP(D:D,'[3]PARAGENS CONCELHO'!$1:$1048576,2,FALSE)</f>
        <v xml:space="preserve"> 40.642368,  -7.920309</v>
      </c>
      <c r="B78" s="12" t="s">
        <v>3813</v>
      </c>
      <c r="C78" s="281" t="s">
        <v>756</v>
      </c>
      <c r="D78" s="39" t="s">
        <v>2872</v>
      </c>
      <c r="E78" s="39"/>
    </row>
    <row r="79" spans="1:42" ht="15" customHeight="1" x14ac:dyDescent="0.25">
      <c r="A79" s="12" t="str">
        <f>VLOOKUP(D:D,'[3]PARAGENS CONCELHO'!$1:$1048576,2,FALSE)</f>
        <v xml:space="preserve"> 40.642870,  -7.920631</v>
      </c>
      <c r="B79" s="12" t="s">
        <v>3811</v>
      </c>
      <c r="C79" s="281" t="s">
        <v>759</v>
      </c>
      <c r="D79" s="39" t="s">
        <v>2907</v>
      </c>
      <c r="E79" s="39"/>
    </row>
    <row r="80" spans="1:42" ht="15" customHeight="1" x14ac:dyDescent="0.25">
      <c r="A80" s="12" t="str">
        <f>VLOOKUP(D:D,'[3]PARAGENS CONCELHO'!$1:$1048576,2,FALSE)</f>
        <v xml:space="preserve"> 40.644778,  -7.923078</v>
      </c>
      <c r="B80" s="12" t="s">
        <v>3811</v>
      </c>
      <c r="C80" s="281" t="s">
        <v>753</v>
      </c>
      <c r="D80" s="39" t="s">
        <v>2908</v>
      </c>
      <c r="E80" s="39"/>
    </row>
    <row r="81" spans="1:42" s="143" customFormat="1" ht="15" customHeight="1" x14ac:dyDescent="0.25">
      <c r="A81" s="23" t="str">
        <f>VLOOKUP(D:D,'[3]PARAGENS CONCELHO'!$1:$1048576,2,FALSE)</f>
        <v xml:space="preserve"> 40.647572,  -7.920597</v>
      </c>
      <c r="B81" s="12" t="s">
        <v>3811</v>
      </c>
      <c r="C81" s="280" t="s">
        <v>750</v>
      </c>
      <c r="D81" s="279" t="s">
        <v>2909</v>
      </c>
      <c r="E81" s="279" t="s">
        <v>2916</v>
      </c>
      <c r="F81"/>
      <c r="G81"/>
      <c r="H81"/>
      <c r="I81"/>
      <c r="J81"/>
      <c r="K81"/>
      <c r="L81"/>
      <c r="M81"/>
      <c r="N81"/>
      <c r="O81"/>
      <c r="P81"/>
      <c r="Q81"/>
      <c r="R81"/>
      <c r="S81"/>
      <c r="T81"/>
      <c r="U81"/>
      <c r="V81"/>
      <c r="W81"/>
      <c r="X81"/>
      <c r="Y81"/>
      <c r="Z81"/>
      <c r="AA81"/>
      <c r="AB81"/>
      <c r="AC81"/>
      <c r="AD81"/>
      <c r="AE81"/>
      <c r="AF81"/>
      <c r="AG81"/>
      <c r="AH81"/>
      <c r="AI81"/>
      <c r="AJ81"/>
      <c r="AK81"/>
      <c r="AL81"/>
      <c r="AM81"/>
      <c r="AN81"/>
      <c r="AO81"/>
      <c r="AP81"/>
    </row>
    <row r="82" spans="1:42" ht="15" customHeight="1" x14ac:dyDescent="0.25">
      <c r="A82" s="12" t="str">
        <f>VLOOKUP(D:D,'[3]PARAGENS CONCELHO'!$1:$1048576,2,FALSE)</f>
        <v xml:space="preserve"> 40.650440,  -7.918447</v>
      </c>
      <c r="B82" s="12" t="s">
        <v>3811</v>
      </c>
      <c r="C82" s="281" t="s">
        <v>744</v>
      </c>
      <c r="D82" s="39" t="s">
        <v>2910</v>
      </c>
      <c r="E82" s="39"/>
    </row>
    <row r="83" spans="1:42" ht="15" customHeight="1" x14ac:dyDescent="0.25">
      <c r="A83" s="12" t="str">
        <f>VLOOKUP(D:D,'[3]PARAGENS CONCELHO'!$1:$1048576,2,FALSE)</f>
        <v xml:space="preserve"> 40.653866,  -7.915709</v>
      </c>
      <c r="B83" s="12" t="s">
        <v>3812</v>
      </c>
      <c r="C83" s="281" t="s">
        <v>738</v>
      </c>
      <c r="D83" s="39" t="s">
        <v>2911</v>
      </c>
      <c r="E83" s="39"/>
    </row>
    <row r="84" spans="1:42" ht="15" customHeight="1" x14ac:dyDescent="0.25">
      <c r="A84" s="12" t="str">
        <f>VLOOKUP(D:D,'[3]PARAGENS CONCELHO'!$1:$1048576,2,FALSE)</f>
        <v xml:space="preserve"> 40.641674,  -7.917270</v>
      </c>
      <c r="B84" s="12" t="s">
        <v>3814</v>
      </c>
      <c r="C84" s="281" t="s">
        <v>762</v>
      </c>
      <c r="D84" s="39" t="s">
        <v>2873</v>
      </c>
      <c r="E84" s="39"/>
    </row>
    <row r="85" spans="1:42" ht="15" customHeight="1" x14ac:dyDescent="0.25">
      <c r="A85" s="12" t="str">
        <f>VLOOKUP(D:D,'[3]PARAGENS CONCELHO'!$1:$1048576,2,FALSE)</f>
        <v xml:space="preserve"> 40.642529,  -7.916609</v>
      </c>
      <c r="B85" s="12" t="s">
        <v>3814</v>
      </c>
      <c r="C85" s="281" t="s">
        <v>765</v>
      </c>
      <c r="D85" s="39" t="s">
        <v>2874</v>
      </c>
      <c r="E85" s="39"/>
    </row>
    <row r="86" spans="1:42" ht="15" customHeight="1" x14ac:dyDescent="0.25">
      <c r="A86" s="12" t="str">
        <f>VLOOKUP(D:D,'[3]PARAGENS CONCELHO'!$1:$1048576,2,FALSE)</f>
        <v xml:space="preserve"> 40.644985,  -7.915072</v>
      </c>
      <c r="B86" s="12" t="s">
        <v>3814</v>
      </c>
      <c r="C86" s="281" t="s">
        <v>774</v>
      </c>
      <c r="D86" s="39" t="s">
        <v>2875</v>
      </c>
      <c r="E86" s="39"/>
    </row>
    <row r="87" spans="1:42" ht="15" customHeight="1" x14ac:dyDescent="0.25">
      <c r="A87" s="12" t="str">
        <f>VLOOKUP(D:D,'[3]PARAGENS CONCELHO'!$1:$1048576,2,FALSE)</f>
        <v xml:space="preserve"> 40.646349,  -7.914362</v>
      </c>
      <c r="B87" s="12" t="s">
        <v>3814</v>
      </c>
      <c r="C87" s="281" t="s">
        <v>777</v>
      </c>
      <c r="D87" s="39" t="s">
        <v>2876</v>
      </c>
      <c r="E87" s="39"/>
    </row>
    <row r="88" spans="1:42" ht="15" customHeight="1" x14ac:dyDescent="0.25">
      <c r="A88" s="12" t="str">
        <f>VLOOKUP(D:D,'[3]PARAGENS CONCELHO'!$1:$1048576,2,FALSE)</f>
        <v xml:space="preserve"> 40.647166,  -7.912720</v>
      </c>
      <c r="B88" s="12" t="s">
        <v>3814</v>
      </c>
      <c r="C88" s="281" t="s">
        <v>780</v>
      </c>
      <c r="D88" s="39" t="s">
        <v>2877</v>
      </c>
      <c r="E88" s="39"/>
    </row>
    <row r="89" spans="1:42" ht="15" customHeight="1" x14ac:dyDescent="0.25">
      <c r="A89" s="12" t="str">
        <f>VLOOKUP(D:D,'[3]PARAGENS CONCELHO'!$1:$1048576,2,FALSE)</f>
        <v xml:space="preserve"> 40.648672,  -7.908798</v>
      </c>
      <c r="B89" s="12" t="s">
        <v>3815</v>
      </c>
      <c r="C89" s="281" t="s">
        <v>1208</v>
      </c>
      <c r="D89" s="39" t="s">
        <v>2662</v>
      </c>
      <c r="E89" s="39"/>
    </row>
    <row r="90" spans="1:42" ht="15" customHeight="1" x14ac:dyDescent="0.25">
      <c r="A90" s="12" t="e">
        <f>VLOOKUP(D:D,'[3]PARAGENS CONCELHO'!$1:$1048576,2,FALSE)</f>
        <v>#REF!</v>
      </c>
      <c r="B90" s="12" t="s">
        <v>3808</v>
      </c>
      <c r="C90" s="281" t="s">
        <v>138</v>
      </c>
      <c r="D90" s="39" t="s">
        <v>2938</v>
      </c>
      <c r="E90" s="39"/>
    </row>
    <row r="91" spans="1:42" ht="15" customHeight="1" x14ac:dyDescent="0.25">
      <c r="A91" s="12" t="str">
        <f>VLOOKUP(D:D,'[3]PARAGENS CONCELHO'!$1:$1048576,2,FALSE)</f>
        <v xml:space="preserve"> 40.651525,  -7.910241</v>
      </c>
      <c r="B91" s="12" t="s">
        <v>3816</v>
      </c>
      <c r="C91" s="281" t="s">
        <v>1220</v>
      </c>
      <c r="D91" s="39" t="s">
        <v>2664</v>
      </c>
      <c r="E91" s="39"/>
    </row>
    <row r="92" spans="1:42" ht="15" customHeight="1" x14ac:dyDescent="0.25">
      <c r="A92" s="12" t="str">
        <f>VLOOKUP(D:D,'[3]PARAGENS CONCELHO'!$1:$1048576,2,FALSE)</f>
        <v xml:space="preserve"> 40.653876,  -7.914252</v>
      </c>
      <c r="B92" s="12" t="s">
        <v>3816</v>
      </c>
      <c r="C92" s="281" t="s">
        <v>1223</v>
      </c>
      <c r="D92" s="39" t="s">
        <v>2666</v>
      </c>
      <c r="E92" s="39"/>
    </row>
    <row r="93" spans="1:42" ht="15" customHeight="1" x14ac:dyDescent="0.25">
      <c r="A93" s="12" t="str">
        <f>VLOOKUP(D:D,'[3]PARAGENS CONCELHO'!$1:$1048576,2,FALSE)</f>
        <v xml:space="preserve"> 40.656145,  -7.914081</v>
      </c>
      <c r="B93" s="12" t="s">
        <v>3817</v>
      </c>
      <c r="C93" s="281" t="s">
        <v>278</v>
      </c>
      <c r="D93" s="39" t="s">
        <v>21</v>
      </c>
      <c r="E93" s="39"/>
    </row>
    <row r="94" spans="1:42" ht="15" customHeight="1" x14ac:dyDescent="0.25">
      <c r="A94" s="12" t="str">
        <f>VLOOKUP(D:D,'[3]PARAGENS CONCELHO'!$1:$1048576,2,FALSE)</f>
        <v xml:space="preserve"> 40.659281,  -7.914792</v>
      </c>
      <c r="B94" s="12" t="s">
        <v>3804</v>
      </c>
      <c r="C94" s="281" t="s">
        <v>521</v>
      </c>
      <c r="D94" s="39" t="s">
        <v>59</v>
      </c>
      <c r="E94" s="39"/>
    </row>
    <row r="95" spans="1:42" ht="15" customHeight="1" x14ac:dyDescent="0.25">
      <c r="A95" s="12" t="str">
        <f>VLOOKUP(D:D,'[3]PARAGENS CONCELHO'!$1:$1048576,2,FALSE)</f>
        <v xml:space="preserve"> 40.661562,  -7.915328</v>
      </c>
      <c r="B95" s="12" t="s">
        <v>3818</v>
      </c>
      <c r="C95" s="281" t="s">
        <v>527</v>
      </c>
      <c r="D95" s="39" t="s">
        <v>2772</v>
      </c>
      <c r="E95" s="39"/>
    </row>
    <row r="96" spans="1:42" s="143" customFormat="1" ht="15" customHeight="1" x14ac:dyDescent="0.25">
      <c r="A96" s="23" t="str">
        <f>VLOOKUP(D:D,'[3]PARAGENS CONCELHO'!$1:$1048576,2,FALSE)</f>
        <v xml:space="preserve"> 40.664151,  -7.915741</v>
      </c>
      <c r="B96" s="12" t="s">
        <v>3819</v>
      </c>
      <c r="C96" s="280" t="s">
        <v>536</v>
      </c>
      <c r="D96" s="279" t="s">
        <v>2773</v>
      </c>
      <c r="E96" s="279" t="s">
        <v>2921</v>
      </c>
      <c r="F96"/>
      <c r="G96"/>
      <c r="H96"/>
      <c r="I96"/>
      <c r="J96"/>
      <c r="K96"/>
      <c r="L96"/>
      <c r="M96"/>
      <c r="N96"/>
      <c r="O96"/>
      <c r="P96"/>
      <c r="Q96"/>
      <c r="R96"/>
      <c r="S96"/>
      <c r="T96"/>
      <c r="U96"/>
      <c r="V96"/>
      <c r="W96"/>
      <c r="X96"/>
      <c r="Y96"/>
      <c r="Z96"/>
      <c r="AA96"/>
      <c r="AB96"/>
      <c r="AC96"/>
      <c r="AD96"/>
      <c r="AE96"/>
      <c r="AF96"/>
      <c r="AG96"/>
      <c r="AH96"/>
      <c r="AI96"/>
      <c r="AJ96"/>
      <c r="AK96"/>
      <c r="AL96"/>
      <c r="AM96"/>
      <c r="AN96"/>
      <c r="AO96"/>
      <c r="AP96"/>
    </row>
    <row r="97" spans="1:5" ht="15" customHeight="1" x14ac:dyDescent="0.25">
      <c r="A97" s="12" t="str">
        <f>VLOOKUP(D:D,'[3]PARAGENS CONCELHO'!$1:$1048576,2,FALSE)</f>
        <v xml:space="preserve"> 40.666818,  -7.916960</v>
      </c>
      <c r="B97" s="12" t="s">
        <v>3163</v>
      </c>
      <c r="C97" s="281" t="s">
        <v>2041</v>
      </c>
      <c r="D97" s="39" t="s">
        <v>3095</v>
      </c>
      <c r="E97" s="39"/>
    </row>
    <row r="98" spans="1:5" ht="15" customHeight="1" x14ac:dyDescent="0.25">
      <c r="A98" s="12" t="str">
        <f>VLOOKUP(D:D,'[3]PARAGENS CONCELHO'!$1:$1048576,2,FALSE)</f>
        <v xml:space="preserve"> 40.669203,  -7.923596</v>
      </c>
      <c r="B98" s="12"/>
      <c r="C98" s="281" t="s">
        <v>3139</v>
      </c>
      <c r="D98" s="39" t="s">
        <v>3069</v>
      </c>
      <c r="E98" s="39"/>
    </row>
    <row r="100" spans="1:5" hidden="1" x14ac:dyDescent="0.25"/>
    <row r="101" spans="1:5" hidden="1" x14ac:dyDescent="0.25"/>
    <row r="102" spans="1:5" hidden="1" x14ac:dyDescent="0.25"/>
    <row r="103" spans="1:5" hidden="1" x14ac:dyDescent="0.25"/>
  </sheetData>
  <mergeCells count="2">
    <mergeCell ref="C3:E3"/>
    <mergeCell ref="C2:E2"/>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&amp;L&amp;"-,Negrito"&amp;12Empresa Berrelhas de Camionagem, Lda
500 095 884
Viseu&amp;R&amp;G</oddHeader>
    <oddFooter>&amp;LViseu, 03 de março de 2025
&amp;RPágina &amp;P de &amp;N</oddFoot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59999389629810485"/>
    <pageSetUpPr fitToPage="1"/>
  </sheetPr>
  <dimension ref="A1:E154"/>
  <sheetViews>
    <sheetView topLeftCell="C139" zoomScaleNormal="100" workbookViewId="0">
      <selection activeCell="H13" sqref="H13"/>
    </sheetView>
  </sheetViews>
  <sheetFormatPr defaultColWidth="9.140625" defaultRowHeight="15" x14ac:dyDescent="0.25"/>
  <cols>
    <col min="1" max="1" width="23.85546875" hidden="1" customWidth="1"/>
    <col min="2" max="2" width="46" hidden="1" customWidth="1"/>
    <col min="3" max="3" width="26.42578125" bestFit="1" customWidth="1"/>
    <col min="4" max="4" width="13.42578125" bestFit="1" customWidth="1"/>
    <col min="5" max="5" width="15.140625" bestFit="1" customWidth="1"/>
  </cols>
  <sheetData>
    <row r="1" spans="1:5" hidden="1" x14ac:dyDescent="0.25">
      <c r="C1" s="1" t="s">
        <v>0</v>
      </c>
      <c r="D1" s="2"/>
    </row>
    <row r="2" spans="1:5" hidden="1" x14ac:dyDescent="0.25">
      <c r="C2" s="1" t="s">
        <v>1</v>
      </c>
      <c r="D2" s="30"/>
    </row>
    <row r="3" spans="1:5" ht="30" hidden="1" x14ac:dyDescent="0.25">
      <c r="C3" s="54" t="s">
        <v>2569</v>
      </c>
      <c r="D3" s="55"/>
    </row>
    <row r="4" spans="1:5" ht="15" customHeight="1" x14ac:dyDescent="0.25">
      <c r="C4" s="201"/>
      <c r="D4" s="5"/>
    </row>
    <row r="5" spans="1:5" ht="15" customHeight="1" x14ac:dyDescent="0.25">
      <c r="A5" s="311" t="s">
        <v>3920</v>
      </c>
      <c r="B5" s="311"/>
      <c r="C5" s="311"/>
      <c r="D5" s="311"/>
      <c r="E5" s="311"/>
    </row>
    <row r="6" spans="1:5" ht="15" customHeight="1" x14ac:dyDescent="0.25">
      <c r="A6" s="307"/>
      <c r="B6" s="307"/>
      <c r="C6" s="312" t="s">
        <v>4248</v>
      </c>
      <c r="D6" s="312"/>
      <c r="E6" s="312"/>
    </row>
    <row r="7" spans="1:5" ht="15" customHeight="1" x14ac:dyDescent="0.25"/>
    <row r="8" spans="1:5" ht="15" customHeight="1" x14ac:dyDescent="0.25">
      <c r="A8" s="221" t="s">
        <v>2711</v>
      </c>
      <c r="B8" s="169" t="s">
        <v>3601</v>
      </c>
      <c r="C8" s="217" t="s">
        <v>9</v>
      </c>
      <c r="D8" s="217" t="s">
        <v>10</v>
      </c>
      <c r="E8" s="291" t="s">
        <v>12</v>
      </c>
    </row>
    <row r="9" spans="1:5" ht="15" customHeight="1" x14ac:dyDescent="0.25">
      <c r="A9" s="23">
        <f>VLOOKUP(D:D,'PARAGENS CONCELHO'!$1:$1048576,2,FALSE)</f>
        <v>0</v>
      </c>
      <c r="B9" s="12" t="s">
        <v>3820</v>
      </c>
      <c r="C9" s="280" t="s">
        <v>138</v>
      </c>
      <c r="D9" s="279" t="s">
        <v>2938</v>
      </c>
      <c r="E9" s="279" t="s">
        <v>15</v>
      </c>
    </row>
    <row r="10" spans="1:5" ht="15" customHeight="1" x14ac:dyDescent="0.25">
      <c r="A10" s="12" t="str">
        <f>VLOOKUP(D:D,'PARAGENS CONCELHO'!$1:$1048576,2,FALSE)</f>
        <v xml:space="preserve"> 40.651525,  -7.910241</v>
      </c>
      <c r="B10" s="12" t="s">
        <v>3821</v>
      </c>
      <c r="C10" s="281" t="s">
        <v>1220</v>
      </c>
      <c r="D10" s="39" t="s">
        <v>2664</v>
      </c>
      <c r="E10" s="39"/>
    </row>
    <row r="11" spans="1:5" ht="15" customHeight="1" x14ac:dyDescent="0.25">
      <c r="A11" s="12" t="str">
        <f>VLOOKUP(D:D,'PARAGENS CONCELHO'!$1:$1048576,2,FALSE)</f>
        <v xml:space="preserve"> 40.653876,  -7.914252</v>
      </c>
      <c r="B11" s="12" t="s">
        <v>3821</v>
      </c>
      <c r="C11" s="281" t="s">
        <v>1223</v>
      </c>
      <c r="D11" s="281" t="s">
        <v>2666</v>
      </c>
      <c r="E11" s="281"/>
    </row>
    <row r="12" spans="1:5" ht="15" customHeight="1" x14ac:dyDescent="0.25">
      <c r="A12" s="12" t="str">
        <f>VLOOKUP(D:D,'PARAGENS CONCELHO'!$1:$1048576,2,FALSE)</f>
        <v xml:space="preserve"> 40.656145,  -7.914081</v>
      </c>
      <c r="B12" s="12" t="s">
        <v>3822</v>
      </c>
      <c r="C12" s="281" t="s">
        <v>278</v>
      </c>
      <c r="D12" s="39" t="s">
        <v>21</v>
      </c>
      <c r="E12" s="39"/>
    </row>
    <row r="13" spans="1:5" ht="15" customHeight="1" x14ac:dyDescent="0.25">
      <c r="A13" s="12" t="str">
        <f>VLOOKUP(D:D,'PARAGENS CONCELHO'!$1:$1048576,2,FALSE)</f>
        <v xml:space="preserve"> 40.659281,  -7.914792</v>
      </c>
      <c r="B13" s="12" t="s">
        <v>3823</v>
      </c>
      <c r="C13" s="281" t="s">
        <v>521</v>
      </c>
      <c r="D13" s="281" t="s">
        <v>59</v>
      </c>
      <c r="E13" s="281"/>
    </row>
    <row r="14" spans="1:5" ht="15" customHeight="1" x14ac:dyDescent="0.25">
      <c r="A14" s="12" t="str">
        <f>VLOOKUP(D:D,'PARAGENS CONCELHO'!$1:$1048576,2,FALSE)</f>
        <v xml:space="preserve"> 40.661562,  -7.915328</v>
      </c>
      <c r="B14" s="12" t="s">
        <v>3824</v>
      </c>
      <c r="C14" s="281" t="s">
        <v>527</v>
      </c>
      <c r="D14" s="39" t="s">
        <v>2772</v>
      </c>
      <c r="E14" s="39"/>
    </row>
    <row r="15" spans="1:5" ht="15" customHeight="1" x14ac:dyDescent="0.25">
      <c r="A15" s="23" t="str">
        <f>VLOOKUP(D:D,'PARAGENS CONCELHO'!$1:$1048576,2,FALSE)</f>
        <v xml:space="preserve"> 40.664151,  -7.915741</v>
      </c>
      <c r="B15" s="12" t="s">
        <v>3825</v>
      </c>
      <c r="C15" s="280" t="s">
        <v>536</v>
      </c>
      <c r="D15" s="279" t="s">
        <v>2773</v>
      </c>
      <c r="E15" s="279" t="s">
        <v>28</v>
      </c>
    </row>
    <row r="16" spans="1:5" ht="15" customHeight="1" x14ac:dyDescent="0.25">
      <c r="A16" s="12" t="str">
        <f>VLOOKUP(D:D,'PARAGENS CONCELHO'!$1:$1048576,2,FALSE)</f>
        <v xml:space="preserve"> 40.664846,  -7.913745</v>
      </c>
      <c r="B16" s="12" t="s">
        <v>3834</v>
      </c>
      <c r="C16" s="281" t="s">
        <v>2044</v>
      </c>
      <c r="D16" s="281" t="s">
        <v>2774</v>
      </c>
      <c r="E16" s="39"/>
    </row>
    <row r="17" spans="1:5" ht="15" customHeight="1" x14ac:dyDescent="0.25">
      <c r="A17" s="12" t="str">
        <f>VLOOKUP(D:D,'PARAGENS CONCELHO'!$1:$1048576,2,FALSE)</f>
        <v xml:space="preserve"> 40.666018,  -7.913206</v>
      </c>
      <c r="B17" s="12" t="s">
        <v>3826</v>
      </c>
      <c r="C17" s="281" t="s">
        <v>311</v>
      </c>
      <c r="D17" s="39" t="s">
        <v>2572</v>
      </c>
      <c r="E17" s="281"/>
    </row>
    <row r="18" spans="1:5" ht="15" customHeight="1" x14ac:dyDescent="0.25">
      <c r="A18" s="12" t="str">
        <f>VLOOKUP(D:D,'PARAGENS CONCELHO'!$1:$1048576,2,FALSE)</f>
        <v xml:space="preserve"> 40.672645,  -7.914911</v>
      </c>
      <c r="B18" s="12" t="s">
        <v>3835</v>
      </c>
      <c r="C18" s="281" t="s">
        <v>434</v>
      </c>
      <c r="D18" s="281" t="s">
        <v>2606</v>
      </c>
      <c r="E18" s="39"/>
    </row>
    <row r="19" spans="1:5" ht="15" customHeight="1" x14ac:dyDescent="0.25">
      <c r="A19" s="12" t="str">
        <f>VLOOKUP(D:D,'PARAGENS CONCELHO'!$1:$1048576,2,FALSE)</f>
        <v xml:space="preserve"> 40.673754,  -7.913658</v>
      </c>
      <c r="B19" s="12" t="s">
        <v>3835</v>
      </c>
      <c r="C19" s="281" t="s">
        <v>2314</v>
      </c>
      <c r="D19" s="39" t="s">
        <v>2312</v>
      </c>
      <c r="E19" s="281"/>
    </row>
    <row r="20" spans="1:5" ht="15" customHeight="1" x14ac:dyDescent="0.25">
      <c r="A20" s="12" t="str">
        <f>VLOOKUP(D:D,'PARAGENS CONCELHO'!$1:$1048576,2,FALSE)</f>
        <v xml:space="preserve"> 40.675783,  -7.915438</v>
      </c>
      <c r="B20" s="12" t="s">
        <v>3835</v>
      </c>
      <c r="C20" s="281" t="s">
        <v>440</v>
      </c>
      <c r="D20" s="281" t="s">
        <v>2607</v>
      </c>
      <c r="E20" s="39"/>
    </row>
    <row r="21" spans="1:5" ht="15" customHeight="1" x14ac:dyDescent="0.25">
      <c r="A21" s="12" t="str">
        <f>VLOOKUP(D:D,'PARAGENS CONCELHO'!$1:$1048576,2,FALSE)</f>
        <v xml:space="preserve"> 40.677924,  -7.916418</v>
      </c>
      <c r="B21" s="12" t="s">
        <v>3835</v>
      </c>
      <c r="C21" s="281" t="s">
        <v>446</v>
      </c>
      <c r="D21" s="39" t="s">
        <v>2608</v>
      </c>
      <c r="E21" s="281"/>
    </row>
    <row r="22" spans="1:5" ht="15" customHeight="1" x14ac:dyDescent="0.25">
      <c r="A22" s="12" t="str">
        <f>VLOOKUP(D:D,'PARAGENS CONCELHO'!$1:$1048576,2,FALSE)</f>
        <v xml:space="preserve"> 40.679424,  -7.914817</v>
      </c>
      <c r="B22" s="12" t="s">
        <v>3835</v>
      </c>
      <c r="C22" s="281" t="s">
        <v>1034</v>
      </c>
      <c r="D22" s="281" t="s">
        <v>2748</v>
      </c>
      <c r="E22" s="39"/>
    </row>
    <row r="23" spans="1:5" ht="15" customHeight="1" x14ac:dyDescent="0.25">
      <c r="A23" s="12" t="str">
        <f>VLOOKUP(D:D,'PARAGENS CONCELHO'!$1:$1048576,2,FALSE)</f>
        <v xml:space="preserve"> 40.682436,  -7.918777</v>
      </c>
      <c r="B23" s="12" t="s">
        <v>3836</v>
      </c>
      <c r="C23" s="281" t="s">
        <v>353</v>
      </c>
      <c r="D23" s="39" t="s">
        <v>2597</v>
      </c>
      <c r="E23" s="39"/>
    </row>
    <row r="24" spans="1:5" ht="15" customHeight="1" x14ac:dyDescent="0.25">
      <c r="A24" s="12" t="str">
        <f>VLOOKUP(D:D,'PARAGENS CONCELHO'!$1:$1048576,2,FALSE)</f>
        <v xml:space="preserve"> 40.679807,  -7.920631</v>
      </c>
      <c r="B24" s="12" t="s">
        <v>3836</v>
      </c>
      <c r="C24" s="281" t="s">
        <v>344</v>
      </c>
      <c r="D24" s="281" t="s">
        <v>2598</v>
      </c>
      <c r="E24" s="281"/>
    </row>
    <row r="25" spans="1:5" ht="15" customHeight="1" x14ac:dyDescent="0.25">
      <c r="A25" s="12" t="str">
        <f>VLOOKUP(D:D,'PARAGENS CONCELHO'!$1:$1048576,2,FALSE)</f>
        <v xml:space="preserve"> 40.668229,  -7.915667</v>
      </c>
      <c r="B25" s="12" t="s">
        <v>3827</v>
      </c>
      <c r="C25" s="281" t="s">
        <v>317</v>
      </c>
      <c r="D25" s="39" t="s">
        <v>2573</v>
      </c>
      <c r="E25" s="39"/>
    </row>
    <row r="26" spans="1:5" ht="15" customHeight="1" x14ac:dyDescent="0.25">
      <c r="A26" s="12" t="str">
        <f>VLOOKUP(D:D,'PARAGENS CONCELHO'!$1:$1048576,2,FALSE)</f>
        <v xml:space="preserve"> 40.670403,  -7.917955</v>
      </c>
      <c r="B26" s="12" t="s">
        <v>3827</v>
      </c>
      <c r="C26" s="281" t="s">
        <v>326</v>
      </c>
      <c r="D26" s="281" t="s">
        <v>2575</v>
      </c>
      <c r="E26" s="281"/>
    </row>
    <row r="27" spans="1:5" ht="15" customHeight="1" x14ac:dyDescent="0.25">
      <c r="A27" s="12" t="str">
        <f>VLOOKUP(D:D,'PARAGENS CONCELHO'!$1:$1048576,2,FALSE)</f>
        <v xml:space="preserve"> 40.672560,  -7.920169</v>
      </c>
      <c r="B27" s="12" t="s">
        <v>3837</v>
      </c>
      <c r="C27" s="281" t="s">
        <v>329</v>
      </c>
      <c r="D27" s="39" t="s">
        <v>2576</v>
      </c>
      <c r="E27" s="39"/>
    </row>
    <row r="28" spans="1:5" ht="15" customHeight="1" x14ac:dyDescent="0.25">
      <c r="A28" s="12" t="str">
        <f>VLOOKUP(D:D,'PARAGENS CONCELHO'!$1:$1048576,2,FALSE)</f>
        <v xml:space="preserve"> 40.674666,  -7.922428</v>
      </c>
      <c r="B28" s="12" t="s">
        <v>3837</v>
      </c>
      <c r="C28" s="281" t="s">
        <v>338</v>
      </c>
      <c r="D28" s="281" t="s">
        <v>2577</v>
      </c>
      <c r="E28" s="281"/>
    </row>
    <row r="29" spans="1:5" ht="15" customHeight="1" x14ac:dyDescent="0.25">
      <c r="A29" s="12" t="str">
        <f>VLOOKUP(D:D,'PARAGENS CONCELHO'!$1:$1048576,2,FALSE)</f>
        <v xml:space="preserve"> 40.678140,  -7.923127</v>
      </c>
      <c r="B29" s="12" t="s">
        <v>3836</v>
      </c>
      <c r="C29" s="281" t="s">
        <v>602</v>
      </c>
      <c r="D29" s="281" t="s">
        <v>2599</v>
      </c>
      <c r="E29" s="281"/>
    </row>
    <row r="30" spans="1:5" ht="15" customHeight="1" x14ac:dyDescent="0.25">
      <c r="A30" s="12" t="str">
        <f>VLOOKUP(D:D,'PARAGENS CONCELHO'!$1:$1048576,2,FALSE)</f>
        <v xml:space="preserve"> 40.677605,  -7.925474</v>
      </c>
      <c r="B30" s="12" t="s">
        <v>3187</v>
      </c>
      <c r="C30" s="281" t="s">
        <v>539</v>
      </c>
      <c r="D30" s="39" t="s">
        <v>2939</v>
      </c>
      <c r="E30" s="39"/>
    </row>
    <row r="31" spans="1:5" ht="15" customHeight="1" x14ac:dyDescent="0.25">
      <c r="A31" s="12" t="str">
        <f>VLOOKUP(D:D,'PARAGENS CONCELHO'!$1:$1048576,2,FALSE)</f>
        <v xml:space="preserve"> 40.682762,  -7.926903</v>
      </c>
      <c r="B31" s="12" t="s">
        <v>3187</v>
      </c>
      <c r="C31" s="281" t="s">
        <v>545</v>
      </c>
      <c r="D31" s="281" t="s">
        <v>2940</v>
      </c>
      <c r="E31" s="39"/>
    </row>
    <row r="32" spans="1:5" ht="15" customHeight="1" x14ac:dyDescent="0.25">
      <c r="A32" s="23" t="str">
        <f>VLOOKUP(D:D,'PARAGENS CONCELHO'!$1:$1048576,2,FALSE)</f>
        <v xml:space="preserve"> 40.688812,  -7.927114</v>
      </c>
      <c r="B32" s="12">
        <v>16</v>
      </c>
      <c r="C32" s="280" t="s">
        <v>2188</v>
      </c>
      <c r="D32" s="280" t="s">
        <v>2941</v>
      </c>
      <c r="E32" s="279" t="s">
        <v>31</v>
      </c>
    </row>
    <row r="33" spans="1:5" ht="15" customHeight="1" x14ac:dyDescent="0.25">
      <c r="A33" s="12" t="str">
        <f>VLOOKUP(D:D,'PARAGENS CONCELHO'!$1:$1048576,2,FALSE)</f>
        <v xml:space="preserve"> 40.692280,  -7.928207</v>
      </c>
      <c r="B33" s="12">
        <v>16</v>
      </c>
      <c r="C33" s="281" t="s">
        <v>557</v>
      </c>
      <c r="D33" s="39" t="s">
        <v>2942</v>
      </c>
      <c r="E33" s="281"/>
    </row>
    <row r="34" spans="1:5" ht="15" customHeight="1" x14ac:dyDescent="0.25">
      <c r="A34" s="12" t="str">
        <f>VLOOKUP(D:D,'PARAGENS CONCELHO'!$1:$1048576,2,FALSE)</f>
        <v xml:space="preserve"> 40.697939,  -7.932242</v>
      </c>
      <c r="B34" s="12" t="s">
        <v>3187</v>
      </c>
      <c r="C34" s="281" t="s">
        <v>563</v>
      </c>
      <c r="D34" s="281" t="s">
        <v>2943</v>
      </c>
      <c r="E34" s="39"/>
    </row>
    <row r="35" spans="1:5" ht="15" customHeight="1" x14ac:dyDescent="0.25">
      <c r="A35" s="12" t="str">
        <f>VLOOKUP(D:D,'PARAGENS CONCELHO'!$1:$1048576,2,FALSE)</f>
        <v xml:space="preserve"> 40.698893,  -7.933908</v>
      </c>
      <c r="B35" s="12" t="s">
        <v>3753</v>
      </c>
      <c r="C35" s="281" t="s">
        <v>885</v>
      </c>
      <c r="D35" s="39" t="s">
        <v>3022</v>
      </c>
      <c r="E35" s="39"/>
    </row>
    <row r="36" spans="1:5" ht="15" customHeight="1" x14ac:dyDescent="0.25">
      <c r="A36" s="12" t="str">
        <f>VLOOKUP(D:D,'PARAGENS CONCELHO'!$1:$1048576,2,FALSE)</f>
        <v xml:space="preserve"> 40.698038,  -7.938733</v>
      </c>
      <c r="B36" s="12" t="s">
        <v>3753</v>
      </c>
      <c r="C36" s="281" t="s">
        <v>1028</v>
      </c>
      <c r="D36" s="39" t="s">
        <v>3023</v>
      </c>
      <c r="E36" s="39"/>
    </row>
    <row r="37" spans="1:5" ht="15" customHeight="1" x14ac:dyDescent="0.25">
      <c r="A37" s="23" t="str">
        <f>VLOOKUP(D:D,'PARAGENS CONCELHO'!$1:$1048576,2,FALSE)</f>
        <v xml:space="preserve"> 40.697508,  -7.942003</v>
      </c>
      <c r="B37" s="12" t="s">
        <v>3753</v>
      </c>
      <c r="C37" s="280" t="s">
        <v>2402</v>
      </c>
      <c r="D37" s="280" t="s">
        <v>2400</v>
      </c>
      <c r="E37" s="279" t="s">
        <v>85</v>
      </c>
    </row>
    <row r="38" spans="1:5" ht="15" customHeight="1" x14ac:dyDescent="0.25">
      <c r="A38" s="12" t="str">
        <f>VLOOKUP(D:D,'PARAGENS CONCELHO'!$1:$1048576,2,FALSE)</f>
        <v xml:space="preserve"> 40.699392,  -7.945235</v>
      </c>
      <c r="B38" s="12" t="s">
        <v>3753</v>
      </c>
      <c r="C38" s="281" t="s">
        <v>3869</v>
      </c>
      <c r="D38" s="39" t="s">
        <v>3864</v>
      </c>
      <c r="E38" s="39"/>
    </row>
    <row r="39" spans="1:5" ht="15" customHeight="1" x14ac:dyDescent="0.25">
      <c r="A39" s="12" t="str">
        <f>VLOOKUP(D:D,'PARAGENS CONCELHO'!$1:$1048576,2,FALSE)</f>
        <v xml:space="preserve"> 40.703062,  -7.948036</v>
      </c>
      <c r="B39" s="12" t="s">
        <v>3753</v>
      </c>
      <c r="C39" s="281" t="s">
        <v>888</v>
      </c>
      <c r="D39" s="39" t="s">
        <v>3024</v>
      </c>
      <c r="E39" s="39"/>
    </row>
    <row r="40" spans="1:5" ht="15" customHeight="1" x14ac:dyDescent="0.25">
      <c r="A40" s="12" t="str">
        <f>VLOOKUP(D:D,'PARAGENS CONCELHO'!$1:$1048576,2,FALSE)</f>
        <v xml:space="preserve"> 40.711052,  -7.953671</v>
      </c>
      <c r="B40" s="12" t="s">
        <v>3753</v>
      </c>
      <c r="C40" s="281" t="s">
        <v>891</v>
      </c>
      <c r="D40" s="281" t="s">
        <v>3025</v>
      </c>
      <c r="E40" s="39"/>
    </row>
    <row r="41" spans="1:5" ht="15" customHeight="1" x14ac:dyDescent="0.25">
      <c r="A41" s="12" t="str">
        <f>VLOOKUP(D:D,'PARAGENS CONCELHO'!$1:$1048576,2,FALSE)</f>
        <v>40.714230,-7.961065</v>
      </c>
      <c r="B41" s="12" t="s">
        <v>3753</v>
      </c>
      <c r="C41" s="281" t="s">
        <v>894</v>
      </c>
      <c r="D41" s="39" t="s">
        <v>3026</v>
      </c>
      <c r="E41" s="39"/>
    </row>
    <row r="42" spans="1:5" ht="15" customHeight="1" x14ac:dyDescent="0.25">
      <c r="A42" s="12" t="str">
        <f>VLOOKUP(D:D,'PARAGENS CONCELHO'!$1:$1048576,2,FALSE)</f>
        <v xml:space="preserve"> 40.715167,  -7.965143</v>
      </c>
      <c r="B42" s="12">
        <v>15</v>
      </c>
      <c r="C42" s="281" t="s">
        <v>897</v>
      </c>
      <c r="D42" s="281" t="s">
        <v>3027</v>
      </c>
      <c r="E42" s="39"/>
    </row>
    <row r="43" spans="1:5" ht="15" customHeight="1" x14ac:dyDescent="0.25">
      <c r="A43" s="12" t="str">
        <f>VLOOKUP(D:D,'PARAGENS CONCELHO'!$1:$1048576,2,FALSE)</f>
        <v>40.715083, -7.971004</v>
      </c>
      <c r="B43" s="12"/>
      <c r="C43" s="281" t="s">
        <v>3424</v>
      </c>
      <c r="D43" s="39" t="s">
        <v>3352</v>
      </c>
      <c r="E43" s="39"/>
    </row>
    <row r="44" spans="1:5" ht="15" customHeight="1" x14ac:dyDescent="0.25">
      <c r="A44" s="12" t="str">
        <f>VLOOKUP(D:D,'PARAGENS CONCELHO'!$1:$1048576,2,FALSE)</f>
        <v xml:space="preserve"> 40.714842,  -7.975147</v>
      </c>
      <c r="B44" s="12"/>
      <c r="C44" s="281" t="s">
        <v>900</v>
      </c>
      <c r="D44" s="281" t="s">
        <v>3353</v>
      </c>
      <c r="E44" s="39"/>
    </row>
    <row r="45" spans="1:5" ht="15" customHeight="1" x14ac:dyDescent="0.25">
      <c r="A45" s="12" t="str">
        <f>VLOOKUP(D:D,'PARAGENS CONCELHO'!$1:$1048576,2,FALSE)</f>
        <v xml:space="preserve"> 40.716256,  -7.979931</v>
      </c>
      <c r="B45" s="12"/>
      <c r="C45" s="281" t="s">
        <v>903</v>
      </c>
      <c r="D45" s="39" t="s">
        <v>3354</v>
      </c>
      <c r="E45" s="39"/>
    </row>
    <row r="46" spans="1:5" ht="15" customHeight="1" x14ac:dyDescent="0.25">
      <c r="A46" s="12" t="str">
        <f>VLOOKUP(D:D,'PARAGENS CONCELHO'!$1:$1048576,2,FALSE)</f>
        <v xml:space="preserve"> 40.718419,  -7.983279</v>
      </c>
      <c r="B46" s="12">
        <v>18</v>
      </c>
      <c r="C46" s="281" t="s">
        <v>906</v>
      </c>
      <c r="D46" s="281" t="s">
        <v>3029</v>
      </c>
      <c r="E46" s="39"/>
    </row>
    <row r="47" spans="1:5" ht="15" customHeight="1" x14ac:dyDescent="0.25">
      <c r="A47" s="12" t="str">
        <f>VLOOKUP(D:D,'PARAGENS CONCELHO'!$1:$1048576,2,FALSE)</f>
        <v xml:space="preserve"> 40.717682,  -7.987914</v>
      </c>
      <c r="B47" s="12"/>
      <c r="C47" s="281" t="s">
        <v>972</v>
      </c>
      <c r="D47" s="39" t="s">
        <v>3355</v>
      </c>
      <c r="E47" s="39"/>
    </row>
    <row r="48" spans="1:5" ht="15" customHeight="1" x14ac:dyDescent="0.25">
      <c r="A48" s="12" t="str">
        <f>VLOOKUP(D:D,'PARAGENS CONCELHO'!$1:$1048576,2,FALSE)</f>
        <v xml:space="preserve"> 40.716649,  -7.992956</v>
      </c>
      <c r="B48" s="12"/>
      <c r="C48" s="281" t="s">
        <v>3425</v>
      </c>
      <c r="D48" s="39" t="s">
        <v>3356</v>
      </c>
      <c r="E48" s="39"/>
    </row>
    <row r="49" spans="1:5" ht="15" customHeight="1" x14ac:dyDescent="0.25">
      <c r="A49" s="12" t="str">
        <f>VLOOKUP(D:D,'PARAGENS CONCELHO'!$1:$1048576,2,FALSE)</f>
        <v xml:space="preserve"> 40.713733,  -7.994120</v>
      </c>
      <c r="B49" s="12"/>
      <c r="C49" s="281" t="s">
        <v>2465</v>
      </c>
      <c r="D49" s="281" t="s">
        <v>2463</v>
      </c>
      <c r="E49" s="39"/>
    </row>
    <row r="50" spans="1:5" ht="15" customHeight="1" x14ac:dyDescent="0.25">
      <c r="A50" s="12" t="str">
        <f>VLOOKUP(D:D,'PARAGENS CONCELHO'!$1:$1048576,2,FALSE)</f>
        <v xml:space="preserve"> 40.712217,  -7.995476</v>
      </c>
      <c r="B50" s="12"/>
      <c r="C50" s="281" t="s">
        <v>996</v>
      </c>
      <c r="D50" s="39" t="s">
        <v>3357</v>
      </c>
      <c r="E50" s="39"/>
    </row>
    <row r="51" spans="1:5" ht="15" customHeight="1" x14ac:dyDescent="0.25">
      <c r="A51" s="12" t="str">
        <f>VLOOKUP(D:D,'PARAGENS CONCELHO'!$1:$1048576,2,FALSE)</f>
        <v xml:space="preserve"> 40.710577,  -8.002268</v>
      </c>
      <c r="B51" s="12"/>
      <c r="C51" s="281" t="s">
        <v>1037</v>
      </c>
      <c r="D51" s="281" t="s">
        <v>3358</v>
      </c>
      <c r="E51" s="39"/>
    </row>
    <row r="52" spans="1:5" ht="15" customHeight="1" x14ac:dyDescent="0.25">
      <c r="A52" s="12" t="str">
        <f>VLOOKUP(D:D,'PARAGENS CONCELHO'!$1:$1048576,2,FALSE)</f>
        <v xml:space="preserve"> 40.712651,  -8.006564</v>
      </c>
      <c r="B52" s="12"/>
      <c r="C52" s="281" t="s">
        <v>984</v>
      </c>
      <c r="D52" s="39" t="s">
        <v>3359</v>
      </c>
      <c r="E52" s="39"/>
    </row>
    <row r="53" spans="1:5" ht="15" customHeight="1" x14ac:dyDescent="0.25">
      <c r="A53" s="12" t="str">
        <f>VLOOKUP(D:D,'PARAGENS CONCELHO'!$1:$1048576,2,FALSE)</f>
        <v xml:space="preserve"> 40.714261,  -8.008826</v>
      </c>
      <c r="B53" s="12"/>
      <c r="C53" s="281" t="s">
        <v>2468</v>
      </c>
      <c r="D53" s="281" t="s">
        <v>2466</v>
      </c>
      <c r="E53" s="39"/>
    </row>
    <row r="54" spans="1:5" ht="15" customHeight="1" x14ac:dyDescent="0.25">
      <c r="A54" s="12" t="str">
        <f>VLOOKUP(D:D,'PARAGENS CONCELHO'!$1:$1048576,2,FALSE)</f>
        <v xml:space="preserve"> 40.712433,  -8.011523</v>
      </c>
      <c r="B54" s="12"/>
      <c r="C54" s="281" t="s">
        <v>2248</v>
      </c>
      <c r="D54" s="39" t="s">
        <v>3360</v>
      </c>
      <c r="E54" s="39"/>
    </row>
    <row r="55" spans="1:5" ht="15" customHeight="1" x14ac:dyDescent="0.25">
      <c r="A55" s="12" t="str">
        <f>VLOOKUP(D:D,'PARAGENS CONCELHO'!$1:$1048576,2,FALSE)</f>
        <v xml:space="preserve"> 40.713017,  -8.010835</v>
      </c>
      <c r="B55" s="12"/>
      <c r="C55" s="281" t="s">
        <v>2251</v>
      </c>
      <c r="D55" s="281" t="s">
        <v>3361</v>
      </c>
      <c r="E55" s="39"/>
    </row>
    <row r="56" spans="1:5" ht="15" customHeight="1" x14ac:dyDescent="0.25">
      <c r="A56" s="12" t="str">
        <f>VLOOKUP(D:D,'PARAGENS CONCELHO'!$1:$1048576,2,FALSE)</f>
        <v xml:space="preserve"> 40.714017,  -8.008526</v>
      </c>
      <c r="B56" s="12"/>
      <c r="C56" s="281" t="s">
        <v>987</v>
      </c>
      <c r="D56" s="39" t="s">
        <v>3362</v>
      </c>
      <c r="E56" s="39"/>
    </row>
    <row r="57" spans="1:5" ht="15" customHeight="1" x14ac:dyDescent="0.25">
      <c r="A57" s="12" t="str">
        <f>VLOOKUP(D:D,'PARAGENS CONCELHO'!$1:$1048576,2,FALSE)</f>
        <v xml:space="preserve"> 40.710396,  -8.002159</v>
      </c>
      <c r="B57" s="12"/>
      <c r="C57" s="281" t="s">
        <v>1040</v>
      </c>
      <c r="D57" s="281" t="s">
        <v>3363</v>
      </c>
      <c r="E57" s="39"/>
    </row>
    <row r="58" spans="1:5" ht="15" customHeight="1" x14ac:dyDescent="0.25">
      <c r="A58" s="12" t="str">
        <f>VLOOKUP(D:D,'PARAGENS CONCELHO'!$1:$1048576,2,FALSE)</f>
        <v xml:space="preserve"> 40.716829,  -7.999015</v>
      </c>
      <c r="B58" s="12"/>
      <c r="C58" s="281" t="s">
        <v>981</v>
      </c>
      <c r="D58" s="39" t="s">
        <v>3364</v>
      </c>
      <c r="E58" s="39"/>
    </row>
    <row r="59" spans="1:5" ht="15" customHeight="1" x14ac:dyDescent="0.25">
      <c r="A59" s="12" t="str">
        <f>VLOOKUP(D:D,'PARAGENS CONCELHO'!$1:$1048576,2,FALSE)</f>
        <v xml:space="preserve"> 40.716991,  -7.992869</v>
      </c>
      <c r="B59" s="12"/>
      <c r="C59" s="281" t="s">
        <v>3427</v>
      </c>
      <c r="D59" s="39" t="s">
        <v>3365</v>
      </c>
      <c r="E59" s="39"/>
    </row>
    <row r="60" spans="1:5" ht="15" customHeight="1" x14ac:dyDescent="0.25">
      <c r="A60" s="12" t="str">
        <f>VLOOKUP(D:D,'PARAGENS CONCELHO'!$1:$1048576,2,FALSE)</f>
        <v>40.726050,-7.993781</v>
      </c>
      <c r="B60" s="12"/>
      <c r="C60" s="281" t="s">
        <v>909</v>
      </c>
      <c r="D60" s="39" t="s">
        <v>3366</v>
      </c>
      <c r="E60" s="39"/>
    </row>
    <row r="61" spans="1:5" ht="15" customHeight="1" x14ac:dyDescent="0.25">
      <c r="A61" s="23" t="str">
        <f>VLOOKUP(D:D,'PARAGENS CONCELHO'!$1:$1048576,2,FALSE)</f>
        <v xml:space="preserve"> 40.730217,  -7.995539</v>
      </c>
      <c r="B61" s="12"/>
      <c r="C61" s="280" t="s">
        <v>912</v>
      </c>
      <c r="D61" s="280" t="s">
        <v>3367</v>
      </c>
      <c r="E61" s="279" t="s">
        <v>2709</v>
      </c>
    </row>
    <row r="62" spans="1:5" ht="15" customHeight="1" x14ac:dyDescent="0.25">
      <c r="A62" s="12" t="str">
        <f>VLOOKUP(D:D,'PARAGENS CONCELHO'!$1:$1048576,2,FALSE)</f>
        <v xml:space="preserve"> 40.740713,  -7.995341</v>
      </c>
      <c r="B62" s="12"/>
      <c r="C62" s="281" t="s">
        <v>2071</v>
      </c>
      <c r="D62" s="39" t="s">
        <v>3368</v>
      </c>
      <c r="E62" s="39"/>
    </row>
    <row r="63" spans="1:5" ht="15" customHeight="1" x14ac:dyDescent="0.25">
      <c r="A63" s="12" t="str">
        <f>VLOOKUP(D:D,'PARAGENS CONCELHO'!$1:$1048576,2,FALSE)</f>
        <v xml:space="preserve"> 40.742959,  -7.994472</v>
      </c>
      <c r="B63" s="12"/>
      <c r="C63" s="281" t="s">
        <v>954</v>
      </c>
      <c r="D63" s="281" t="s">
        <v>3369</v>
      </c>
      <c r="E63" s="39"/>
    </row>
    <row r="64" spans="1:5" ht="15" customHeight="1" x14ac:dyDescent="0.25">
      <c r="A64" s="12" t="str">
        <f>VLOOKUP(D:D,'PARAGENS CONCELHO'!$1:$1048576,2,FALSE)</f>
        <v xml:space="preserve"> 40.744191,  -7.992828</v>
      </c>
      <c r="B64" s="12"/>
      <c r="C64" s="281" t="s">
        <v>951</v>
      </c>
      <c r="D64" s="39" t="s">
        <v>3370</v>
      </c>
      <c r="E64" s="39"/>
    </row>
    <row r="65" spans="1:5" ht="15" customHeight="1" x14ac:dyDescent="0.25">
      <c r="A65" s="12" t="str">
        <f>VLOOKUP(D:D,'PARAGENS CONCELHO'!$1:$1048576,2,FALSE)</f>
        <v xml:space="preserve"> 40.747992,  -7.993711</v>
      </c>
      <c r="B65" s="12"/>
      <c r="C65" s="281" t="s">
        <v>3432</v>
      </c>
      <c r="D65" s="39" t="s">
        <v>3371</v>
      </c>
      <c r="E65" s="39"/>
    </row>
    <row r="66" spans="1:5" ht="15" customHeight="1" x14ac:dyDescent="0.25">
      <c r="A66" s="12" t="str">
        <f>VLOOKUP(D:D,'PARAGENS CONCELHO'!$1:$1048576,2,FALSE)</f>
        <v xml:space="preserve"> 40.749428,  -7.992704</v>
      </c>
      <c r="B66" s="12"/>
      <c r="C66" s="281" t="s">
        <v>3433</v>
      </c>
      <c r="D66" s="39" t="s">
        <v>3372</v>
      </c>
      <c r="E66" s="39"/>
    </row>
    <row r="67" spans="1:5" ht="15" customHeight="1" x14ac:dyDescent="0.25">
      <c r="A67" s="12" t="str">
        <f>VLOOKUP(D:D,'PARAGENS CONCELHO'!$1:$1048576,2,FALSE)</f>
        <v xml:space="preserve"> 40.737012, -7.999279</v>
      </c>
      <c r="B67" s="12"/>
      <c r="C67" s="281" t="s">
        <v>915</v>
      </c>
      <c r="D67" s="281" t="s">
        <v>3373</v>
      </c>
      <c r="E67" s="39"/>
    </row>
    <row r="68" spans="1:5" ht="15" customHeight="1" x14ac:dyDescent="0.25">
      <c r="A68" s="12" t="str">
        <f>VLOOKUP(D:D,'PARAGENS CONCELHO'!$1:$1048576,2,FALSE)</f>
        <v xml:space="preserve"> 40.744317,  -8.001388</v>
      </c>
      <c r="B68" s="12"/>
      <c r="C68" s="281" t="s">
        <v>2504</v>
      </c>
      <c r="D68" s="281" t="s">
        <v>2502</v>
      </c>
      <c r="E68" s="39"/>
    </row>
    <row r="69" spans="1:5" ht="15" customHeight="1" x14ac:dyDescent="0.25">
      <c r="A69" s="12" t="str">
        <f>VLOOKUP(D:D,'PARAGENS CONCELHO'!$1:$1048576,2,FALSE)</f>
        <v xml:space="preserve"> 40.744927,  -8.002018</v>
      </c>
      <c r="B69" s="12"/>
      <c r="C69" s="281" t="s">
        <v>2471</v>
      </c>
      <c r="D69" s="281" t="s">
        <v>2469</v>
      </c>
      <c r="E69" s="39"/>
    </row>
    <row r="70" spans="1:5" ht="15" customHeight="1" x14ac:dyDescent="0.25">
      <c r="A70" s="12" t="str">
        <f>VLOOKUP(D:D,'PARAGENS CONCELHO'!$1:$1048576,2,FALSE)</f>
        <v xml:space="preserve"> 40.748121,  -8.004487</v>
      </c>
      <c r="B70" s="12"/>
      <c r="C70" s="281" t="s">
        <v>2212</v>
      </c>
      <c r="D70" s="39" t="s">
        <v>3374</v>
      </c>
      <c r="E70" s="39"/>
    </row>
    <row r="71" spans="1:5" ht="15" customHeight="1" x14ac:dyDescent="0.25">
      <c r="A71" s="12" t="str">
        <f>VLOOKUP(D:D,'PARAGENS CONCELHO'!$1:$1048576,2,FALSE)</f>
        <v xml:space="preserve"> 40.751023, -8.021514</v>
      </c>
      <c r="B71" s="12"/>
      <c r="C71" s="281" t="s">
        <v>2113</v>
      </c>
      <c r="D71" s="281" t="s">
        <v>3375</v>
      </c>
      <c r="E71" s="39"/>
    </row>
    <row r="72" spans="1:5" ht="15" customHeight="1" x14ac:dyDescent="0.25">
      <c r="A72" s="12" t="str">
        <f>VLOOKUP(D:D,'PARAGENS CONCELHO'!$1:$1048576,2,FALSE)</f>
        <v xml:space="preserve"> 40.751064,  -8.015228</v>
      </c>
      <c r="B72" s="12"/>
      <c r="C72" s="281" t="s">
        <v>2209</v>
      </c>
      <c r="D72" s="39" t="s">
        <v>3376</v>
      </c>
      <c r="E72" s="39"/>
    </row>
    <row r="73" spans="1:5" ht="15" customHeight="1" x14ac:dyDescent="0.25">
      <c r="A73" s="12" t="str">
        <f>VLOOKUP(D:D,'PARAGENS CONCELHO'!$1:$1048576,2,FALSE)</f>
        <v xml:space="preserve"> 40.747960,  -8.004356</v>
      </c>
      <c r="B73" s="12"/>
      <c r="C73" s="281" t="s">
        <v>2215</v>
      </c>
      <c r="D73" s="281" t="s">
        <v>3377</v>
      </c>
      <c r="E73" s="39"/>
    </row>
    <row r="74" spans="1:5" ht="15" customHeight="1" x14ac:dyDescent="0.25">
      <c r="A74" s="12" t="str">
        <f>VLOOKUP(D:D,'PARAGENS CONCELHO'!$1:$1048576,2,FALSE)</f>
        <v xml:space="preserve"> 40.747435, -8.002132°</v>
      </c>
      <c r="B74" s="12"/>
      <c r="C74" s="281" t="s">
        <v>918</v>
      </c>
      <c r="D74" s="39" t="s">
        <v>3378</v>
      </c>
      <c r="E74" s="39"/>
    </row>
    <row r="75" spans="1:5" ht="15" customHeight="1" x14ac:dyDescent="0.25">
      <c r="A75" s="12" t="str">
        <f>VLOOKUP(D:D,'PARAGENS CONCELHO'!$1:$1048576,2,FALSE)</f>
        <v>40.749536,-7.998830</v>
      </c>
      <c r="B75" s="12"/>
      <c r="C75" s="281" t="s">
        <v>924</v>
      </c>
      <c r="D75" s="281" t="s">
        <v>3379</v>
      </c>
      <c r="E75" s="39"/>
    </row>
    <row r="76" spans="1:5" ht="15" customHeight="1" x14ac:dyDescent="0.25">
      <c r="A76" s="12" t="str">
        <f>VLOOKUP(D:D,'PARAGENS CONCELHO'!$1:$1048576,2,FALSE)</f>
        <v>40.749988,-7.995901</v>
      </c>
      <c r="B76" s="12"/>
      <c r="C76" s="281" t="s">
        <v>927</v>
      </c>
      <c r="D76" s="39" t="s">
        <v>3380</v>
      </c>
      <c r="E76" s="39"/>
    </row>
    <row r="77" spans="1:5" ht="15" customHeight="1" x14ac:dyDescent="0.25">
      <c r="A77" s="12" t="str">
        <f>VLOOKUP(D:D,'PARAGENS CONCELHO'!$1:$1048576,2,FALSE)</f>
        <v xml:space="preserve"> 40.751196,  -7.986986</v>
      </c>
      <c r="B77" s="12"/>
      <c r="C77" s="281" t="s">
        <v>930</v>
      </c>
      <c r="D77" s="281" t="s">
        <v>3381</v>
      </c>
      <c r="E77" s="39"/>
    </row>
    <row r="78" spans="1:5" ht="15" customHeight="1" x14ac:dyDescent="0.25">
      <c r="A78" s="12" t="str">
        <f>VLOOKUP(D:D,'PARAGENS CONCELHO'!$1:$1048576,2,FALSE)</f>
        <v>40.751699,-7.984807</v>
      </c>
      <c r="B78" s="12"/>
      <c r="C78" s="281" t="s">
        <v>933</v>
      </c>
      <c r="D78" s="39" t="s">
        <v>3382</v>
      </c>
      <c r="E78" s="39"/>
    </row>
    <row r="79" spans="1:5" ht="15" customHeight="1" x14ac:dyDescent="0.25">
      <c r="A79" s="23" t="str">
        <f>VLOOKUP(D:D,'PARAGENS CONCELHO'!$1:$1048576,2,FALSE)</f>
        <v>40.753130,-7.983775</v>
      </c>
      <c r="B79" s="12"/>
      <c r="C79" s="280" t="s">
        <v>936</v>
      </c>
      <c r="D79" s="279" t="s">
        <v>3383</v>
      </c>
      <c r="E79" s="279" t="s">
        <v>15</v>
      </c>
    </row>
    <row r="80" spans="1:5" ht="15" customHeight="1" x14ac:dyDescent="0.25">
      <c r="A80" s="12" t="str">
        <f>VLOOKUP(D:D,'PARAGENS CONCELHO'!$1:$1048576,2,FALSE)</f>
        <v xml:space="preserve"> 40.754948,  -7.981949</v>
      </c>
      <c r="B80" s="12"/>
      <c r="C80" s="281" t="s">
        <v>939</v>
      </c>
      <c r="D80" s="281" t="s">
        <v>3384</v>
      </c>
      <c r="E80" s="39"/>
    </row>
    <row r="81" spans="1:5" ht="15" customHeight="1" x14ac:dyDescent="0.25">
      <c r="A81" s="12" t="str">
        <f>VLOOKUP(D:D,'PARAGENS CONCELHO'!$1:$1048576,2,FALSE)</f>
        <v xml:space="preserve"> 40.754537, -7.974567</v>
      </c>
      <c r="B81" s="12"/>
      <c r="C81" s="281" t="s">
        <v>942</v>
      </c>
      <c r="D81" s="39" t="s">
        <v>3385</v>
      </c>
      <c r="E81" s="39"/>
    </row>
    <row r="82" spans="1:5" ht="15" customHeight="1" x14ac:dyDescent="0.25">
      <c r="A82" s="12" t="str">
        <f>VLOOKUP(D:D,'PARAGENS CONCELHO'!$1:$1048576,2,FALSE)</f>
        <v xml:space="preserve"> 40.754699,  -7.978219</v>
      </c>
      <c r="B82" s="12"/>
      <c r="C82" s="281" t="s">
        <v>945</v>
      </c>
      <c r="D82" s="39" t="s">
        <v>3386</v>
      </c>
      <c r="E82" s="39"/>
    </row>
    <row r="83" spans="1:5" ht="15" customHeight="1" x14ac:dyDescent="0.25">
      <c r="A83" s="12" t="str">
        <f>VLOOKUP(D:D,'PARAGENS CONCELHO'!$1:$1048576,2,FALSE)</f>
        <v xml:space="preserve"> 40.751804,  -7.984705</v>
      </c>
      <c r="B83" s="12"/>
      <c r="C83" s="281" t="s">
        <v>2474</v>
      </c>
      <c r="D83" s="281" t="s">
        <v>2472</v>
      </c>
      <c r="E83" s="39"/>
    </row>
    <row r="84" spans="1:5" ht="15" customHeight="1" x14ac:dyDescent="0.25">
      <c r="A84" s="12" t="str">
        <f>VLOOKUP(D:D,'PARAGENS CONCELHO'!$1:$1048576,2,FALSE)</f>
        <v xml:space="preserve"> 40.749931,  -7.996587</v>
      </c>
      <c r="B84" s="12"/>
      <c r="C84" s="281" t="s">
        <v>3429</v>
      </c>
      <c r="D84" s="281" t="s">
        <v>3387</v>
      </c>
      <c r="E84" s="39"/>
    </row>
    <row r="85" spans="1:5" ht="15" customHeight="1" x14ac:dyDescent="0.25">
      <c r="A85" s="12" t="str">
        <f>VLOOKUP(D:D,'PARAGENS CONCELHO'!$1:$1048576,2,FALSE)</f>
        <v xml:space="preserve"> 40.749229,  -8.000345</v>
      </c>
      <c r="B85" s="12"/>
      <c r="C85" s="281" t="s">
        <v>3430</v>
      </c>
      <c r="D85" s="281" t="s">
        <v>3388</v>
      </c>
      <c r="E85" s="39"/>
    </row>
    <row r="86" spans="1:5" ht="15" customHeight="1" x14ac:dyDescent="0.25">
      <c r="A86" s="12" t="str">
        <f>VLOOKUP(D:D,'PARAGENS CONCELHO'!$1:$1048576,2,FALSE)</f>
        <v xml:space="preserve"> 40.747243,  -8.002432</v>
      </c>
      <c r="B86" s="12"/>
      <c r="C86" s="281" t="s">
        <v>3431</v>
      </c>
      <c r="D86" s="281" t="s">
        <v>3389</v>
      </c>
      <c r="E86" s="39"/>
    </row>
    <row r="87" spans="1:5" ht="15" customHeight="1" x14ac:dyDescent="0.25">
      <c r="A87" s="12" t="str">
        <f>VLOOKUP(D:D,'PARAGENS CONCELHO'!$1:$1048576,2,FALSE)</f>
        <v xml:space="preserve"> 40.749572,  -7.992771</v>
      </c>
      <c r="B87" s="12"/>
      <c r="C87" s="281" t="s">
        <v>2068</v>
      </c>
      <c r="D87" s="39" t="s">
        <v>3390</v>
      </c>
      <c r="E87" s="39"/>
    </row>
    <row r="88" spans="1:5" ht="15" customHeight="1" x14ac:dyDescent="0.25">
      <c r="A88" s="12" t="str">
        <f>VLOOKUP(D:D,'PARAGENS CONCELHO'!$1:$1048576,2,FALSE)</f>
        <v xml:space="preserve"> 40.748166,  -7.993774</v>
      </c>
      <c r="B88" s="12"/>
      <c r="C88" s="281" t="s">
        <v>948</v>
      </c>
      <c r="D88" s="281" t="s">
        <v>3391</v>
      </c>
      <c r="E88" s="39"/>
    </row>
    <row r="89" spans="1:5" ht="15" customHeight="1" x14ac:dyDescent="0.25">
      <c r="A89" s="12" t="str">
        <f>VLOOKUP(D:D,'PARAGENS CONCELHO'!$1:$1048576,2,FALSE)</f>
        <v xml:space="preserve"> 40.748121,  -8.004487</v>
      </c>
      <c r="B89" s="12"/>
      <c r="C89" s="281" t="s">
        <v>2212</v>
      </c>
      <c r="D89" s="39" t="s">
        <v>3374</v>
      </c>
      <c r="E89" s="39"/>
    </row>
    <row r="90" spans="1:5" ht="15" customHeight="1" x14ac:dyDescent="0.25">
      <c r="A90" s="12" t="str">
        <f>VLOOKUP(D:D,'PARAGENS CONCELHO'!$1:$1048576,2,FALSE)</f>
        <v xml:space="preserve"> 40.751023, -8.021514</v>
      </c>
      <c r="B90" s="12"/>
      <c r="C90" s="281" t="s">
        <v>2113</v>
      </c>
      <c r="D90" s="281" t="s">
        <v>3375</v>
      </c>
      <c r="E90" s="39"/>
    </row>
    <row r="91" spans="1:5" ht="15" customHeight="1" x14ac:dyDescent="0.25">
      <c r="A91" s="12" t="str">
        <f>VLOOKUP(D:D,'PARAGENS CONCELHO'!$1:$1048576,2,FALSE)</f>
        <v xml:space="preserve"> 40.751064,  -8.015228</v>
      </c>
      <c r="B91" s="12"/>
      <c r="C91" s="281" t="s">
        <v>2209</v>
      </c>
      <c r="D91" s="39" t="s">
        <v>3376</v>
      </c>
      <c r="E91" s="39"/>
    </row>
    <row r="92" spans="1:5" ht="15" customHeight="1" x14ac:dyDescent="0.25">
      <c r="A92" s="12" t="str">
        <f>VLOOKUP(D:D,'PARAGENS CONCELHO'!$1:$1048576,2,FALSE)</f>
        <v xml:space="preserve"> 40.747960,  -8.004356</v>
      </c>
      <c r="B92" s="12"/>
      <c r="C92" s="281" t="s">
        <v>2215</v>
      </c>
      <c r="D92" s="281" t="s">
        <v>3377</v>
      </c>
      <c r="E92" s="39"/>
    </row>
    <row r="93" spans="1:5" ht="15" customHeight="1" x14ac:dyDescent="0.25">
      <c r="A93" s="12" t="str">
        <f>VLOOKUP(D:D,'PARAGENS CONCELHO'!$1:$1048576,2,FALSE)</f>
        <v>40.745687,-8.003062</v>
      </c>
      <c r="B93" s="12"/>
      <c r="C93" s="281" t="s">
        <v>921</v>
      </c>
      <c r="D93" s="39" t="s">
        <v>3392</v>
      </c>
      <c r="E93" s="39"/>
    </row>
    <row r="94" spans="1:5" ht="15" customHeight="1" x14ac:dyDescent="0.25">
      <c r="A94" s="12" t="str">
        <f>VLOOKUP(D:D,'PARAGENS CONCELHO'!$1:$1048576,2,FALSE)</f>
        <v xml:space="preserve"> 40.743375,  -8.001125</v>
      </c>
      <c r="B94" s="12"/>
      <c r="C94" s="281" t="s">
        <v>2477</v>
      </c>
      <c r="D94" s="281" t="s">
        <v>2475</v>
      </c>
      <c r="E94" s="39"/>
    </row>
    <row r="95" spans="1:5" ht="15" customHeight="1" x14ac:dyDescent="0.25">
      <c r="A95" s="12" t="str">
        <f>VLOOKUP(D:D,'PARAGENS CONCELHO'!$1:$1048576,2,FALSE)</f>
        <v xml:space="preserve"> 40.741429,  -8.001582</v>
      </c>
      <c r="B95" s="12"/>
      <c r="C95" s="281" t="s">
        <v>2501</v>
      </c>
      <c r="D95" s="281" t="s">
        <v>2499</v>
      </c>
      <c r="E95" s="39"/>
    </row>
    <row r="96" spans="1:5" ht="15" customHeight="1" x14ac:dyDescent="0.25">
      <c r="A96" s="12" t="str">
        <f>VLOOKUP(D:D,'PARAGENS CONCELHO'!$1:$1048576,2,FALSE)</f>
        <v xml:space="preserve"> 40.743105,  -7.994338</v>
      </c>
      <c r="B96" s="12"/>
      <c r="C96" s="281" t="s">
        <v>2480</v>
      </c>
      <c r="D96" s="281" t="s">
        <v>2478</v>
      </c>
      <c r="E96" s="39"/>
    </row>
    <row r="97" spans="1:5" ht="15" customHeight="1" x14ac:dyDescent="0.25">
      <c r="A97" s="12" t="str">
        <f>VLOOKUP(D:D,'PARAGENS CONCELHO'!$1:$1048576,2,FALSE)</f>
        <v xml:space="preserve"> 40.736087,  -7.999625</v>
      </c>
      <c r="B97" s="12"/>
      <c r="C97" s="281" t="s">
        <v>957</v>
      </c>
      <c r="D97" s="39" t="s">
        <v>3393</v>
      </c>
      <c r="E97" s="39"/>
    </row>
    <row r="98" spans="1:5" ht="15" customHeight="1" x14ac:dyDescent="0.25">
      <c r="A98" s="12" t="str">
        <f>VLOOKUP(D:D,'PARAGENS CONCELHO'!$1:$1048576,2,FALSE)</f>
        <v xml:space="preserve"> 40.730232,  -7.995681</v>
      </c>
      <c r="B98" s="12"/>
      <c r="C98" s="281" t="s">
        <v>960</v>
      </c>
      <c r="D98" s="281" t="s">
        <v>3394</v>
      </c>
      <c r="E98" s="39"/>
    </row>
    <row r="99" spans="1:5" ht="15" customHeight="1" x14ac:dyDescent="0.25">
      <c r="A99" s="23" t="str">
        <f>VLOOKUP(D:D,'PARAGENS CONCELHO'!$1:$1048576,2,FALSE)</f>
        <v xml:space="preserve"> 40.726053,  -7.993909</v>
      </c>
      <c r="B99" s="12"/>
      <c r="C99" s="280" t="s">
        <v>963</v>
      </c>
      <c r="D99" s="279" t="s">
        <v>3395</v>
      </c>
      <c r="E99" s="279" t="s">
        <v>28</v>
      </c>
    </row>
    <row r="100" spans="1:5" ht="15" customHeight="1" x14ac:dyDescent="0.25">
      <c r="A100" s="12" t="str">
        <f>VLOOKUP(D:D,'PARAGENS CONCELHO'!$1:$1048576,2,FALSE)</f>
        <v xml:space="preserve"> 40.722494,  -7.992455</v>
      </c>
      <c r="B100" s="12"/>
      <c r="C100" s="281" t="s">
        <v>966</v>
      </c>
      <c r="D100" s="281" t="s">
        <v>3396</v>
      </c>
      <c r="E100" s="39"/>
    </row>
    <row r="101" spans="1:5" ht="15" customHeight="1" x14ac:dyDescent="0.25">
      <c r="A101" s="12" t="str">
        <f>VLOOKUP(D:D,'PARAGENS CONCELHO'!$1:$1048576,2,FALSE)</f>
        <v xml:space="preserve"> 40.717048,  -7.992924</v>
      </c>
      <c r="B101" s="12"/>
      <c r="C101" s="281" t="s">
        <v>3428</v>
      </c>
      <c r="D101" s="281" t="s">
        <v>3397</v>
      </c>
      <c r="E101" s="39"/>
    </row>
    <row r="102" spans="1:5" ht="15" customHeight="1" x14ac:dyDescent="0.25">
      <c r="A102" s="12" t="str">
        <f>VLOOKUP(D:D,'PARAGENS CONCELHO'!$1:$1048576,2,FALSE)</f>
        <v xml:space="preserve"> 40.716869,  -7.999087</v>
      </c>
      <c r="B102" s="12"/>
      <c r="C102" s="281" t="s">
        <v>978</v>
      </c>
      <c r="D102" s="39" t="s">
        <v>3398</v>
      </c>
      <c r="E102" s="39"/>
    </row>
    <row r="103" spans="1:5" ht="15" customHeight="1" x14ac:dyDescent="0.25">
      <c r="A103" s="12" t="str">
        <f>VLOOKUP(D:D,'PARAGENS CONCELHO'!$1:$1048576,2,FALSE)</f>
        <v xml:space="preserve"> 40.710577,  -8.002268</v>
      </c>
      <c r="B103" s="12"/>
      <c r="C103" s="281" t="s">
        <v>1037</v>
      </c>
      <c r="D103" s="281" t="s">
        <v>3358</v>
      </c>
      <c r="E103" s="39"/>
    </row>
    <row r="104" spans="1:5" ht="15" customHeight="1" x14ac:dyDescent="0.25">
      <c r="A104" s="12" t="str">
        <f>VLOOKUP(D:D,'PARAGENS CONCELHO'!$1:$1048576,2,FALSE)</f>
        <v xml:space="preserve"> 40.712651,  -8.006564</v>
      </c>
      <c r="B104" s="12"/>
      <c r="C104" s="281" t="s">
        <v>984</v>
      </c>
      <c r="D104" s="39" t="s">
        <v>3359</v>
      </c>
      <c r="E104" s="39"/>
    </row>
    <row r="105" spans="1:5" ht="15" customHeight="1" x14ac:dyDescent="0.25">
      <c r="A105" s="12" t="str">
        <f>VLOOKUP(D:D,'PARAGENS CONCELHO'!$1:$1048576,2,FALSE)</f>
        <v xml:space="preserve"> 40.714261,  -8.008826</v>
      </c>
      <c r="B105" s="12"/>
      <c r="C105" s="281" t="s">
        <v>2468</v>
      </c>
      <c r="D105" s="281" t="s">
        <v>2466</v>
      </c>
      <c r="E105" s="39"/>
    </row>
    <row r="106" spans="1:5" ht="15" customHeight="1" x14ac:dyDescent="0.25">
      <c r="A106" s="12" t="str">
        <f>VLOOKUP(D:D,'PARAGENS CONCELHO'!$1:$1048576,2,FALSE)</f>
        <v xml:space="preserve"> 40.712433,  -8.011523</v>
      </c>
      <c r="B106" s="12"/>
      <c r="C106" s="281" t="s">
        <v>2248</v>
      </c>
      <c r="D106" s="39" t="s">
        <v>3360</v>
      </c>
      <c r="E106" s="39"/>
    </row>
    <row r="107" spans="1:5" ht="15" customHeight="1" x14ac:dyDescent="0.25">
      <c r="A107" s="12" t="str">
        <f>VLOOKUP(D:D,'PARAGENS CONCELHO'!$1:$1048576,2,FALSE)</f>
        <v xml:space="preserve"> 40.713017,  -8.010835</v>
      </c>
      <c r="B107" s="12"/>
      <c r="C107" s="281" t="s">
        <v>2251</v>
      </c>
      <c r="D107" s="281" t="s">
        <v>3361</v>
      </c>
      <c r="E107" s="39"/>
    </row>
    <row r="108" spans="1:5" ht="15" customHeight="1" x14ac:dyDescent="0.25">
      <c r="A108" s="12" t="str">
        <f>VLOOKUP(D:D,'PARAGENS CONCELHO'!$1:$1048576,2,FALSE)</f>
        <v xml:space="preserve"> 40.714017,  -8.008526</v>
      </c>
      <c r="B108" s="12"/>
      <c r="C108" s="281" t="s">
        <v>987</v>
      </c>
      <c r="D108" s="39" t="s">
        <v>3362</v>
      </c>
      <c r="E108" s="39"/>
    </row>
    <row r="109" spans="1:5" ht="15" customHeight="1" x14ac:dyDescent="0.25">
      <c r="A109" s="12" t="str">
        <f>VLOOKUP(D:D,'PARAGENS CONCELHO'!$1:$1048576,2,FALSE)</f>
        <v xml:space="preserve"> 40.710396,  -8.002159</v>
      </c>
      <c r="B109" s="12"/>
      <c r="C109" s="281" t="s">
        <v>1040</v>
      </c>
      <c r="D109" s="281" t="s">
        <v>3363</v>
      </c>
      <c r="E109" s="39"/>
    </row>
    <row r="110" spans="1:5" ht="15" customHeight="1" x14ac:dyDescent="0.25">
      <c r="A110" s="12" t="str">
        <f>VLOOKUP(D:D,'PARAGENS CONCELHO'!$1:$1048576,2,FALSE)</f>
        <v xml:space="preserve"> 40.711243,  -8.000491</v>
      </c>
      <c r="B110" s="12"/>
      <c r="C110" s="281" t="s">
        <v>990</v>
      </c>
      <c r="D110" s="39" t="s">
        <v>3399</v>
      </c>
      <c r="E110" s="39"/>
    </row>
    <row r="111" spans="1:5" ht="15" customHeight="1" x14ac:dyDescent="0.25">
      <c r="A111" s="12" t="str">
        <f>VLOOKUP(D:D,'PARAGENS CONCELHO'!$1:$1048576,2,FALSE)</f>
        <v xml:space="preserve"> 40.711126,  -7.997229</v>
      </c>
      <c r="B111" s="12"/>
      <c r="C111" s="281" t="s">
        <v>993</v>
      </c>
      <c r="D111" s="281" t="s">
        <v>3400</v>
      </c>
      <c r="E111" s="39"/>
    </row>
    <row r="112" spans="1:5" ht="15" customHeight="1" x14ac:dyDescent="0.25">
      <c r="A112" s="12" t="str">
        <f>VLOOKUP(D:D,'PARAGENS CONCELHO'!$1:$1048576,2,FALSE)</f>
        <v xml:space="preserve"> 40.714000,  -7.993858</v>
      </c>
      <c r="B112" s="12"/>
      <c r="C112" s="281" t="s">
        <v>999</v>
      </c>
      <c r="D112" s="39" t="s">
        <v>3401</v>
      </c>
      <c r="E112" s="39"/>
    </row>
    <row r="113" spans="1:5" ht="15" customHeight="1" x14ac:dyDescent="0.25">
      <c r="A113" s="12" t="str">
        <f>VLOOKUP(D:D,'PARAGENS CONCELHO'!$1:$1048576,2,FALSE)</f>
        <v xml:space="preserve"> 40.716611,  -7.993256</v>
      </c>
      <c r="B113" s="12"/>
      <c r="C113" s="281" t="s">
        <v>3426</v>
      </c>
      <c r="D113" s="39" t="s">
        <v>3402</v>
      </c>
      <c r="E113" s="39"/>
    </row>
    <row r="114" spans="1:5" ht="15" customHeight="1" x14ac:dyDescent="0.25">
      <c r="A114" s="12" t="str">
        <f>VLOOKUP(D:D,'PARAGENS CONCELHO'!$1:$1048576,2,FALSE)</f>
        <v>40.717625,-7.987916</v>
      </c>
      <c r="B114" s="12"/>
      <c r="C114" s="281" t="s">
        <v>975</v>
      </c>
      <c r="D114" s="281" t="s">
        <v>3403</v>
      </c>
      <c r="E114" s="39"/>
    </row>
    <row r="115" spans="1:5" ht="15" customHeight="1" x14ac:dyDescent="0.25">
      <c r="A115" s="12" t="str">
        <f>VLOOKUP(D:D,'PARAGENS CONCELHO'!$1:$1048576,2,FALSE)</f>
        <v xml:space="preserve"> 40.718488,  -7.983629</v>
      </c>
      <c r="B115" s="12"/>
      <c r="C115" s="281" t="s">
        <v>969</v>
      </c>
      <c r="D115" s="39" t="s">
        <v>3404</v>
      </c>
      <c r="E115" s="39"/>
    </row>
    <row r="116" spans="1:5" ht="15" customHeight="1" x14ac:dyDescent="0.25">
      <c r="A116" s="12" t="str">
        <f>VLOOKUP(D:D,'PARAGENS CONCELHO'!$1:$1048576,2,FALSE)</f>
        <v xml:space="preserve"> 40.715833,  -7.979744</v>
      </c>
      <c r="B116" s="12">
        <v>18</v>
      </c>
      <c r="C116" s="281" t="s">
        <v>1002</v>
      </c>
      <c r="D116" s="281" t="s">
        <v>3030</v>
      </c>
      <c r="E116" s="39"/>
    </row>
    <row r="117" spans="1:5" ht="15" customHeight="1" x14ac:dyDescent="0.25">
      <c r="A117" s="12" t="str">
        <f>VLOOKUP(D:D,'PARAGENS CONCELHO'!$1:$1048576,2,FALSE)</f>
        <v xml:space="preserve"> 40.714986,  -7.970846</v>
      </c>
      <c r="B117" s="12">
        <v>18</v>
      </c>
      <c r="C117" s="281" t="s">
        <v>1004</v>
      </c>
      <c r="D117" s="281" t="s">
        <v>3028</v>
      </c>
      <c r="E117" s="39"/>
    </row>
    <row r="118" spans="1:5" ht="15" customHeight="1" x14ac:dyDescent="0.25">
      <c r="A118" s="12" t="str">
        <f>VLOOKUP(D:D,'PARAGENS CONCELHO'!$1:$1048576,2,FALSE)</f>
        <v xml:space="preserve"> 40.714979,  -7.964567</v>
      </c>
      <c r="B118" s="12" t="s">
        <v>3753</v>
      </c>
      <c r="C118" s="281" t="s">
        <v>1010</v>
      </c>
      <c r="D118" s="281" t="s">
        <v>3031</v>
      </c>
      <c r="E118" s="39"/>
    </row>
    <row r="119" spans="1:5" ht="15" customHeight="1" x14ac:dyDescent="0.25">
      <c r="A119" s="12" t="str">
        <f>VLOOKUP(D:D,'PARAGENS CONCELHO'!$1:$1048576,2,FALSE)</f>
        <v xml:space="preserve"> 40.713668,  -7.960481</v>
      </c>
      <c r="B119" s="12" t="s">
        <v>3753</v>
      </c>
      <c r="C119" s="281" t="s">
        <v>1013</v>
      </c>
      <c r="D119" s="39" t="s">
        <v>3032</v>
      </c>
      <c r="E119" s="39"/>
    </row>
    <row r="120" spans="1:5" ht="15" customHeight="1" x14ac:dyDescent="0.25">
      <c r="A120" s="12" t="str">
        <f>VLOOKUP(D:D,'PARAGENS CONCELHO'!$1:$1048576,2,FALSE)</f>
        <v xml:space="preserve"> 40.710815,  -7.953581</v>
      </c>
      <c r="B120" s="12" t="s">
        <v>3753</v>
      </c>
      <c r="C120" s="281" t="s">
        <v>1016</v>
      </c>
      <c r="D120" s="281" t="s">
        <v>3033</v>
      </c>
      <c r="E120" s="39"/>
    </row>
    <row r="121" spans="1:5" ht="15" customHeight="1" x14ac:dyDescent="0.25">
      <c r="A121" s="12" t="str">
        <f>VLOOKUP(D:D,'PARAGENS CONCELHO'!$1:$1048576,2,FALSE)</f>
        <v xml:space="preserve"> 40.702935,  -7.948120</v>
      </c>
      <c r="B121" s="12" t="s">
        <v>3753</v>
      </c>
      <c r="C121" s="281" t="s">
        <v>1019</v>
      </c>
      <c r="D121" s="39" t="s">
        <v>3034</v>
      </c>
      <c r="E121" s="39"/>
    </row>
    <row r="122" spans="1:5" ht="15" customHeight="1" x14ac:dyDescent="0.25">
      <c r="A122" s="12" t="str">
        <f>VLOOKUP(D:D,'PARAGENS CONCELHO'!$1:$1048576,2,FALSE)</f>
        <v xml:space="preserve"> 40.699280,  -7.945310</v>
      </c>
      <c r="B122" s="12" t="s">
        <v>3753</v>
      </c>
      <c r="C122" s="281" t="s">
        <v>1022</v>
      </c>
      <c r="D122" s="281" t="s">
        <v>3035</v>
      </c>
      <c r="E122" s="39"/>
    </row>
    <row r="123" spans="1:5" ht="15" customHeight="1" x14ac:dyDescent="0.25">
      <c r="A123" s="23" t="str">
        <f>VLOOKUP(D:D,'PARAGENS CONCELHO'!$1:$1048576,2,FALSE)</f>
        <v xml:space="preserve"> 40.697428,  -7.942043</v>
      </c>
      <c r="B123" s="12" t="s">
        <v>3753</v>
      </c>
      <c r="C123" s="280" t="s">
        <v>1025</v>
      </c>
      <c r="D123" s="279" t="s">
        <v>3036</v>
      </c>
      <c r="E123" s="279" t="s">
        <v>31</v>
      </c>
    </row>
    <row r="124" spans="1:5" ht="15" customHeight="1" x14ac:dyDescent="0.25">
      <c r="A124" s="12" t="str">
        <f>VLOOKUP(D:D,'PARAGENS CONCELHO'!$1:$1048576,2,FALSE)</f>
        <v xml:space="preserve"> 40.698090,  -7.938489</v>
      </c>
      <c r="B124" s="12" t="s">
        <v>3753</v>
      </c>
      <c r="C124" s="281" t="s">
        <v>1031</v>
      </c>
      <c r="D124" s="281" t="s">
        <v>3037</v>
      </c>
      <c r="E124" s="39"/>
    </row>
    <row r="125" spans="1:5" ht="15" customHeight="1" x14ac:dyDescent="0.25">
      <c r="A125" s="12" t="str">
        <f>VLOOKUP(D:D,'PARAGENS CONCELHO'!$1:$1048576,2,FALSE)</f>
        <v xml:space="preserve"> 40.698779,  -7.934147</v>
      </c>
      <c r="B125" s="12" t="s">
        <v>3753</v>
      </c>
      <c r="C125" s="281" t="s">
        <v>3870</v>
      </c>
      <c r="D125" s="39" t="s">
        <v>3865</v>
      </c>
      <c r="E125" s="39"/>
    </row>
    <row r="126" spans="1:5" ht="15" customHeight="1" x14ac:dyDescent="0.25">
      <c r="A126" s="12" t="str">
        <f>VLOOKUP(D:D,'PARAGENS CONCELHO'!$1:$1048576,2,FALSE)</f>
        <v xml:space="preserve"> 40.697545,  -7.932534</v>
      </c>
      <c r="B126" s="12" t="s">
        <v>3187</v>
      </c>
      <c r="C126" s="281" t="s">
        <v>560</v>
      </c>
      <c r="D126" s="281" t="s">
        <v>2974</v>
      </c>
      <c r="E126" s="39"/>
    </row>
    <row r="127" spans="1:5" ht="15" customHeight="1" x14ac:dyDescent="0.25">
      <c r="A127" s="12" t="str">
        <f>VLOOKUP(D:D,'PARAGENS CONCELHO'!$1:$1048576,2,FALSE)</f>
        <v xml:space="preserve"> 40.691646,  -7.927824</v>
      </c>
      <c r="B127" s="12">
        <v>16</v>
      </c>
      <c r="C127" s="281" t="s">
        <v>554</v>
      </c>
      <c r="D127" s="39" t="s">
        <v>2975</v>
      </c>
      <c r="E127" s="39"/>
    </row>
    <row r="128" spans="1:5" ht="15" customHeight="1" x14ac:dyDescent="0.25">
      <c r="A128" s="12" t="str">
        <f>VLOOKUP(D:D,'PARAGENS CONCELHO'!$1:$1048576,2,FALSE)</f>
        <v xml:space="preserve"> 40.688397,  -7.927512</v>
      </c>
      <c r="B128" s="12">
        <v>16</v>
      </c>
      <c r="C128" s="281" t="s">
        <v>551</v>
      </c>
      <c r="D128" s="281" t="s">
        <v>2976</v>
      </c>
      <c r="E128" s="39"/>
    </row>
    <row r="129" spans="1:5" ht="15" customHeight="1" x14ac:dyDescent="0.25">
      <c r="A129" s="12" t="str">
        <f>VLOOKUP(D:D,'PARAGENS CONCELHO'!$1:$1048576,2,FALSE)</f>
        <v xml:space="preserve"> 40.685006,  -7.927302</v>
      </c>
      <c r="B129" s="12" t="s">
        <v>3187</v>
      </c>
      <c r="C129" s="281" t="s">
        <v>2194</v>
      </c>
      <c r="D129" s="281" t="s">
        <v>2980</v>
      </c>
      <c r="E129" s="39"/>
    </row>
    <row r="130" spans="1:5" ht="15" customHeight="1" x14ac:dyDescent="0.25">
      <c r="A130" s="23" t="str">
        <f>VLOOKUP(D:D,'PARAGENS CONCELHO'!$1:$1048576,2,FALSE)</f>
        <v xml:space="preserve"> 40.682839,  -7.927217</v>
      </c>
      <c r="B130" s="12" t="s">
        <v>3187</v>
      </c>
      <c r="C130" s="280" t="s">
        <v>548</v>
      </c>
      <c r="D130" s="284" t="s">
        <v>2981</v>
      </c>
      <c r="E130" s="279" t="s">
        <v>85</v>
      </c>
    </row>
    <row r="131" spans="1:5" ht="15" customHeight="1" x14ac:dyDescent="0.25">
      <c r="A131" s="12" t="str">
        <f>VLOOKUP(D:D,'PARAGENS CONCELHO'!$1:$1048576,2,FALSE)</f>
        <v xml:space="preserve"> 40.677638,  -7.925835</v>
      </c>
      <c r="B131" s="12" t="s">
        <v>3187</v>
      </c>
      <c r="C131" s="281" t="s">
        <v>542</v>
      </c>
      <c r="D131" s="39" t="s">
        <v>2982</v>
      </c>
      <c r="E131" s="39"/>
    </row>
    <row r="132" spans="1:5" ht="15" customHeight="1" x14ac:dyDescent="0.25">
      <c r="A132" s="12" t="str">
        <f>VLOOKUP(D:D,'PARAGENS CONCELHO'!$1:$1048576,2,FALSE)</f>
        <v xml:space="preserve"> 40.678020,  -7.921627</v>
      </c>
      <c r="B132" s="12" t="s">
        <v>3836</v>
      </c>
      <c r="C132" s="281" t="s">
        <v>341</v>
      </c>
      <c r="D132" s="281" t="s">
        <v>2578</v>
      </c>
      <c r="E132" s="39"/>
    </row>
    <row r="133" spans="1:5" ht="15" customHeight="1" x14ac:dyDescent="0.25">
      <c r="A133" s="12" t="str">
        <f>VLOOKUP(D:D,'PARAGENS CONCELHO'!$1:$1048576,2,FALSE)</f>
        <v xml:space="preserve"> 40.680050,  -7.920085</v>
      </c>
      <c r="B133" s="12" t="s">
        <v>3836</v>
      </c>
      <c r="C133" s="281" t="s">
        <v>347</v>
      </c>
      <c r="D133" s="39" t="s">
        <v>2579</v>
      </c>
      <c r="E133" s="39"/>
    </row>
    <row r="134" spans="1:5" ht="15" customHeight="1" x14ac:dyDescent="0.25">
      <c r="A134" s="12" t="str">
        <f>VLOOKUP(D:D,'PARAGENS CONCELHO'!$1:$1048576,2,FALSE)</f>
        <v xml:space="preserve"> 40.682148,  -7.918799</v>
      </c>
      <c r="B134" s="12" t="s">
        <v>3836</v>
      </c>
      <c r="C134" s="281" t="s">
        <v>350</v>
      </c>
      <c r="D134" s="281" t="s">
        <v>2580</v>
      </c>
      <c r="E134" s="39"/>
    </row>
    <row r="135" spans="1:5" ht="15" customHeight="1" x14ac:dyDescent="0.25">
      <c r="A135" s="12" t="str">
        <f>VLOOKUP(D:D,'PARAGENS CONCELHO'!$1:$1048576,2,FALSE)</f>
        <v xml:space="preserve"> 40.679211,  -7.914750</v>
      </c>
      <c r="B135" s="12" t="s">
        <v>3835</v>
      </c>
      <c r="C135" s="281" t="s">
        <v>457</v>
      </c>
      <c r="D135" s="39" t="s">
        <v>2610</v>
      </c>
      <c r="E135" s="39"/>
    </row>
    <row r="136" spans="1:5" ht="15" customHeight="1" x14ac:dyDescent="0.25">
      <c r="A136" s="12" t="str">
        <f>VLOOKUP(D:D,'PARAGENS CONCELHO'!$1:$1048576,2,FALSE)</f>
        <v xml:space="preserve"> 40.677548,  -7.916197</v>
      </c>
      <c r="B136" s="12" t="s">
        <v>3835</v>
      </c>
      <c r="C136" s="281" t="s">
        <v>449</v>
      </c>
      <c r="D136" s="281" t="s">
        <v>2634</v>
      </c>
      <c r="E136" s="39"/>
    </row>
    <row r="137" spans="1:5" ht="15" customHeight="1" x14ac:dyDescent="0.25">
      <c r="A137" s="12" t="str">
        <f>VLOOKUP(D:D,'PARAGENS CONCELHO'!$1:$1048576,2,FALSE)</f>
        <v xml:space="preserve"> 40.675713,  -7.915626</v>
      </c>
      <c r="B137" s="12" t="s">
        <v>3835</v>
      </c>
      <c r="C137" s="281" t="s">
        <v>443</v>
      </c>
      <c r="D137" s="39" t="s">
        <v>2635</v>
      </c>
      <c r="E137" s="39"/>
    </row>
    <row r="138" spans="1:5" ht="15" customHeight="1" x14ac:dyDescent="0.25">
      <c r="A138" s="12" t="str">
        <f>VLOOKUP(D:D,'PARAGENS CONCELHO'!$1:$1048576,2,FALSE)</f>
        <v xml:space="preserve"> 40.672509,  -7.915101</v>
      </c>
      <c r="B138" s="12" t="s">
        <v>3828</v>
      </c>
      <c r="C138" s="281" t="s">
        <v>437</v>
      </c>
      <c r="D138" s="281" t="s">
        <v>2636</v>
      </c>
      <c r="E138" s="39"/>
    </row>
    <row r="139" spans="1:5" ht="15" customHeight="1" x14ac:dyDescent="0.25">
      <c r="A139" s="12" t="str">
        <f>VLOOKUP(D:D,'PARAGENS CONCELHO'!$1:$1048576,2,FALSE)</f>
        <v xml:space="preserve"> 40.674470,  -7.922646</v>
      </c>
      <c r="B139" s="12" t="s">
        <v>3837</v>
      </c>
      <c r="C139" s="281" t="s">
        <v>335</v>
      </c>
      <c r="D139" s="39" t="s">
        <v>2600</v>
      </c>
      <c r="E139" s="39"/>
    </row>
    <row r="140" spans="1:5" ht="15" customHeight="1" x14ac:dyDescent="0.25">
      <c r="A140" s="12" t="str">
        <f>VLOOKUP(D:D,'PARAGENS CONCELHO'!$1:$1048576,2,FALSE)</f>
        <v xml:space="preserve"> 40.672628,  -7.920566</v>
      </c>
      <c r="B140" s="12" t="s">
        <v>3837</v>
      </c>
      <c r="C140" s="281" t="s">
        <v>332</v>
      </c>
      <c r="D140" s="281" t="s">
        <v>2601</v>
      </c>
      <c r="E140" s="39"/>
    </row>
    <row r="141" spans="1:5" ht="15" customHeight="1" x14ac:dyDescent="0.25">
      <c r="A141" s="12" t="str">
        <f>VLOOKUP(D:D,'PARAGENS CONCELHO'!$1:$1048576,2,FALSE)</f>
        <v xml:space="preserve"> 40.670291,  -7.918028</v>
      </c>
      <c r="B141" s="12" t="s">
        <v>3837</v>
      </c>
      <c r="C141" s="281" t="s">
        <v>323</v>
      </c>
      <c r="D141" s="39" t="s">
        <v>2602</v>
      </c>
      <c r="E141" s="39"/>
    </row>
    <row r="142" spans="1:5" ht="15" customHeight="1" x14ac:dyDescent="0.25">
      <c r="A142" s="12" t="str">
        <f>VLOOKUP(D:D,'PARAGENS CONCELHO'!$1:$1048576,2,FALSE)</f>
        <v xml:space="preserve"> 40.668452,  -7.916073</v>
      </c>
      <c r="B142" s="12" t="s">
        <v>3837</v>
      </c>
      <c r="C142" s="281" t="s">
        <v>320</v>
      </c>
      <c r="D142" s="281" t="s">
        <v>2603</v>
      </c>
      <c r="E142" s="39"/>
    </row>
    <row r="143" spans="1:5" ht="15" customHeight="1" x14ac:dyDescent="0.25">
      <c r="A143" s="12" t="str">
        <f>VLOOKUP(D:D,'PARAGENS CONCELHO'!$1:$1048576,2,FALSE)</f>
        <v xml:space="preserve"> 40.665889,  -7.913368</v>
      </c>
      <c r="B143" s="12" t="s">
        <v>3829</v>
      </c>
      <c r="C143" s="281" t="s">
        <v>314</v>
      </c>
      <c r="D143" s="39" t="s">
        <v>2604</v>
      </c>
      <c r="E143" s="39"/>
    </row>
    <row r="144" spans="1:5" ht="15" customHeight="1" x14ac:dyDescent="0.25">
      <c r="A144" s="12" t="str">
        <f>VLOOKUP(D:D,'PARAGENS CONCELHO'!$1:$1048576,2,FALSE)</f>
        <v xml:space="preserve"> 40.664076,  -7.915913</v>
      </c>
      <c r="B144" s="12" t="s">
        <v>3830</v>
      </c>
      <c r="C144" s="281" t="s">
        <v>533</v>
      </c>
      <c r="D144" s="281" t="s">
        <v>2769</v>
      </c>
      <c r="E144" s="39"/>
    </row>
    <row r="145" spans="1:5" ht="15" customHeight="1" x14ac:dyDescent="0.25">
      <c r="A145" s="23" t="str">
        <f>VLOOKUP(D:D,'PARAGENS CONCELHO'!$1:$1048576,2,FALSE)</f>
        <v xml:space="preserve"> 40.661774,  -7.915571</v>
      </c>
      <c r="B145" s="12" t="s">
        <v>3831</v>
      </c>
      <c r="C145" s="280" t="s">
        <v>530</v>
      </c>
      <c r="D145" s="279" t="s">
        <v>2770</v>
      </c>
      <c r="E145" s="279" t="s">
        <v>2709</v>
      </c>
    </row>
    <row r="146" spans="1:5" ht="15" customHeight="1" x14ac:dyDescent="0.25">
      <c r="A146" s="12" t="str">
        <f>VLOOKUP(D:D,'PARAGENS CONCELHO'!$1:$1048576,2,FALSE)</f>
        <v xml:space="preserve"> 40.659058,  -7.914846</v>
      </c>
      <c r="B146" s="12" t="s">
        <v>3823</v>
      </c>
      <c r="C146" s="281" t="s">
        <v>524</v>
      </c>
      <c r="D146" s="39" t="s">
        <v>20</v>
      </c>
      <c r="E146" s="39"/>
    </row>
    <row r="147" spans="1:5" ht="15" customHeight="1" x14ac:dyDescent="0.25">
      <c r="A147" s="12" t="str">
        <f>VLOOKUP(D:D,'PARAGENS CONCELHO'!$1:$1048576,2,FALSE)</f>
        <v xml:space="preserve"> 40.656213,  -7.914239</v>
      </c>
      <c r="B147" s="12" t="s">
        <v>3832</v>
      </c>
      <c r="C147" s="281" t="s">
        <v>275</v>
      </c>
      <c r="D147" s="281" t="s">
        <v>2637</v>
      </c>
      <c r="E147" s="39"/>
    </row>
    <row r="148" spans="1:5" ht="15" customHeight="1" x14ac:dyDescent="0.25">
      <c r="A148" s="12" t="str">
        <f>VLOOKUP(D:D,'PARAGENS CONCELHO'!$1:$1048576,2,FALSE)</f>
        <v xml:space="preserve"> 40.654126,  -7.914454</v>
      </c>
      <c r="B148" s="12" t="s">
        <v>3838</v>
      </c>
      <c r="C148" s="281" t="s">
        <v>1226</v>
      </c>
      <c r="D148" s="39" t="s">
        <v>2639</v>
      </c>
      <c r="E148" s="39"/>
    </row>
    <row r="149" spans="1:5" ht="15" customHeight="1" x14ac:dyDescent="0.25">
      <c r="A149" s="12" t="str">
        <f>VLOOKUP(D:D,'PARAGENS CONCELHO'!$1:$1048576,2,FALSE)</f>
        <v xml:space="preserve"> 40.650895,  -7.910530</v>
      </c>
      <c r="B149" s="12" t="s">
        <v>3833</v>
      </c>
      <c r="C149" s="281" t="s">
        <v>1217</v>
      </c>
      <c r="D149" s="281" t="s">
        <v>2643</v>
      </c>
      <c r="E149" s="39"/>
    </row>
    <row r="150" spans="1:5" ht="15" customHeight="1" x14ac:dyDescent="0.25">
      <c r="A150" s="12">
        <f>VLOOKUP(D:D,'PARAGENS CONCELHO'!$1:$1048576,2,FALSE)</f>
        <v>0</v>
      </c>
      <c r="B150" s="12" t="s">
        <v>3820</v>
      </c>
      <c r="C150" s="281" t="s">
        <v>138</v>
      </c>
      <c r="D150" s="39" t="s">
        <v>2938</v>
      </c>
      <c r="E150" s="39"/>
    </row>
    <row r="151" spans="1:5" hidden="1" x14ac:dyDescent="0.25">
      <c r="D151" s="272"/>
    </row>
    <row r="152" spans="1:5" hidden="1" x14ac:dyDescent="0.25">
      <c r="D152" s="17"/>
    </row>
    <row r="153" spans="1:5" hidden="1" x14ac:dyDescent="0.25"/>
    <row r="154" spans="1:5" hidden="1" x14ac:dyDescent="0.25"/>
  </sheetData>
  <mergeCells count="2">
    <mergeCell ref="A5:E5"/>
    <mergeCell ref="C6:E6"/>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&amp;L&amp;"-,Negrito"&amp;12Empresa Berrelhas de Camionagem, Lda
500 095 884
Viseu&amp;R&amp;G</oddHeader>
    <oddFooter>&amp;LViseu, 03 de março de 2025
&amp;RPágina &amp;P de &amp;N</odd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5680D-E5E3-4C83-BB1B-C51E97F87AFC}">
  <sheetPr>
    <tabColor theme="5" tint="0.59999389629810485"/>
    <pageSetUpPr fitToPage="1"/>
  </sheetPr>
  <dimension ref="A1:G102"/>
  <sheetViews>
    <sheetView topLeftCell="D97" zoomScaleNormal="100" workbookViewId="0">
      <selection activeCell="D59" sqref="D59:E62"/>
    </sheetView>
  </sheetViews>
  <sheetFormatPr defaultColWidth="9.140625" defaultRowHeight="15" x14ac:dyDescent="0.25"/>
  <cols>
    <col min="1" max="1" width="23.140625" hidden="1" customWidth="1"/>
    <col min="2" max="2" width="48.7109375" hidden="1" customWidth="1"/>
    <col min="3" max="3" width="46" hidden="1" customWidth="1"/>
    <col min="4" max="4" width="29.7109375" customWidth="1"/>
    <col min="5" max="5" width="14.28515625" bestFit="1" customWidth="1"/>
    <col min="6" max="6" width="14.28515625" customWidth="1"/>
  </cols>
  <sheetData>
    <row r="1" spans="1:7" hidden="1" x14ac:dyDescent="0.25">
      <c r="D1" s="1" t="s">
        <v>0</v>
      </c>
      <c r="E1" s="2"/>
      <c r="F1" s="62"/>
    </row>
    <row r="2" spans="1:7" hidden="1" x14ac:dyDescent="0.25">
      <c r="D2" s="1" t="s">
        <v>1</v>
      </c>
      <c r="E2" s="30"/>
      <c r="F2" s="27"/>
    </row>
    <row r="3" spans="1:7" ht="30" hidden="1" x14ac:dyDescent="0.25">
      <c r="D3" s="54" t="s">
        <v>2569</v>
      </c>
      <c r="E3" s="55"/>
      <c r="F3" s="34"/>
    </row>
    <row r="4" spans="1:7" x14ac:dyDescent="0.25">
      <c r="D4" s="201"/>
      <c r="E4" s="5"/>
      <c r="F4" s="5"/>
    </row>
    <row r="5" spans="1:7" ht="15" customHeight="1" x14ac:dyDescent="0.25">
      <c r="D5" s="311" t="s">
        <v>3921</v>
      </c>
      <c r="E5" s="311"/>
      <c r="F5" s="311"/>
    </row>
    <row r="6" spans="1:7" ht="15" customHeight="1" x14ac:dyDescent="0.3">
      <c r="C6" t="s">
        <v>4203</v>
      </c>
      <c r="D6" s="311" t="s">
        <v>133</v>
      </c>
      <c r="E6" s="311"/>
      <c r="F6" s="311"/>
      <c r="G6" s="287"/>
    </row>
    <row r="7" spans="1:7" ht="15" customHeight="1" x14ac:dyDescent="0.25"/>
    <row r="8" spans="1:7" ht="15" customHeight="1" x14ac:dyDescent="0.25">
      <c r="A8" s="212" t="s">
        <v>2711</v>
      </c>
      <c r="B8" s="218" t="s">
        <v>3601</v>
      </c>
      <c r="C8" s="218" t="s">
        <v>3601</v>
      </c>
      <c r="D8" s="217" t="s">
        <v>9</v>
      </c>
      <c r="E8" s="217" t="s">
        <v>10</v>
      </c>
      <c r="F8" s="217" t="s">
        <v>12</v>
      </c>
    </row>
    <row r="9" spans="1:7" ht="15" customHeight="1" x14ac:dyDescent="0.25">
      <c r="A9" s="280">
        <f>VLOOKUP(E:E,'[1]PARAGENS CONCELHO'!$1:$1048576,2,FALSE)</f>
        <v>0</v>
      </c>
      <c r="B9" s="281" t="str">
        <f>VLOOKUP(E:E,'[1]PARAGENS CONCELHO'!$1:$1048576,4,FALSE)</f>
        <v>1;2;3;5;6;7;8;9;10;11;12;13;14;17;21</v>
      </c>
      <c r="C9" s="281" t="s">
        <v>3847</v>
      </c>
      <c r="D9" s="280" t="s">
        <v>136</v>
      </c>
      <c r="E9" s="279" t="s">
        <v>14</v>
      </c>
      <c r="F9" s="279" t="s">
        <v>2913</v>
      </c>
    </row>
    <row r="10" spans="1:7" ht="15" customHeight="1" x14ac:dyDescent="0.25">
      <c r="A10" s="281" t="str">
        <f>VLOOKUP(E:E,'[1]PARAGENS CONCELHO'!$1:$1048576,2,FALSE)</f>
        <v xml:space="preserve"> 40.659058,  -7.914846</v>
      </c>
      <c r="B10" s="281" t="str">
        <f>VLOOKUP(E:E,'[1]PARAGENS CONCELHO'!$1:$1048576,4,FALSE)</f>
        <v>1;2;3;4;5;6;7;8;9;10;11;12;13;14;15;16;17;18;19;20;21</v>
      </c>
      <c r="C10" s="281" t="s">
        <v>3848</v>
      </c>
      <c r="D10" s="281" t="s">
        <v>524</v>
      </c>
      <c r="E10" s="39" t="s">
        <v>20</v>
      </c>
      <c r="F10" s="39"/>
    </row>
    <row r="11" spans="1:7" ht="15" customHeight="1" x14ac:dyDescent="0.25">
      <c r="A11" s="281" t="str">
        <f>VLOOKUP(E:E,'[1]PARAGENS CONCELHO'!$1:$1048576,2,FALSE)</f>
        <v xml:space="preserve"> 40.656213,  -7.914239</v>
      </c>
      <c r="B11" s="281" t="str">
        <f>VLOOKUP(E:E,'[1]PARAGENS CONCELHO'!$1:$1048576,4,FALSE)</f>
        <v>4;6;7;8;9;10;11;12;13;15;16;18;19;20;21;C1;C2</v>
      </c>
      <c r="C11" s="281" t="s">
        <v>3839</v>
      </c>
      <c r="D11" s="281" t="s">
        <v>275</v>
      </c>
      <c r="E11" s="281" t="s">
        <v>2637</v>
      </c>
      <c r="F11" s="281"/>
    </row>
    <row r="12" spans="1:7" ht="15" customHeight="1" x14ac:dyDescent="0.25">
      <c r="A12" s="281" t="str">
        <f>VLOOKUP(E:E,'[1]PARAGENS CONCELHO'!$1:$1048576,2,FALSE)</f>
        <v xml:space="preserve"> 40.653733,  -7.916013</v>
      </c>
      <c r="B12" s="281" t="str">
        <f>VLOOKUP(E:E,'[1]PARAGENS CONCELHO'!$1:$1048576,4,FALSE)</f>
        <v>10;11;12;13;19;21;C1;C2</v>
      </c>
      <c r="C12" s="281" t="s">
        <v>3840</v>
      </c>
      <c r="D12" s="281" t="s">
        <v>735</v>
      </c>
      <c r="E12" s="39" t="s">
        <v>2869</v>
      </c>
      <c r="F12" s="39"/>
    </row>
    <row r="13" spans="1:7" ht="15" customHeight="1" x14ac:dyDescent="0.25">
      <c r="A13" s="281" t="str">
        <f>VLOOKUP(E:E,'[1]PARAGENS CONCELHO'!$1:$1048576,2,FALSE)</f>
        <v xml:space="preserve"> 40.650371,  -7.918719</v>
      </c>
      <c r="B13" s="281" t="str">
        <f>VLOOKUP(E:E,'[1]PARAGENS CONCELHO'!$1:$1048576,4,FALSE)</f>
        <v>10;11;12;13;19;21;C2</v>
      </c>
      <c r="C13" s="281" t="s">
        <v>3841</v>
      </c>
      <c r="D13" s="281" t="s">
        <v>741</v>
      </c>
      <c r="E13" s="281" t="s">
        <v>2870</v>
      </c>
      <c r="F13" s="39"/>
    </row>
    <row r="14" spans="1:7" ht="15" customHeight="1" x14ac:dyDescent="0.25">
      <c r="A14" s="281" t="str">
        <f>VLOOKUP(E:E,'[1]PARAGENS CONCELHO'!$1:$1048576,2,FALSE)</f>
        <v xml:space="preserve"> 40.647830,  -7.920763</v>
      </c>
      <c r="B14" s="281" t="str">
        <f>VLOOKUP(E:E,'[1]PARAGENS CONCELHO'!$1:$1048576,4,FALSE)</f>
        <v>10;11;12;13;19;21;C2</v>
      </c>
      <c r="C14" s="281" t="s">
        <v>3841</v>
      </c>
      <c r="D14" s="281" t="s">
        <v>747</v>
      </c>
      <c r="E14" s="39" t="s">
        <v>2871</v>
      </c>
      <c r="F14" s="39"/>
    </row>
    <row r="15" spans="1:7" ht="15" customHeight="1" x14ac:dyDescent="0.25">
      <c r="A15" s="280" t="str">
        <f>VLOOKUP(E:E,'[1]PARAGENS CONCELHO'!$1:$1048576,2,FALSE)</f>
        <v xml:space="preserve"> 40.642368,  -7.920309</v>
      </c>
      <c r="B15" s="281" t="str">
        <f>VLOOKUP(E:E,'[1]PARAGENS CONCELHO'!$1:$1048576,4,FALSE)</f>
        <v>10;11;12;13;19;21;C2</v>
      </c>
      <c r="C15" s="281" t="s">
        <v>3841</v>
      </c>
      <c r="D15" s="280" t="s">
        <v>756</v>
      </c>
      <c r="E15" s="280" t="s">
        <v>2872</v>
      </c>
      <c r="F15" s="279" t="s">
        <v>2914</v>
      </c>
    </row>
    <row r="16" spans="1:7" ht="15" customHeight="1" x14ac:dyDescent="0.25">
      <c r="A16" s="281" t="str">
        <f>VLOOKUP(E:E,'[1]PARAGENS CONCELHO'!$1:$1048576,2,FALSE)</f>
        <v xml:space="preserve"> 40.641674,  -7.917270</v>
      </c>
      <c r="B16" s="281" t="str">
        <f>VLOOKUP(E:E,'[1]PARAGENS CONCELHO'!$1:$1048576,4,FALSE)</f>
        <v>10;11;12;19;21;C2</v>
      </c>
      <c r="C16" s="281" t="s">
        <v>3842</v>
      </c>
      <c r="D16" s="281" t="s">
        <v>762</v>
      </c>
      <c r="E16" s="39" t="s">
        <v>2873</v>
      </c>
      <c r="F16" s="39"/>
    </row>
    <row r="17" spans="1:6" ht="15" customHeight="1" x14ac:dyDescent="0.25">
      <c r="A17" s="281" t="str">
        <f>VLOOKUP(E:E,'[1]PARAGENS CONCELHO'!$1:$1048576,2,FALSE)</f>
        <v xml:space="preserve"> 40.642529,  -7.916609</v>
      </c>
      <c r="B17" s="281" t="str">
        <f>VLOOKUP(E:E,'[1]PARAGENS CONCELHO'!$1:$1048576,4,FALSE)</f>
        <v>10;11;12;19;21;C2</v>
      </c>
      <c r="C17" s="281" t="s">
        <v>3842</v>
      </c>
      <c r="D17" s="281" t="s">
        <v>765</v>
      </c>
      <c r="E17" s="281" t="s">
        <v>2874</v>
      </c>
      <c r="F17" s="281"/>
    </row>
    <row r="18" spans="1:6" ht="15" customHeight="1" x14ac:dyDescent="0.25">
      <c r="A18" s="281" t="str">
        <f>VLOOKUP(E:E,'[1]PARAGENS CONCELHO'!$1:$1048576,2,FALSE)</f>
        <v xml:space="preserve"> 40.644985,  -7.915072</v>
      </c>
      <c r="B18" s="281" t="str">
        <f>VLOOKUP(E:E,'[1]PARAGENS CONCELHO'!$1:$1048576,4,FALSE)</f>
        <v>10;11;12;19;21;C2</v>
      </c>
      <c r="C18" s="281" t="s">
        <v>3842</v>
      </c>
      <c r="D18" s="281" t="s">
        <v>774</v>
      </c>
      <c r="E18" s="39" t="s">
        <v>2875</v>
      </c>
      <c r="F18" s="39"/>
    </row>
    <row r="19" spans="1:6" ht="15" customHeight="1" x14ac:dyDescent="0.25">
      <c r="A19" s="281" t="str">
        <f>VLOOKUP(E:E,'[1]PARAGENS CONCELHO'!$1:$1048576,2,FALSE)</f>
        <v xml:space="preserve"> 40.646349,  -7.914362</v>
      </c>
      <c r="B19" s="281" t="str">
        <f>VLOOKUP(E:E,'[1]PARAGENS CONCELHO'!$1:$1048576,4,FALSE)</f>
        <v>10;11;12;19;21;C2</v>
      </c>
      <c r="C19" s="281" t="s">
        <v>3842</v>
      </c>
      <c r="D19" s="281" t="s">
        <v>777</v>
      </c>
      <c r="E19" s="39" t="s">
        <v>2876</v>
      </c>
      <c r="F19" s="39"/>
    </row>
    <row r="20" spans="1:6" ht="15" customHeight="1" x14ac:dyDescent="0.25">
      <c r="A20" s="281" t="str">
        <f>VLOOKUP(E:E,'[1]PARAGENS CONCELHO'!$1:$1048576,2,FALSE)</f>
        <v xml:space="preserve"> 40.647166,  -7.912720</v>
      </c>
      <c r="B20" s="281" t="str">
        <f>VLOOKUP(E:E,'[1]PARAGENS CONCELHO'!$1:$1048576,4,FALSE)</f>
        <v>10;11;12;19;21;C2</v>
      </c>
      <c r="C20" s="281" t="s">
        <v>3842</v>
      </c>
      <c r="D20" s="281" t="s">
        <v>780</v>
      </c>
      <c r="E20" s="281" t="s">
        <v>2877</v>
      </c>
      <c r="F20" s="281"/>
    </row>
    <row r="21" spans="1:6" ht="15" customHeight="1" x14ac:dyDescent="0.25">
      <c r="A21" s="281" t="str">
        <f>VLOOKUP(E:E,'[1]PARAGENS CONCELHO'!$1:$1048576,2,FALSE)</f>
        <v xml:space="preserve"> 40.644190,  -7.910060</v>
      </c>
      <c r="B21" s="281" t="str">
        <f>VLOOKUP(E:E,'[1]PARAGENS CONCELHO'!$1:$1048576,4,FALSE)</f>
        <v>10;21</v>
      </c>
      <c r="C21" s="281">
        <v>10</v>
      </c>
      <c r="D21" s="281" t="s">
        <v>795</v>
      </c>
      <c r="E21" s="281" t="s">
        <v>2878</v>
      </c>
      <c r="F21" s="281"/>
    </row>
    <row r="22" spans="1:6" ht="15" customHeight="1" x14ac:dyDescent="0.25">
      <c r="A22" s="281" t="str">
        <f>VLOOKUP(E:E,'[1]PARAGENS CONCELHO'!$1:$1048576,2,FALSE)</f>
        <v xml:space="preserve"> 40.642679,  -7.909748</v>
      </c>
      <c r="B22" s="281" t="str">
        <f>VLOOKUP(E:E,'[1]PARAGENS CONCELHO'!$1:$1048576,4,FALSE)</f>
        <v>10;11;12;21</v>
      </c>
      <c r="C22" s="281" t="s">
        <v>3849</v>
      </c>
      <c r="D22" s="281" t="s">
        <v>798</v>
      </c>
      <c r="E22" s="39" t="s">
        <v>2879</v>
      </c>
      <c r="F22" s="39"/>
    </row>
    <row r="23" spans="1:6" ht="15" customHeight="1" x14ac:dyDescent="0.25">
      <c r="A23" s="281" t="str">
        <f>VLOOKUP(E:E,'[1]PARAGENS CONCELHO'!$1:$1048576,2,FALSE)</f>
        <v xml:space="preserve"> 40.637138,  -7.908356</v>
      </c>
      <c r="B23" s="281" t="str">
        <f>VLOOKUP(E:E,'[1]PARAGENS CONCELHO'!$1:$1048576,4,FALSE)</f>
        <v>10;11;12;21</v>
      </c>
      <c r="C23" s="281" t="s">
        <v>3849</v>
      </c>
      <c r="D23" s="281" t="s">
        <v>804</v>
      </c>
      <c r="E23" s="281" t="s">
        <v>2880</v>
      </c>
      <c r="F23" s="281"/>
    </row>
    <row r="24" spans="1:6" ht="15" customHeight="1" x14ac:dyDescent="0.25">
      <c r="A24" s="281" t="str">
        <f>VLOOKUP(E:E,'[1]PARAGENS CONCELHO'!$1:$1048576,2,FALSE)</f>
        <v xml:space="preserve"> 40.631815,  -7.909564</v>
      </c>
      <c r="B24" s="281" t="str">
        <f>VLOOKUP(E:E,'[1]PARAGENS CONCELHO'!$1:$1048576,4,FALSE)</f>
        <v>10;21</v>
      </c>
      <c r="C24" s="281">
        <v>10</v>
      </c>
      <c r="D24" s="281" t="s">
        <v>1664</v>
      </c>
      <c r="E24" s="281" t="s">
        <v>2881</v>
      </c>
      <c r="F24" s="39"/>
    </row>
    <row r="25" spans="1:6" ht="15" customHeight="1" x14ac:dyDescent="0.25">
      <c r="A25" s="281" t="str">
        <f>VLOOKUP(E:E,'[1]PARAGENS CONCELHO'!$1:$1048576,2,FALSE)</f>
        <v xml:space="preserve"> 40.628689,  -7.913079</v>
      </c>
      <c r="B25" s="281" t="str">
        <f>VLOOKUP(E:E,'[1]PARAGENS CONCELHO'!$1:$1048576,4,FALSE)</f>
        <v>10;21</v>
      </c>
      <c r="C25" s="281">
        <v>10</v>
      </c>
      <c r="D25" s="281" t="s">
        <v>1667</v>
      </c>
      <c r="E25" s="39" t="s">
        <v>2882</v>
      </c>
      <c r="F25" s="39"/>
    </row>
    <row r="26" spans="1:6" ht="15" customHeight="1" x14ac:dyDescent="0.25">
      <c r="A26" s="280" t="str">
        <f>VLOOKUP(E:E,'[1]PARAGENS CONCELHO'!$1:$1048576,2,FALSE)</f>
        <v xml:space="preserve"> 40.625755,  -7.915678</v>
      </c>
      <c r="B26" s="281" t="str">
        <f>VLOOKUP(E:E,'[1]PARAGENS CONCELHO'!$1:$1048576,4,FALSE)</f>
        <v>10;21</v>
      </c>
      <c r="C26" s="281">
        <v>10</v>
      </c>
      <c r="D26" s="280" t="s">
        <v>1670</v>
      </c>
      <c r="E26" s="280" t="s">
        <v>2883</v>
      </c>
      <c r="F26" s="279" t="s">
        <v>2915</v>
      </c>
    </row>
    <row r="27" spans="1:6" ht="15" customHeight="1" x14ac:dyDescent="0.25">
      <c r="A27" s="281" t="str">
        <f>VLOOKUP(E:E,'[1]PARAGENS CONCELHO'!$1:$1048576,2,FALSE)</f>
        <v xml:space="preserve"> 40.616940,  -7.923784</v>
      </c>
      <c r="B27" s="281" t="str">
        <f>VLOOKUP(E:E,'[1]PARAGENS CONCELHO'!$1:$1048576,4,FALSE)</f>
        <v>10;21</v>
      </c>
      <c r="C27" s="281">
        <v>10</v>
      </c>
      <c r="D27" s="281" t="s">
        <v>1673</v>
      </c>
      <c r="E27" s="39" t="s">
        <v>2884</v>
      </c>
      <c r="F27" s="39"/>
    </row>
    <row r="28" spans="1:6" ht="15" customHeight="1" x14ac:dyDescent="0.25">
      <c r="A28" s="281" t="str">
        <f>VLOOKUP(E:E,'[1]PARAGENS CONCELHO'!$1:$1048576,2,FALSE)</f>
        <v xml:space="preserve"> 40.613640, -7.923281</v>
      </c>
      <c r="B28" s="281" t="str">
        <f>VLOOKUP(E:E,'[1]PARAGENS CONCELHO'!$1:$1048576,4,FALSE)</f>
        <v>10;21</v>
      </c>
      <c r="C28" s="281">
        <v>10</v>
      </c>
      <c r="D28" s="281" t="s">
        <v>1676</v>
      </c>
      <c r="E28" s="281" t="s">
        <v>2885</v>
      </c>
      <c r="F28" s="281"/>
    </row>
    <row r="29" spans="1:6" ht="15" customHeight="1" x14ac:dyDescent="0.25">
      <c r="A29" s="280" t="str">
        <f>VLOOKUP(E:E,'[1]PARAGENS CONCELHO'!$1:$1048576,2,FALSE)</f>
        <v xml:space="preserve"> 40.611938,  -7.926117</v>
      </c>
      <c r="B29" s="281" t="str">
        <f>VLOOKUP(E:E,'[1]PARAGENS CONCELHO'!$1:$1048576,4,FALSE)</f>
        <v>10;21</v>
      </c>
      <c r="C29" s="281">
        <v>10</v>
      </c>
      <c r="D29" s="280" t="s">
        <v>1679</v>
      </c>
      <c r="E29" s="279" t="s">
        <v>2886</v>
      </c>
      <c r="F29" s="279" t="s">
        <v>2916</v>
      </c>
    </row>
    <row r="30" spans="1:6" ht="15" customHeight="1" x14ac:dyDescent="0.25">
      <c r="A30" s="281" t="str">
        <f>VLOOKUP(E:E,'[1]PARAGENS CONCELHO'!$1:$1048576,2,FALSE)</f>
        <v xml:space="preserve"> 40.611300,  -7.950892</v>
      </c>
      <c r="B30" s="281" t="str">
        <f>VLOOKUP(E:E,'[1]PARAGENS CONCELHO'!$1:$1048576,4,FALSE)</f>
        <v>10;21</v>
      </c>
      <c r="C30" s="281">
        <v>10</v>
      </c>
      <c r="D30" s="281" t="s">
        <v>1682</v>
      </c>
      <c r="E30" s="39" t="s">
        <v>2887</v>
      </c>
      <c r="F30" s="39"/>
    </row>
    <row r="31" spans="1:6" ht="15" customHeight="1" x14ac:dyDescent="0.25">
      <c r="A31" s="280" t="str">
        <f>VLOOKUP(E:E,'[1]PARAGENS CONCELHO'!$1:$1048576,2,FALSE)</f>
        <v xml:space="preserve"> 40.611325,  -7.947373</v>
      </c>
      <c r="B31" s="281" t="str">
        <f>VLOOKUP(E:E,'[1]PARAGENS CONCELHO'!$1:$1048576,4,FALSE)</f>
        <v>10;21</v>
      </c>
      <c r="C31" s="281">
        <v>10</v>
      </c>
      <c r="D31" s="280" t="s">
        <v>1685</v>
      </c>
      <c r="E31" s="280" t="s">
        <v>2888</v>
      </c>
      <c r="F31" s="279" t="s">
        <v>2921</v>
      </c>
    </row>
    <row r="32" spans="1:6" ht="15" customHeight="1" x14ac:dyDescent="0.25">
      <c r="A32" s="281" t="str">
        <f>VLOOKUP(E:E,'[1]PARAGENS CONCELHO'!$1:$1048576,2,FALSE)</f>
        <v xml:space="preserve"> 40.610546,  -7.939553</v>
      </c>
      <c r="B32" s="281" t="str">
        <f>VLOOKUP(E:E,'[1]PARAGENS CONCELHO'!$1:$1048576,4,FALSE)</f>
        <v>10;21</v>
      </c>
      <c r="C32" s="281">
        <v>10</v>
      </c>
      <c r="D32" s="281" t="s">
        <v>1688</v>
      </c>
      <c r="E32" s="39" t="s">
        <v>2889</v>
      </c>
      <c r="F32" s="39"/>
    </row>
    <row r="33" spans="1:6" ht="15" customHeight="1" x14ac:dyDescent="0.25">
      <c r="A33" s="281" t="str">
        <f>VLOOKUP(E:E,'[1]PARAGENS CONCELHO'!$1:$1048576,2,FALSE)</f>
        <v xml:space="preserve"> 40.610363,  -7.936772</v>
      </c>
      <c r="B33" s="281" t="str">
        <f>VLOOKUP(E:E,'[1]PARAGENS CONCELHO'!$1:$1048576,4,FALSE)</f>
        <v>10;21</v>
      </c>
      <c r="C33" s="281">
        <v>10</v>
      </c>
      <c r="D33" s="281" t="s">
        <v>1691</v>
      </c>
      <c r="E33" s="281" t="s">
        <v>2890</v>
      </c>
      <c r="F33" s="281"/>
    </row>
    <row r="34" spans="1:6" ht="15" customHeight="1" x14ac:dyDescent="0.25">
      <c r="A34" s="281" t="str">
        <f>VLOOKUP(E:E,'[1]PARAGENS CONCELHO'!$1:$1048576,2,FALSE)</f>
        <v xml:space="preserve"> 40.610787,  -7.932143</v>
      </c>
      <c r="B34" s="281" t="str">
        <f>VLOOKUP(E:E,'[1]PARAGENS CONCELHO'!$1:$1048576,4,FALSE)</f>
        <v>10;21</v>
      </c>
      <c r="C34" s="281">
        <v>10</v>
      </c>
      <c r="D34" s="281" t="s">
        <v>1694</v>
      </c>
      <c r="E34" s="39" t="s">
        <v>2891</v>
      </c>
      <c r="F34" s="39"/>
    </row>
    <row r="35" spans="1:6" ht="15" customHeight="1" x14ac:dyDescent="0.25">
      <c r="A35" s="281" t="str">
        <f>VLOOKUP(E:E,'[1]PARAGENS CONCELHO'!$1:$1048576,2,FALSE)</f>
        <v xml:space="preserve"> 40.608289,  -7.935342</v>
      </c>
      <c r="B35" s="281" t="str">
        <f>VLOOKUP(E:E,'[1]PARAGENS CONCELHO'!$1:$1048576,4,FALSE)</f>
        <v>10;21</v>
      </c>
      <c r="C35" s="281">
        <v>10</v>
      </c>
      <c r="D35" s="281" t="s">
        <v>1697</v>
      </c>
      <c r="E35" s="281" t="s">
        <v>2892</v>
      </c>
      <c r="F35" s="281"/>
    </row>
    <row r="36" spans="1:6" ht="15" customHeight="1" x14ac:dyDescent="0.25">
      <c r="A36" s="281" t="str">
        <f>VLOOKUP(E:E,'[1]PARAGENS CONCELHO'!$1:$1048576,2,FALSE)</f>
        <v xml:space="preserve"> 40.609678,  -7.933001</v>
      </c>
      <c r="B36" s="281" t="str">
        <f>VLOOKUP(E:E,'[1]PARAGENS CONCELHO'!$1:$1048576,4,FALSE)</f>
        <v>10;21</v>
      </c>
      <c r="C36" s="281">
        <v>10</v>
      </c>
      <c r="D36" s="281" t="s">
        <v>1700</v>
      </c>
      <c r="E36" s="39" t="s">
        <v>2893</v>
      </c>
      <c r="F36" s="39"/>
    </row>
    <row r="37" spans="1:6" ht="15" customHeight="1" x14ac:dyDescent="0.25">
      <c r="A37" s="281" t="str">
        <f>VLOOKUP(E:E,'[1]PARAGENS CONCELHO'!$1:$1048576,2,FALSE)</f>
        <v xml:space="preserve"> 40.611536,  -7.928042</v>
      </c>
      <c r="B37" s="281" t="str">
        <f>VLOOKUP(E:E,'[1]PARAGENS CONCELHO'!$1:$1048576,4,FALSE)</f>
        <v>10;21</v>
      </c>
      <c r="C37" s="281">
        <v>10</v>
      </c>
      <c r="D37" s="281" t="s">
        <v>1703</v>
      </c>
      <c r="E37" s="281" t="s">
        <v>2894</v>
      </c>
      <c r="F37" s="281"/>
    </row>
    <row r="38" spans="1:6" ht="15" customHeight="1" x14ac:dyDescent="0.25">
      <c r="A38" s="281" t="str">
        <f>VLOOKUP(E:E,'[1]PARAGENS CONCELHO'!$1:$1048576,2,FALSE)</f>
        <v xml:space="preserve"> 40.611884,  -7.925731</v>
      </c>
      <c r="B38" s="281" t="str">
        <f>VLOOKUP(E:E,'[1]PARAGENS CONCELHO'!$1:$1048576,4,FALSE)</f>
        <v>10;21</v>
      </c>
      <c r="C38" s="281">
        <v>10</v>
      </c>
      <c r="D38" s="281" t="s">
        <v>1706</v>
      </c>
      <c r="E38" s="39" t="s">
        <v>2895</v>
      </c>
      <c r="F38" s="39"/>
    </row>
    <row r="39" spans="1:6" ht="15" customHeight="1" x14ac:dyDescent="0.25">
      <c r="A39" s="281" t="str">
        <f>VLOOKUP(E:E,'[1]PARAGENS CONCELHO'!$1:$1048576,2,FALSE)</f>
        <v xml:space="preserve"> 40.605482,  -7.924390</v>
      </c>
      <c r="B39" s="281" t="str">
        <f>VLOOKUP(E:E,'[1]PARAGENS CONCELHO'!$1:$1048576,4,FALSE)</f>
        <v>12;21</v>
      </c>
      <c r="C39" s="281">
        <v>12</v>
      </c>
      <c r="D39" s="281" t="s">
        <v>858</v>
      </c>
      <c r="E39" s="281" t="s">
        <v>2917</v>
      </c>
      <c r="F39" s="281"/>
    </row>
    <row r="40" spans="1:6" ht="15" customHeight="1" x14ac:dyDescent="0.25">
      <c r="A40" s="281" t="str">
        <f>VLOOKUP(E:E,'[1]PARAGENS CONCELHO'!$1:$1048576,2,FALSE)</f>
        <v xml:space="preserve"> 40.602595,  -7.927953</v>
      </c>
      <c r="B40" s="281" t="str">
        <f>VLOOKUP(E:E,'[1]PARAGENS CONCELHO'!$1:$1048576,4,FALSE)</f>
        <v>12;21</v>
      </c>
      <c r="C40" s="281">
        <v>12</v>
      </c>
      <c r="D40" s="347" t="s">
        <v>864</v>
      </c>
      <c r="E40" s="350" t="s">
        <v>2918</v>
      </c>
      <c r="F40" s="39"/>
    </row>
    <row r="41" spans="1:6" ht="15" customHeight="1" x14ac:dyDescent="0.25">
      <c r="A41" s="281"/>
      <c r="B41" s="281"/>
      <c r="C41" s="281"/>
      <c r="D41" s="347" t="s">
        <v>4221</v>
      </c>
      <c r="E41" s="350" t="s">
        <v>4220</v>
      </c>
      <c r="F41" s="39"/>
    </row>
    <row r="42" spans="1:6" ht="15" customHeight="1" x14ac:dyDescent="0.25">
      <c r="A42" s="281" t="str">
        <f>VLOOKUP(E:E,'[1]PARAGENS CONCELHO'!$1:$1048576,2,FALSE)</f>
        <v xml:space="preserve"> 40.590750,  -7.928888</v>
      </c>
      <c r="B42" s="281" t="str">
        <f>VLOOKUP(E:E,'[1]PARAGENS CONCELHO'!$1:$1048576,4,FALSE)</f>
        <v>21</v>
      </c>
      <c r="C42" s="281"/>
      <c r="D42" s="347" t="s">
        <v>2417</v>
      </c>
      <c r="E42" s="350" t="s">
        <v>2415</v>
      </c>
      <c r="F42" s="39"/>
    </row>
    <row r="43" spans="1:6" ht="15" customHeight="1" x14ac:dyDescent="0.25">
      <c r="A43" s="281"/>
      <c r="B43" s="281"/>
      <c r="C43" s="281"/>
      <c r="D43" s="347" t="s">
        <v>4217</v>
      </c>
      <c r="E43" s="350" t="s">
        <v>4216</v>
      </c>
      <c r="F43" s="39"/>
    </row>
    <row r="44" spans="1:6" ht="15" customHeight="1" x14ac:dyDescent="0.25">
      <c r="A44" s="281" t="str">
        <f>VLOOKUP(E:E,'[1]PARAGENS CONCELHO'!$1:$1048576,2,FALSE)</f>
        <v xml:space="preserve"> 40.579161,  -7.941983</v>
      </c>
      <c r="B44" s="281" t="str">
        <f>VLOOKUP(E:E,'[1]PARAGENS CONCELHO'!$1:$1048576,4,FALSE)</f>
        <v>21</v>
      </c>
      <c r="C44" s="281"/>
      <c r="D44" s="281" t="s">
        <v>2098</v>
      </c>
      <c r="E44" s="39" t="s">
        <v>2919</v>
      </c>
      <c r="F44" s="39"/>
    </row>
    <row r="45" spans="1:6" ht="15" customHeight="1" x14ac:dyDescent="0.25">
      <c r="A45" s="281" t="str">
        <f>VLOOKUP(E:E,'[1]PARAGENS CONCELHO'!$1:$1048576,2,FALSE)</f>
        <v xml:space="preserve"> 40.573455,  -7.947029</v>
      </c>
      <c r="B45" s="281" t="str">
        <f>VLOOKUP(E:E,'[1]PARAGENS CONCELHO'!$1:$1048576,4,FALSE)</f>
        <v>21</v>
      </c>
      <c r="C45" s="281"/>
      <c r="D45" s="281" t="s">
        <v>2152</v>
      </c>
      <c r="E45" s="39" t="s">
        <v>2920</v>
      </c>
      <c r="F45" s="39"/>
    </row>
    <row r="46" spans="1:6" ht="15" customHeight="1" x14ac:dyDescent="0.25">
      <c r="A46" s="281" t="str">
        <f>VLOOKUP(E:E,'[1]PARAGENS CONCELHO'!$1:$1048576,2,FALSE)</f>
        <v xml:space="preserve"> 40.564082,  -7.956748</v>
      </c>
      <c r="B46" s="281" t="str">
        <f>VLOOKUP(E:E,'[1]PARAGENS CONCELHO'!$1:$1048576,4,FALSE)</f>
        <v>21</v>
      </c>
      <c r="C46" s="281"/>
      <c r="D46" s="281" t="s">
        <v>2420</v>
      </c>
      <c r="E46" s="39" t="s">
        <v>2418</v>
      </c>
      <c r="F46" s="39"/>
    </row>
    <row r="47" spans="1:6" ht="15" customHeight="1" x14ac:dyDescent="0.25">
      <c r="A47" s="281" t="str">
        <f>VLOOKUP(E:E,'[1]PARAGENS CONCELHO'!$1:$1048576,2,FALSE)</f>
        <v xml:space="preserve"> 40.559362,  -7.962470</v>
      </c>
      <c r="B47" s="281" t="str">
        <f>VLOOKUP(E:E,'[1]PARAGENS CONCELHO'!$1:$1048576,4,FALSE)</f>
        <v>21</v>
      </c>
      <c r="C47" s="281"/>
      <c r="D47" s="281" t="s">
        <v>2507</v>
      </c>
      <c r="E47" s="39" t="s">
        <v>2505</v>
      </c>
      <c r="F47" s="39"/>
    </row>
    <row r="48" spans="1:6" ht="15" customHeight="1" x14ac:dyDescent="0.25">
      <c r="A48" s="281" t="str">
        <f>VLOOKUP(E:E,'[1]PARAGENS CONCELHO'!$1:$1048576,2,FALSE)</f>
        <v xml:space="preserve"> 40.557232,  -7.960220</v>
      </c>
      <c r="B48" s="281" t="str">
        <f>VLOOKUP(E:E,'[1]PARAGENS CONCELHO'!$1:$1048576,4,FALSE)</f>
        <v>21</v>
      </c>
      <c r="C48" s="281"/>
      <c r="D48" s="281" t="s">
        <v>2408</v>
      </c>
      <c r="E48" s="39" t="s">
        <v>2406</v>
      </c>
      <c r="F48" s="39"/>
    </row>
    <row r="49" spans="1:6" ht="15" customHeight="1" x14ac:dyDescent="0.25">
      <c r="A49" s="281" t="str">
        <f>VLOOKUP(E:E,'[1]PARAGENS CONCELHO'!$1:$1048576,2,FALSE)</f>
        <v xml:space="preserve"> 40.556699,  -7.966405</v>
      </c>
      <c r="B49" s="281" t="str">
        <f>VLOOKUP(E:E,'[1]PARAGENS CONCELHO'!$1:$1048576,4,FALSE)</f>
        <v>21</v>
      </c>
      <c r="C49" s="281"/>
      <c r="D49" s="281" t="s">
        <v>2411</v>
      </c>
      <c r="E49" s="39" t="s">
        <v>2409</v>
      </c>
      <c r="F49" s="39"/>
    </row>
    <row r="50" spans="1:6" ht="15" customHeight="1" x14ac:dyDescent="0.25">
      <c r="A50" s="281" t="str">
        <f>VLOOKUP(E:E,'[1]PARAGENS CONCELHO'!$1:$1048576,2,FALSE)</f>
        <v xml:space="preserve"> 40.558060,  -7.970159</v>
      </c>
      <c r="B50" s="281" t="str">
        <f>VLOOKUP(E:E,'[1]PARAGENS CONCELHO'!$1:$1048576,4,FALSE)</f>
        <v>21</v>
      </c>
      <c r="C50" s="281"/>
      <c r="D50" s="281" t="s">
        <v>2510</v>
      </c>
      <c r="E50" s="39" t="s">
        <v>2508</v>
      </c>
      <c r="F50" s="39"/>
    </row>
    <row r="51" spans="1:6" ht="15" customHeight="1" x14ac:dyDescent="0.25">
      <c r="A51" s="281" t="str">
        <f>VLOOKUP(E:E,'[1]PARAGENS CONCELHO'!$1:$1048576,2,FALSE)</f>
        <v xml:space="preserve"> 40.558990,  -7.974799</v>
      </c>
      <c r="B51" s="281" t="str">
        <f>VLOOKUP(E:E,'[1]PARAGENS CONCELHO'!$1:$1048576,4,FALSE)</f>
        <v>21</v>
      </c>
      <c r="C51" s="281"/>
      <c r="D51" s="281" t="s">
        <v>2414</v>
      </c>
      <c r="E51" s="39" t="s">
        <v>2412</v>
      </c>
      <c r="F51" s="39"/>
    </row>
    <row r="52" spans="1:6" ht="15" customHeight="1" x14ac:dyDescent="0.25">
      <c r="A52" s="280" t="str">
        <f>VLOOKUP(E:E,'[1]PARAGENS CONCELHO'!$1:$1048576,2,FALSE)</f>
        <v xml:space="preserve"> 40.554724,  -7.975997</v>
      </c>
      <c r="B52" s="281" t="str">
        <f>VLOOKUP(E:E,'[1]PARAGENS CONCELHO'!$1:$1048576,4,FALSE)</f>
        <v>21</v>
      </c>
      <c r="C52" s="281"/>
      <c r="D52" s="280" t="s">
        <v>2104</v>
      </c>
      <c r="E52" s="279" t="s">
        <v>2922</v>
      </c>
      <c r="F52" s="279" t="s">
        <v>2913</v>
      </c>
    </row>
    <row r="53" spans="1:6" ht="15" customHeight="1" x14ac:dyDescent="0.25">
      <c r="A53" s="281" t="str">
        <f>VLOOKUP(E:E,'[1]PARAGENS CONCELHO'!$1:$1048576,2,FALSE)</f>
        <v xml:space="preserve"> 40.558919,  -7.974276</v>
      </c>
      <c r="B53" s="281" t="str">
        <f>VLOOKUP(E:E,'[1]PARAGENS CONCELHO'!$1:$1048576,4,FALSE)</f>
        <v>21</v>
      </c>
      <c r="C53" s="281"/>
      <c r="D53" s="281" t="s">
        <v>2107</v>
      </c>
      <c r="E53" s="39" t="s">
        <v>2925</v>
      </c>
      <c r="F53" s="39"/>
    </row>
    <row r="54" spans="1:6" ht="15" customHeight="1" x14ac:dyDescent="0.25">
      <c r="A54" s="281" t="str">
        <f>VLOOKUP(E:E,'[1]PARAGENS CONCELHO'!$1:$1048576,2,FALSE)</f>
        <v xml:space="preserve"> 40.556608,  -7.966363</v>
      </c>
      <c r="B54" s="281" t="str">
        <f>VLOOKUP(E:E,'[1]PARAGENS CONCELHO'!$1:$1048576,4,FALSE)</f>
        <v>21</v>
      </c>
      <c r="C54" s="281"/>
      <c r="D54" s="281" t="s">
        <v>2146</v>
      </c>
      <c r="E54" s="39" t="s">
        <v>2926</v>
      </c>
      <c r="F54" s="39"/>
    </row>
    <row r="55" spans="1:6" ht="15" customHeight="1" x14ac:dyDescent="0.25">
      <c r="A55" s="281" t="str">
        <f>VLOOKUP(E:E,'[1]PARAGENS CONCELHO'!$1:$1048576,2,FALSE)</f>
        <v xml:space="preserve"> 40.557211,  -7.960109</v>
      </c>
      <c r="B55" s="281" t="str">
        <f>VLOOKUP(E:E,'[1]PARAGENS CONCELHO'!$1:$1048576,4,FALSE)</f>
        <v>21</v>
      </c>
      <c r="C55" s="281"/>
      <c r="D55" s="281" t="s">
        <v>2143</v>
      </c>
      <c r="E55" s="39" t="s">
        <v>2927</v>
      </c>
      <c r="F55" s="39"/>
    </row>
    <row r="56" spans="1:6" ht="15" customHeight="1" x14ac:dyDescent="0.25">
      <c r="A56" s="281"/>
      <c r="B56" s="281"/>
      <c r="C56" s="281"/>
      <c r="D56" s="281" t="s">
        <v>2110</v>
      </c>
      <c r="E56" s="39" t="s">
        <v>2928</v>
      </c>
      <c r="F56" s="39"/>
    </row>
    <row r="57" spans="1:6" ht="15" customHeight="1" x14ac:dyDescent="0.25">
      <c r="A57" s="281" t="str">
        <f>VLOOKUP(E:E,'[1]PARAGENS CONCELHO'!$1:$1048576,2,FALSE)</f>
        <v xml:space="preserve"> 40.564021,  -7.956635</v>
      </c>
      <c r="B57" s="281" t="str">
        <f>VLOOKUP(E:E,'[1]PARAGENS CONCELHO'!$1:$1048576,4,FALSE)</f>
        <v>21</v>
      </c>
      <c r="C57" s="281"/>
      <c r="D57" s="281" t="s">
        <v>2101</v>
      </c>
      <c r="E57" s="39" t="s">
        <v>2929</v>
      </c>
      <c r="F57" s="39"/>
    </row>
    <row r="58" spans="1:6" ht="15" customHeight="1" x14ac:dyDescent="0.25">
      <c r="A58" s="281" t="str">
        <f>VLOOKUP(E:E,'[1]PARAGENS CONCELHO'!$1:$1048576,2,FALSE)</f>
        <v xml:space="preserve"> 40.573447,  -7.946922</v>
      </c>
      <c r="B58" s="281" t="str">
        <f>VLOOKUP(E:E,'[1]PARAGENS CONCELHO'!$1:$1048576,4,FALSE)</f>
        <v>21</v>
      </c>
      <c r="C58" s="281"/>
      <c r="D58" s="281" t="s">
        <v>2149</v>
      </c>
      <c r="E58" s="39" t="s">
        <v>2930</v>
      </c>
      <c r="F58" s="39"/>
    </row>
    <row r="59" spans="1:6" ht="15" customHeight="1" x14ac:dyDescent="0.25">
      <c r="A59" s="281" t="str">
        <f>VLOOKUP(E:E,'[1]PARAGENS CONCELHO'!$1:$1048576,2,FALSE)</f>
        <v xml:space="preserve"> 40.577858,  -7.942900</v>
      </c>
      <c r="B59" s="281" t="str">
        <f>VLOOKUP(E:E,'[1]PARAGENS CONCELHO'!$1:$1048576,4,FALSE)</f>
        <v>21</v>
      </c>
      <c r="C59" s="281">
        <v>12</v>
      </c>
      <c r="D59" s="347" t="s">
        <v>2116</v>
      </c>
      <c r="E59" s="350" t="s">
        <v>2931</v>
      </c>
      <c r="F59" s="39"/>
    </row>
    <row r="60" spans="1:6" ht="15" customHeight="1" x14ac:dyDescent="0.25">
      <c r="A60" s="281" t="str">
        <f>VLOOKUP(E:E,'[1]PARAGENS CONCELHO'!$1:$1048576,2,FALSE)</f>
        <v xml:space="preserve"> 40.579161,  -7.941983</v>
      </c>
      <c r="B60" s="281" t="str">
        <f>VLOOKUP(E:E,'[1]PARAGENS CONCELHO'!$1:$1048576,4,FALSE)</f>
        <v>21</v>
      </c>
      <c r="C60" s="281">
        <v>12</v>
      </c>
      <c r="D60" s="350" t="s">
        <v>2098</v>
      </c>
      <c r="E60" s="350" t="s">
        <v>2919</v>
      </c>
      <c r="F60" s="39"/>
    </row>
    <row r="61" spans="1:6" ht="15" customHeight="1" x14ac:dyDescent="0.25">
      <c r="A61" s="281" t="e">
        <f>VLOOKUP(E:E,'[1]PARAGENS CONCELHO'!$1:$1048576,2,FALSE)</f>
        <v>#N/A</v>
      </c>
      <c r="B61" s="281" t="e">
        <f>VLOOKUP(E:E,'[1]PARAGENS CONCELHO'!$1:$1048576,4,FALSE)</f>
        <v>#N/A</v>
      </c>
      <c r="C61" s="281">
        <v>10</v>
      </c>
      <c r="D61" s="347" t="s">
        <v>4219</v>
      </c>
      <c r="E61" s="350" t="s">
        <v>4218</v>
      </c>
      <c r="F61" s="39"/>
    </row>
    <row r="62" spans="1:6" ht="15" customHeight="1" x14ac:dyDescent="0.25">
      <c r="A62" s="280" t="str">
        <f>VLOOKUP(E:E,'[1]PARAGENS CONCELHO'!$1:$1048576,2,FALSE)</f>
        <v xml:space="preserve"> 40.590786,  -7.928769</v>
      </c>
      <c r="B62" s="281" t="str">
        <f>VLOOKUP(E:E,'[1]PARAGENS CONCELHO'!$1:$1048576,4,FALSE)</f>
        <v>21</v>
      </c>
      <c r="C62" s="281">
        <v>10</v>
      </c>
      <c r="D62" s="347" t="s">
        <v>2095</v>
      </c>
      <c r="E62" s="350" t="s">
        <v>2932</v>
      </c>
      <c r="F62" s="39"/>
    </row>
    <row r="63" spans="1:6" ht="15" customHeight="1" x14ac:dyDescent="0.25">
      <c r="A63" s="281" t="str">
        <f>VLOOKUP(E:E,'[1]PARAGENS CONCELHO'!$1:$1048576,2,FALSE)</f>
        <v xml:space="preserve"> 40.596935,  -7.930202</v>
      </c>
      <c r="B63" s="281" t="str">
        <f>VLOOKUP(E:E,'[1]PARAGENS CONCELHO'!$1:$1048576,4,FALSE)</f>
        <v>21</v>
      </c>
      <c r="C63" s="281">
        <v>10</v>
      </c>
      <c r="D63" s="281" t="s">
        <v>2092</v>
      </c>
      <c r="E63" s="39" t="s">
        <v>2933</v>
      </c>
      <c r="F63" s="39"/>
    </row>
    <row r="64" spans="1:6" ht="15" customHeight="1" x14ac:dyDescent="0.25">
      <c r="A64" s="281" t="str">
        <f>VLOOKUP(E:E,'[1]PARAGENS CONCELHO'!$1:$1048576,2,FALSE)</f>
        <v xml:space="preserve"> 40.602647,  -7.927691</v>
      </c>
      <c r="B64" s="281" t="str">
        <f>VLOOKUP(E:E,'[1]PARAGENS CONCELHO'!$1:$1048576,4,FALSE)</f>
        <v>12;21</v>
      </c>
      <c r="C64" s="281">
        <v>10</v>
      </c>
      <c r="D64" s="281" t="s">
        <v>861</v>
      </c>
      <c r="E64" s="39" t="s">
        <v>2934</v>
      </c>
      <c r="F64" s="39"/>
    </row>
    <row r="65" spans="1:6" ht="15" customHeight="1" x14ac:dyDescent="0.25">
      <c r="A65" s="281" t="str">
        <f>VLOOKUP(E:E,'[1]PARAGENS CONCELHO'!$1:$1048576,2,FALSE)</f>
        <v xml:space="preserve"> 40.605364,  -7.924321</v>
      </c>
      <c r="B65" s="281" t="str">
        <f>VLOOKUP(E:E,'[1]PARAGENS CONCELHO'!$1:$1048576,4,FALSE)</f>
        <v>12;21</v>
      </c>
      <c r="C65" s="281">
        <v>10</v>
      </c>
      <c r="D65" s="281" t="s">
        <v>855</v>
      </c>
      <c r="E65" s="39" t="s">
        <v>2935</v>
      </c>
      <c r="F65" s="39"/>
    </row>
    <row r="66" spans="1:6" ht="15" customHeight="1" x14ac:dyDescent="0.25">
      <c r="A66" s="281" t="str">
        <f>VLOOKUP(E:E,'[1]PARAGENS CONCELHO'!$1:$1048576,2,FALSE)</f>
        <v xml:space="preserve"> 40.611938,  -7.926117</v>
      </c>
      <c r="B66" s="281" t="str">
        <f>VLOOKUP(E:E,'[1]PARAGENS CONCELHO'!$1:$1048576,4,FALSE)</f>
        <v>10;21</v>
      </c>
      <c r="C66" s="281">
        <v>10</v>
      </c>
      <c r="D66" s="281" t="s">
        <v>1679</v>
      </c>
      <c r="E66" s="39" t="s">
        <v>2886</v>
      </c>
      <c r="F66" s="39"/>
    </row>
    <row r="67" spans="1:6" ht="15" customHeight="1" x14ac:dyDescent="0.25">
      <c r="A67" s="281" t="str">
        <f>VLOOKUP(E:E,'[1]PARAGENS CONCELHO'!$1:$1048576,2,FALSE)</f>
        <v xml:space="preserve"> 40.611300,  -7.950892</v>
      </c>
      <c r="B67" s="281" t="str">
        <f>VLOOKUP(E:E,'[1]PARAGENS CONCELHO'!$1:$1048576,4,FALSE)</f>
        <v>10;21</v>
      </c>
      <c r="C67" s="281">
        <v>10</v>
      </c>
      <c r="D67" s="280" t="s">
        <v>1682</v>
      </c>
      <c r="E67" s="279" t="s">
        <v>2887</v>
      </c>
      <c r="F67" s="279" t="s">
        <v>2914</v>
      </c>
    </row>
    <row r="68" spans="1:6" ht="15" customHeight="1" x14ac:dyDescent="0.25">
      <c r="A68" s="281" t="str">
        <f>VLOOKUP(E:E,'[1]PARAGENS CONCELHO'!$1:$1048576,2,FALSE)</f>
        <v xml:space="preserve"> 40.611325,  -7.947373</v>
      </c>
      <c r="B68" s="281" t="str">
        <f>VLOOKUP(E:E,'[1]PARAGENS CONCELHO'!$1:$1048576,4,FALSE)</f>
        <v>10;21</v>
      </c>
      <c r="C68" s="281">
        <v>10</v>
      </c>
      <c r="D68" s="281" t="s">
        <v>1685</v>
      </c>
      <c r="E68" s="39" t="s">
        <v>2888</v>
      </c>
      <c r="F68" s="39"/>
    </row>
    <row r="69" spans="1:6" ht="15" customHeight="1" x14ac:dyDescent="0.25">
      <c r="A69" s="281" t="str">
        <f>VLOOKUP(E:E,'[1]PARAGENS CONCELHO'!$1:$1048576,2,FALSE)</f>
        <v xml:space="preserve"> 40.610546,  -7.939553</v>
      </c>
      <c r="B69" s="281" t="str">
        <f>VLOOKUP(E:E,'[1]PARAGENS CONCELHO'!$1:$1048576,4,FALSE)</f>
        <v>10;21</v>
      </c>
      <c r="C69" s="281">
        <v>10</v>
      </c>
      <c r="D69" s="281" t="s">
        <v>1688</v>
      </c>
      <c r="E69" s="281" t="s">
        <v>2889</v>
      </c>
      <c r="F69" s="281"/>
    </row>
    <row r="70" spans="1:6" ht="15" customHeight="1" x14ac:dyDescent="0.25">
      <c r="A70" s="281" t="str">
        <f>VLOOKUP(E:E,'[1]PARAGENS CONCELHO'!$1:$1048576,2,FALSE)</f>
        <v xml:space="preserve"> 40.610363,  -7.936772</v>
      </c>
      <c r="B70" s="281" t="str">
        <f>VLOOKUP(E:E,'[1]PARAGENS CONCELHO'!$1:$1048576,4,FALSE)</f>
        <v>10;21</v>
      </c>
      <c r="C70" s="281">
        <v>10</v>
      </c>
      <c r="D70" s="281" t="s">
        <v>1691</v>
      </c>
      <c r="E70" s="39" t="s">
        <v>2890</v>
      </c>
      <c r="F70" s="39"/>
    </row>
    <row r="71" spans="1:6" ht="15" customHeight="1" x14ac:dyDescent="0.25">
      <c r="A71" s="280" t="str">
        <f>VLOOKUP(E:E,'[1]PARAGENS CONCELHO'!$1:$1048576,2,FALSE)</f>
        <v xml:space="preserve"> 40.610787,  -7.932143</v>
      </c>
      <c r="B71" s="281" t="str">
        <f>VLOOKUP(E:E,'[1]PARAGENS CONCELHO'!$1:$1048576,4,FALSE)</f>
        <v>10;21</v>
      </c>
      <c r="C71" s="281">
        <v>10</v>
      </c>
      <c r="D71" s="281" t="s">
        <v>1694</v>
      </c>
      <c r="E71" s="281" t="s">
        <v>2891</v>
      </c>
      <c r="F71" s="281"/>
    </row>
    <row r="72" spans="1:6" ht="15" customHeight="1" x14ac:dyDescent="0.25">
      <c r="A72" s="281" t="str">
        <f>VLOOKUP(E:E,'[1]PARAGENS CONCELHO'!$1:$1048576,2,FALSE)</f>
        <v xml:space="preserve"> 40.608289,  -7.935342</v>
      </c>
      <c r="B72" s="281" t="str">
        <f>VLOOKUP(E:E,'[1]PARAGENS CONCELHO'!$1:$1048576,4,FALSE)</f>
        <v>10;21</v>
      </c>
      <c r="C72" s="281">
        <v>10</v>
      </c>
      <c r="D72" s="281" t="s">
        <v>1697</v>
      </c>
      <c r="E72" s="39" t="s">
        <v>2892</v>
      </c>
      <c r="F72" s="39"/>
    </row>
    <row r="73" spans="1:6" ht="15" customHeight="1" x14ac:dyDescent="0.25">
      <c r="A73" s="281" t="str">
        <f>VLOOKUP(E:E,'[1]PARAGENS CONCELHO'!$1:$1048576,2,FALSE)</f>
        <v xml:space="preserve"> 40.609678,  -7.933001</v>
      </c>
      <c r="B73" s="281" t="str">
        <f>VLOOKUP(E:E,'[1]PARAGENS CONCELHO'!$1:$1048576,4,FALSE)</f>
        <v>10;21</v>
      </c>
      <c r="C73" s="281">
        <v>10</v>
      </c>
      <c r="D73" s="281" t="s">
        <v>1700</v>
      </c>
      <c r="E73" s="281" t="s">
        <v>2893</v>
      </c>
      <c r="F73" s="281"/>
    </row>
    <row r="74" spans="1:6" ht="15" customHeight="1" x14ac:dyDescent="0.25">
      <c r="A74" s="281" t="str">
        <f>VLOOKUP(E:E,'[1]PARAGENS CONCELHO'!$1:$1048576,2,FALSE)</f>
        <v xml:space="preserve"> 40.611536,  -7.928042</v>
      </c>
      <c r="B74" s="281" t="str">
        <f>VLOOKUP(E:E,'[1]PARAGENS CONCELHO'!$1:$1048576,4,FALSE)</f>
        <v>10;21</v>
      </c>
      <c r="C74" s="281">
        <v>10</v>
      </c>
      <c r="D74" s="281" t="s">
        <v>1703</v>
      </c>
      <c r="E74" s="39" t="s">
        <v>2894</v>
      </c>
      <c r="F74" s="39"/>
    </row>
    <row r="75" spans="1:6" ht="15" customHeight="1" x14ac:dyDescent="0.25">
      <c r="A75" s="280" t="str">
        <f>VLOOKUP(E:E,'[1]PARAGENS CONCELHO'!$1:$1048576,2,FALSE)</f>
        <v xml:space="preserve"> 40.611884,  -7.925731</v>
      </c>
      <c r="B75" s="281" t="str">
        <f>VLOOKUP(E:E,'[1]PARAGENS CONCELHO'!$1:$1048576,4,FALSE)</f>
        <v>10;21</v>
      </c>
      <c r="C75" s="281">
        <v>10</v>
      </c>
      <c r="D75" s="281" t="s">
        <v>1706</v>
      </c>
      <c r="E75" s="281" t="s">
        <v>2895</v>
      </c>
      <c r="F75" s="281"/>
    </row>
    <row r="76" spans="1:6" ht="15" customHeight="1" x14ac:dyDescent="0.25">
      <c r="A76" s="281" t="str">
        <f>VLOOKUP(E:E,'[1]PARAGENS CONCELHO'!$1:$1048576,2,FALSE)</f>
        <v xml:space="preserve"> 40.615212,  -7.924053</v>
      </c>
      <c r="B76" s="281" t="str">
        <f>VLOOKUP(E:E,'[1]PARAGENS CONCELHO'!$1:$1048576,4,FALSE)</f>
        <v>10;21</v>
      </c>
      <c r="C76" s="281">
        <v>10</v>
      </c>
      <c r="D76" s="280" t="s">
        <v>1709</v>
      </c>
      <c r="E76" s="279" t="s">
        <v>2896</v>
      </c>
      <c r="F76" s="279" t="s">
        <v>2915</v>
      </c>
    </row>
    <row r="77" spans="1:6" ht="15" customHeight="1" x14ac:dyDescent="0.25">
      <c r="A77" s="281" t="str">
        <f>VLOOKUP(E:E,'[1]PARAGENS CONCELHO'!$1:$1048576,2,FALSE)</f>
        <v xml:space="preserve"> 40.616760,  -7.923856</v>
      </c>
      <c r="B77" s="281" t="str">
        <f>VLOOKUP(E:E,'[1]PARAGENS CONCELHO'!$1:$1048576,4,FALSE)</f>
        <v>10;21</v>
      </c>
      <c r="C77" s="281" t="s">
        <v>3849</v>
      </c>
      <c r="D77" s="281" t="s">
        <v>2486</v>
      </c>
      <c r="E77" s="39" t="s">
        <v>2484</v>
      </c>
      <c r="F77" s="39"/>
    </row>
    <row r="78" spans="1:6" ht="15" customHeight="1" x14ac:dyDescent="0.25">
      <c r="A78" s="281" t="str">
        <f>VLOOKUP(E:E,'[1]PARAGENS CONCELHO'!$1:$1048576,2,FALSE)</f>
        <v xml:space="preserve"> 40.618593,  -7.919976</v>
      </c>
      <c r="B78" s="281" t="str">
        <f>VLOOKUP(E:E,'[1]PARAGENS CONCELHO'!$1:$1048576,4,FALSE)</f>
        <v>10;21</v>
      </c>
      <c r="C78" s="281" t="s">
        <v>3849</v>
      </c>
      <c r="D78" s="281" t="s">
        <v>1712</v>
      </c>
      <c r="E78" s="39" t="s">
        <v>2897</v>
      </c>
      <c r="F78" s="39"/>
    </row>
    <row r="79" spans="1:6" ht="15" customHeight="1" x14ac:dyDescent="0.25">
      <c r="A79" s="281" t="str">
        <f>VLOOKUP(E:E,'[1]PARAGENS CONCELHO'!$1:$1048576,2,FALSE)</f>
        <v xml:space="preserve"> 40.626115,  -7.915054</v>
      </c>
      <c r="B79" s="281" t="str">
        <f>VLOOKUP(E:E,'[1]PARAGENS CONCELHO'!$1:$1048576,4,FALSE)</f>
        <v>10;21</v>
      </c>
      <c r="C79" s="281" t="s">
        <v>3843</v>
      </c>
      <c r="D79" s="281" t="s">
        <v>1715</v>
      </c>
      <c r="E79" s="39" t="s">
        <v>2898</v>
      </c>
      <c r="F79" s="39"/>
    </row>
    <row r="80" spans="1:6" ht="15" customHeight="1" x14ac:dyDescent="0.25">
      <c r="A80" s="281" t="str">
        <f>VLOOKUP(E:E,'[1]PARAGENS CONCELHO'!$1:$1048576,2,FALSE)</f>
        <v xml:space="preserve"> 40.628188,  -7.913251</v>
      </c>
      <c r="B80" s="281" t="str">
        <f>VLOOKUP(E:E,'[1]PARAGENS CONCELHO'!$1:$1048576,4,FALSE)</f>
        <v>10;21</v>
      </c>
      <c r="C80" s="281" t="s">
        <v>3844</v>
      </c>
      <c r="D80" s="280" t="s">
        <v>1718</v>
      </c>
      <c r="E80" s="279" t="s">
        <v>2899</v>
      </c>
      <c r="F80" s="279" t="s">
        <v>2916</v>
      </c>
    </row>
    <row r="81" spans="1:6" ht="15" customHeight="1" x14ac:dyDescent="0.25">
      <c r="A81" s="281" t="str">
        <f>VLOOKUP(E:E,'[1]PARAGENS CONCELHO'!$1:$1048576,2,FALSE)</f>
        <v xml:space="preserve"> 40.632232,  -7.908741</v>
      </c>
      <c r="B81" s="281" t="str">
        <f>VLOOKUP(E:E,'[1]PARAGENS CONCELHO'!$1:$1048576,4,FALSE)</f>
        <v>10;21</v>
      </c>
      <c r="C81" s="281" t="s">
        <v>3850</v>
      </c>
      <c r="D81" s="281" t="s">
        <v>1721</v>
      </c>
      <c r="E81" s="39" t="s">
        <v>2900</v>
      </c>
      <c r="F81" s="39"/>
    </row>
    <row r="82" spans="1:6" ht="15" customHeight="1" x14ac:dyDescent="0.25">
      <c r="A82" s="281" t="str">
        <f>VLOOKUP(E:E,'[1]PARAGENS CONCELHO'!$1:$1048576,2,FALSE)</f>
        <v xml:space="preserve"> 40.637244,  -7.908071</v>
      </c>
      <c r="B82" s="281" t="str">
        <f>VLOOKUP(E:E,'[1]PARAGENS CONCELHO'!$1:$1048576,4,FALSE)</f>
        <v>10;11;12;21</v>
      </c>
      <c r="C82" s="281" t="s">
        <v>3850</v>
      </c>
      <c r="D82" s="281" t="s">
        <v>807</v>
      </c>
      <c r="E82" s="39" t="s">
        <v>2901</v>
      </c>
      <c r="F82" s="39"/>
    </row>
    <row r="83" spans="1:6" ht="15" customHeight="1" x14ac:dyDescent="0.25">
      <c r="A83" s="281" t="str">
        <f>VLOOKUP(E:E,'[1]PARAGENS CONCELHO'!$1:$1048576,2,FALSE)</f>
        <v xml:space="preserve"> 40.642719,  -7.909417</v>
      </c>
      <c r="B83" s="281" t="str">
        <f>VLOOKUP(E:E,'[1]PARAGENS CONCELHO'!$1:$1048576,4,FALSE)</f>
        <v>10;11;12;21</v>
      </c>
      <c r="C83" s="281" t="s">
        <v>3845</v>
      </c>
      <c r="D83" s="281" t="s">
        <v>801</v>
      </c>
      <c r="E83" s="39" t="s">
        <v>2902</v>
      </c>
      <c r="F83" s="39"/>
    </row>
    <row r="84" spans="1:6" ht="15" customHeight="1" x14ac:dyDescent="0.25">
      <c r="A84" s="281" t="str">
        <f>VLOOKUP(E:E,'[1]PARAGENS CONCELHO'!$1:$1048576,2,FALSE)</f>
        <v xml:space="preserve"> 40.645013,  -7.909978</v>
      </c>
      <c r="B84" s="281" t="str">
        <f>VLOOKUP(E:E,'[1]PARAGENS CONCELHO'!$1:$1048576,4,FALSE)</f>
        <v>10;21;C1</v>
      </c>
      <c r="C84" s="281" t="s">
        <v>3845</v>
      </c>
      <c r="D84" s="281" t="s">
        <v>792</v>
      </c>
      <c r="E84" s="39" t="s">
        <v>2903</v>
      </c>
      <c r="F84" s="39"/>
    </row>
    <row r="85" spans="1:6" ht="15" customHeight="1" x14ac:dyDescent="0.25">
      <c r="A85" s="280" t="str">
        <f>VLOOKUP(E:E,'[1]PARAGENS CONCELHO'!$1:$1048576,2,FALSE)</f>
        <v xml:space="preserve"> 40.647255,  -7.912799</v>
      </c>
      <c r="B85" s="281" t="str">
        <f>VLOOKUP(E:E,'[1]PARAGENS CONCELHO'!$1:$1048576,4,FALSE)</f>
        <v>10;11;12;19;21;C1</v>
      </c>
      <c r="C85" s="281" t="s">
        <v>3845</v>
      </c>
      <c r="D85" s="281" t="s">
        <v>783</v>
      </c>
      <c r="E85" s="39" t="s">
        <v>2904</v>
      </c>
      <c r="F85" s="39"/>
    </row>
    <row r="86" spans="1:6" ht="15" customHeight="1" x14ac:dyDescent="0.25">
      <c r="A86" s="281" t="str">
        <f>VLOOKUP(E:E,'[1]PARAGENS CONCELHO'!$1:$1048576,2,FALSE)</f>
        <v xml:space="preserve"> 40.642732,  -7.916606</v>
      </c>
      <c r="B86" s="281" t="str">
        <f>VLOOKUP(E:E,'[1]PARAGENS CONCELHO'!$1:$1048576,4,FALSE)</f>
        <v>10;11;12;19;21</v>
      </c>
      <c r="C86" s="281" t="s">
        <v>3845</v>
      </c>
      <c r="D86" s="281" t="s">
        <v>768</v>
      </c>
      <c r="E86" s="39" t="s">
        <v>2905</v>
      </c>
      <c r="F86" s="39"/>
    </row>
    <row r="87" spans="1:6" ht="15" customHeight="1" x14ac:dyDescent="0.25">
      <c r="A87" s="281" t="str">
        <f>VLOOKUP(E:E,'[1]PARAGENS CONCELHO'!$1:$1048576,2,FALSE)</f>
        <v xml:space="preserve"> 40.641720,  -7.917366</v>
      </c>
      <c r="B87" s="281" t="str">
        <f>VLOOKUP(E:E,'[1]PARAGENS CONCELHO'!$1:$1048576,4,FALSE)</f>
        <v>10;11;12;19;21</v>
      </c>
      <c r="C87" s="281" t="s">
        <v>3840</v>
      </c>
      <c r="D87" s="281" t="s">
        <v>771</v>
      </c>
      <c r="E87" s="39" t="s">
        <v>2906</v>
      </c>
      <c r="F87" s="39"/>
    </row>
    <row r="88" spans="1:6" ht="15" customHeight="1" x14ac:dyDescent="0.25">
      <c r="A88" s="281" t="str">
        <f>VLOOKUP(E:E,'[1]PARAGENS CONCELHO'!$1:$1048576,2,FALSE)</f>
        <v xml:space="preserve"> 40.642870,  -7.920631</v>
      </c>
      <c r="B88" s="281" t="str">
        <f>VLOOKUP(E:E,'[1]PARAGENS CONCELHO'!$1:$1048576,4,FALSE)</f>
        <v>10;11;12;13;19;21;C1</v>
      </c>
      <c r="C88" s="281" t="s">
        <v>3846</v>
      </c>
      <c r="D88" s="281" t="s">
        <v>759</v>
      </c>
      <c r="E88" s="39" t="s">
        <v>2907</v>
      </c>
      <c r="F88" s="39"/>
    </row>
    <row r="89" spans="1:6" ht="15" customHeight="1" x14ac:dyDescent="0.25">
      <c r="A89" s="281" t="str">
        <f>VLOOKUP(E:E,'[1]PARAGENS CONCELHO'!$1:$1048576,2,FALSE)</f>
        <v xml:space="preserve"> 40.644778,  -7.923078</v>
      </c>
      <c r="B89" s="281" t="str">
        <f>VLOOKUP(E:E,'[1]PARAGENS CONCELHO'!$1:$1048576,4,FALSE)</f>
        <v>10;11;12;13;19;21;C1</v>
      </c>
      <c r="C89" s="281" t="s">
        <v>3848</v>
      </c>
      <c r="D89" s="281" t="s">
        <v>753</v>
      </c>
      <c r="E89" s="39" t="s">
        <v>2908</v>
      </c>
      <c r="F89" s="39"/>
    </row>
    <row r="90" spans="1:6" ht="15" customHeight="1" x14ac:dyDescent="0.25">
      <c r="A90" s="281" t="str">
        <f>VLOOKUP(E:E,'[1]PARAGENS CONCELHO'!$1:$1048576,2,FALSE)</f>
        <v xml:space="preserve"> 40.647572,  -7.920597</v>
      </c>
      <c r="B90" s="281" t="str">
        <f>VLOOKUP(E:E,'[1]PARAGENS CONCELHO'!$1:$1048576,4,FALSE)</f>
        <v>10;11;12;13;19;21;C1</v>
      </c>
      <c r="C90" s="281" t="s">
        <v>3847</v>
      </c>
      <c r="D90" s="280" t="s">
        <v>750</v>
      </c>
      <c r="E90" s="279" t="s">
        <v>2909</v>
      </c>
      <c r="F90" s="279" t="s">
        <v>2921</v>
      </c>
    </row>
    <row r="91" spans="1:6" ht="15" customHeight="1" x14ac:dyDescent="0.25">
      <c r="A91" s="297"/>
      <c r="B91" s="297"/>
      <c r="C91" s="297"/>
      <c r="D91" s="281" t="s">
        <v>744</v>
      </c>
      <c r="E91" s="39" t="s">
        <v>2910</v>
      </c>
      <c r="F91" s="39"/>
    </row>
    <row r="92" spans="1:6" ht="15" customHeight="1" x14ac:dyDescent="0.25">
      <c r="A92" s="297"/>
      <c r="B92" s="297"/>
      <c r="C92" s="297"/>
      <c r="D92" s="299" t="s">
        <v>738</v>
      </c>
      <c r="E92" s="300" t="s">
        <v>2911</v>
      </c>
      <c r="F92" s="39"/>
    </row>
    <row r="93" spans="1:6" ht="15" customHeight="1" x14ac:dyDescent="0.25">
      <c r="A93" s="297"/>
      <c r="B93" s="297"/>
      <c r="C93" s="297"/>
      <c r="D93" s="281" t="s">
        <v>278</v>
      </c>
      <c r="E93" s="39" t="s">
        <v>21</v>
      </c>
      <c r="F93" s="39"/>
    </row>
    <row r="94" spans="1:6" ht="15" customHeight="1" x14ac:dyDescent="0.25">
      <c r="A94" s="297"/>
      <c r="B94" s="297"/>
      <c r="C94" s="297"/>
      <c r="D94" s="281" t="s">
        <v>521</v>
      </c>
      <c r="E94" s="39" t="s">
        <v>59</v>
      </c>
      <c r="F94" s="39"/>
    </row>
    <row r="95" spans="1:6" ht="15" customHeight="1" x14ac:dyDescent="0.25">
      <c r="A95" s="297"/>
      <c r="B95" s="297"/>
      <c r="C95" s="297"/>
      <c r="D95" s="281" t="s">
        <v>136</v>
      </c>
      <c r="E95" s="39" t="s">
        <v>14</v>
      </c>
      <c r="F95" s="39"/>
    </row>
    <row r="102" spans="4:4" x14ac:dyDescent="0.25">
      <c r="D102" s="270"/>
    </row>
  </sheetData>
  <mergeCells count="2">
    <mergeCell ref="D6:F6"/>
    <mergeCell ref="D5:F5"/>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&amp;L&amp;"-,Negrito"&amp;12Empresa Berrelhas de Camionagem, Lda
500 095 884
Viseu&amp;R&amp;G</oddHeader>
    <oddFooter>&amp;LViseu, 03 de março de 2025
&amp;RPágina &amp;P de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25"/>
  <sheetViews>
    <sheetView workbookViewId="0">
      <selection activeCell="C220" sqref="C220"/>
    </sheetView>
  </sheetViews>
  <sheetFormatPr defaultColWidth="8.7109375" defaultRowHeight="15" x14ac:dyDescent="0.25"/>
  <cols>
    <col min="2" max="2" width="10.42578125" bestFit="1" customWidth="1"/>
    <col min="3" max="3" width="44.7109375" bestFit="1" customWidth="1"/>
    <col min="8" max="8" width="6.85546875" customWidth="1"/>
    <col min="10" max="10" width="11.7109375" customWidth="1"/>
    <col min="11" max="11" width="12.7109375" customWidth="1"/>
    <col min="12" max="12" width="11.28515625" customWidth="1"/>
    <col min="13" max="14" width="12.140625" customWidth="1"/>
    <col min="15" max="15" width="18.28515625" customWidth="1"/>
  </cols>
  <sheetData>
    <row r="1" spans="2:3" x14ac:dyDescent="0.25">
      <c r="B1" s="273" t="s">
        <v>118</v>
      </c>
      <c r="C1" s="273" t="s">
        <v>119</v>
      </c>
    </row>
    <row r="2" spans="2:3" x14ac:dyDescent="0.25">
      <c r="B2" s="36">
        <v>1</v>
      </c>
      <c r="C2" s="36" t="s">
        <v>120</v>
      </c>
    </row>
    <row r="3" spans="2:3" x14ac:dyDescent="0.25">
      <c r="B3" s="36">
        <v>2</v>
      </c>
      <c r="C3" s="36" t="s">
        <v>121</v>
      </c>
    </row>
    <row r="4" spans="2:3" x14ac:dyDescent="0.25">
      <c r="B4" s="36">
        <v>3</v>
      </c>
      <c r="C4" s="36" t="s">
        <v>122</v>
      </c>
    </row>
    <row r="5" spans="2:3" x14ac:dyDescent="0.25">
      <c r="B5" s="36" t="s">
        <v>4224</v>
      </c>
      <c r="C5" s="36" t="s">
        <v>4229</v>
      </c>
    </row>
    <row r="6" spans="2:3" x14ac:dyDescent="0.25">
      <c r="B6" s="36" t="s">
        <v>4225</v>
      </c>
      <c r="C6" s="36" t="s">
        <v>4230</v>
      </c>
    </row>
    <row r="7" spans="2:3" x14ac:dyDescent="0.25">
      <c r="B7" s="36">
        <v>5</v>
      </c>
      <c r="C7" s="36" t="s">
        <v>123</v>
      </c>
    </row>
    <row r="8" spans="2:3" x14ac:dyDescent="0.25">
      <c r="B8" s="36">
        <v>6</v>
      </c>
      <c r="C8" s="36" t="s">
        <v>124</v>
      </c>
    </row>
    <row r="9" spans="2:3" x14ac:dyDescent="0.25">
      <c r="B9" s="36">
        <v>7</v>
      </c>
      <c r="C9" s="36" t="s">
        <v>125</v>
      </c>
    </row>
    <row r="10" spans="2:3" x14ac:dyDescent="0.25">
      <c r="B10" s="36">
        <v>8</v>
      </c>
      <c r="C10" s="36" t="s">
        <v>126</v>
      </c>
    </row>
    <row r="11" spans="2:3" x14ac:dyDescent="0.25">
      <c r="B11" s="36">
        <v>9</v>
      </c>
      <c r="C11" s="36" t="s">
        <v>127</v>
      </c>
    </row>
    <row r="12" spans="2:3" x14ac:dyDescent="0.25">
      <c r="B12" s="36">
        <v>11</v>
      </c>
      <c r="C12" s="36" t="s">
        <v>128</v>
      </c>
    </row>
    <row r="13" spans="2:3" x14ac:dyDescent="0.25">
      <c r="B13" s="36">
        <v>12</v>
      </c>
      <c r="C13" s="36" t="s">
        <v>4233</v>
      </c>
    </row>
    <row r="14" spans="2:3" x14ac:dyDescent="0.25">
      <c r="B14" s="36" t="s">
        <v>4226</v>
      </c>
      <c r="C14" s="36" t="s">
        <v>4227</v>
      </c>
    </row>
    <row r="15" spans="2:3" x14ac:dyDescent="0.25">
      <c r="B15" s="36">
        <v>13</v>
      </c>
      <c r="C15" s="36" t="s">
        <v>129</v>
      </c>
    </row>
    <row r="16" spans="2:3" x14ac:dyDescent="0.25">
      <c r="B16" s="36">
        <v>14</v>
      </c>
      <c r="C16" s="36" t="s">
        <v>130</v>
      </c>
    </row>
    <row r="17" spans="2:3" x14ac:dyDescent="0.25">
      <c r="B17" s="36">
        <v>15</v>
      </c>
      <c r="C17" s="36" t="s">
        <v>4234</v>
      </c>
    </row>
    <row r="18" spans="2:3" x14ac:dyDescent="0.25">
      <c r="B18" s="36">
        <v>16</v>
      </c>
      <c r="C18" s="36" t="s">
        <v>4235</v>
      </c>
    </row>
    <row r="19" spans="2:3" x14ac:dyDescent="0.25">
      <c r="B19" s="36">
        <v>17</v>
      </c>
      <c r="C19" s="36" t="s">
        <v>131</v>
      </c>
    </row>
    <row r="20" spans="2:3" x14ac:dyDescent="0.25">
      <c r="B20" s="36">
        <v>18</v>
      </c>
      <c r="C20" s="36" t="s">
        <v>4236</v>
      </c>
    </row>
    <row r="21" spans="2:3" x14ac:dyDescent="0.25">
      <c r="B21" s="36">
        <v>19</v>
      </c>
      <c r="C21" s="36" t="s">
        <v>132</v>
      </c>
    </row>
    <row r="22" spans="2:3" x14ac:dyDescent="0.25">
      <c r="B22" s="36">
        <v>20</v>
      </c>
      <c r="C22" s="36" t="s">
        <v>4237</v>
      </c>
    </row>
    <row r="23" spans="2:3" ht="22.5" customHeight="1" x14ac:dyDescent="0.25">
      <c r="B23" s="36">
        <v>21</v>
      </c>
      <c r="C23" s="36" t="s">
        <v>133</v>
      </c>
    </row>
    <row r="24" spans="2:3" x14ac:dyDescent="0.25">
      <c r="B24" s="39" t="s">
        <v>3163</v>
      </c>
      <c r="C24" s="36" t="s">
        <v>4231</v>
      </c>
    </row>
    <row r="25" spans="2:3" x14ac:dyDescent="0.25">
      <c r="B25" s="39" t="s">
        <v>3164</v>
      </c>
      <c r="C25" s="36" t="s">
        <v>4232</v>
      </c>
    </row>
  </sheetData>
  <printOptions horizontalCentered="1"/>
  <pageMargins left="0.70866141732283472" right="0.70866141732283472" top="0.74803149606299213" bottom="0.74803149606299213" header="0.31496062992125984" footer="0.31496062992125984"/>
  <pageSetup paperSize="9" orientation="portrait" r:id="rId1"/>
  <headerFooter>
    <oddHeader>&amp;L&amp;"-,Negrito"&amp;12Empresa Berrelhas de Camionagem, Lda
500 095 884
Viseu&amp;R&amp;G</oddHeader>
    <oddFooter>&amp;RPágina &amp;P de &amp;N</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7ACE6-989C-4BD1-B686-6EF756B4BEB4}">
  <sheetPr>
    <tabColor theme="5" tint="0.59999389629810485"/>
    <pageSetUpPr fitToPage="1"/>
  </sheetPr>
  <dimension ref="A2:AO58"/>
  <sheetViews>
    <sheetView topLeftCell="A20" zoomScaleNormal="100" workbookViewId="0">
      <selection activeCell="F47" sqref="F47"/>
    </sheetView>
  </sheetViews>
  <sheetFormatPr defaultColWidth="6.28515625" defaultRowHeight="15" customHeight="1" x14ac:dyDescent="0.25"/>
  <cols>
    <col min="1" max="1" width="27.28515625" style="301" bestFit="1" customWidth="1"/>
    <col min="2" max="2" width="26.5703125" style="301" bestFit="1" customWidth="1"/>
    <col min="42" max="16384" width="6.28515625" style="302"/>
  </cols>
  <sheetData>
    <row r="2" spans="1:41" ht="15" customHeight="1" x14ac:dyDescent="0.2">
      <c r="A2" s="315" t="s">
        <v>4239</v>
      </c>
      <c r="B2" s="315"/>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row>
    <row r="3" spans="1:41" ht="15" customHeight="1" x14ac:dyDescent="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row>
    <row r="4" spans="1:41" ht="15" customHeight="1" x14ac:dyDescent="0.2">
      <c r="A4" s="217" t="s">
        <v>9</v>
      </c>
      <c r="B4" s="217" t="s">
        <v>4238</v>
      </c>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302"/>
      <c r="AO4" s="302"/>
    </row>
    <row r="5" spans="1:41" ht="15" customHeight="1" x14ac:dyDescent="0.2">
      <c r="A5" s="306" t="s">
        <v>138</v>
      </c>
      <c r="B5" s="306" t="s">
        <v>2938</v>
      </c>
      <c r="C5" s="302"/>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02"/>
      <c r="AM5" s="302"/>
      <c r="AN5" s="302"/>
      <c r="AO5" s="302"/>
    </row>
    <row r="6" spans="1:41" ht="15" customHeight="1" x14ac:dyDescent="0.2">
      <c r="A6" s="303" t="s">
        <v>1211</v>
      </c>
      <c r="B6" s="303" t="s">
        <v>2644</v>
      </c>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c r="AL6" s="302"/>
      <c r="AM6" s="302"/>
      <c r="AN6" s="302"/>
      <c r="AO6" s="302"/>
    </row>
    <row r="7" spans="1:41" ht="15" customHeight="1" x14ac:dyDescent="0.2">
      <c r="A7" s="303" t="s">
        <v>141</v>
      </c>
      <c r="B7" s="303" t="s">
        <v>3440</v>
      </c>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row>
    <row r="8" spans="1:41" ht="15" customHeight="1" x14ac:dyDescent="0.2">
      <c r="A8" s="303" t="s">
        <v>792</v>
      </c>
      <c r="B8" s="303" t="s">
        <v>2903</v>
      </c>
      <c r="C8" s="302"/>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2"/>
    </row>
    <row r="9" spans="1:41" ht="15" customHeight="1" x14ac:dyDescent="0.2">
      <c r="A9" s="303" t="s">
        <v>783</v>
      </c>
      <c r="B9" s="303" t="s">
        <v>2904</v>
      </c>
      <c r="C9" s="302"/>
      <c r="D9" s="302"/>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302"/>
    </row>
    <row r="10" spans="1:41" ht="15" customHeight="1" x14ac:dyDescent="0.2">
      <c r="A10" s="303" t="s">
        <v>144</v>
      </c>
      <c r="B10" s="303" t="s">
        <v>3444</v>
      </c>
      <c r="C10" s="302"/>
      <c r="D10" s="302"/>
      <c r="E10" s="302"/>
      <c r="F10" s="302"/>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302"/>
    </row>
    <row r="11" spans="1:41" ht="15" customHeight="1" x14ac:dyDescent="0.2">
      <c r="A11" s="303" t="s">
        <v>147</v>
      </c>
      <c r="B11" s="303" t="s">
        <v>3447</v>
      </c>
      <c r="C11" s="302"/>
      <c r="D11" s="302"/>
      <c r="E11" s="302"/>
      <c r="F11" s="302"/>
      <c r="G11" s="302"/>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c r="AO11" s="302"/>
    </row>
    <row r="12" spans="1:41" ht="15" customHeight="1" x14ac:dyDescent="0.2">
      <c r="A12" s="303" t="s">
        <v>150</v>
      </c>
      <c r="B12" s="303" t="s">
        <v>3449</v>
      </c>
      <c r="C12" s="302"/>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row>
    <row r="13" spans="1:41" ht="15" customHeight="1" x14ac:dyDescent="0.2">
      <c r="A13" s="303" t="s">
        <v>759</v>
      </c>
      <c r="B13" s="303" t="s">
        <v>2907</v>
      </c>
      <c r="C13" s="302"/>
      <c r="D13" s="302"/>
      <c r="E13" s="302"/>
      <c r="F13" s="302"/>
      <c r="G13" s="302"/>
      <c r="H13" s="302"/>
      <c r="I13" s="302"/>
      <c r="J13" s="302"/>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2"/>
      <c r="AM13" s="302"/>
      <c r="AN13" s="302"/>
      <c r="AO13" s="302"/>
    </row>
    <row r="14" spans="1:41" ht="15" customHeight="1" x14ac:dyDescent="0.2">
      <c r="A14" s="303" t="s">
        <v>753</v>
      </c>
      <c r="B14" s="303" t="s">
        <v>2908</v>
      </c>
      <c r="C14" s="302"/>
      <c r="D14" s="302"/>
      <c r="E14" s="302"/>
      <c r="F14" s="302"/>
      <c r="G14" s="302"/>
      <c r="H14" s="302"/>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row>
    <row r="15" spans="1:41" ht="15" customHeight="1" x14ac:dyDescent="0.2">
      <c r="A15" s="303" t="s">
        <v>750</v>
      </c>
      <c r="B15" s="303" t="s">
        <v>2909</v>
      </c>
      <c r="C15" s="302"/>
      <c r="D15" s="302"/>
      <c r="E15" s="302"/>
      <c r="F15" s="302"/>
      <c r="G15" s="302"/>
      <c r="H15" s="302"/>
      <c r="I15" s="302"/>
      <c r="J15" s="302"/>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302"/>
    </row>
    <row r="16" spans="1:41" ht="15" customHeight="1" x14ac:dyDescent="0.2">
      <c r="A16" s="303" t="s">
        <v>744</v>
      </c>
      <c r="B16" s="303" t="s">
        <v>2910</v>
      </c>
      <c r="C16" s="302"/>
      <c r="D16" s="302"/>
      <c r="E16" s="302"/>
      <c r="F16" s="302"/>
      <c r="G16" s="302"/>
      <c r="H16" s="302"/>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2"/>
    </row>
    <row r="17" spans="1:41" ht="15" customHeight="1" x14ac:dyDescent="0.2">
      <c r="A17" s="303" t="s">
        <v>738</v>
      </c>
      <c r="B17" s="303" t="s">
        <v>2911</v>
      </c>
      <c r="C17" s="302"/>
      <c r="D17" s="302"/>
      <c r="E17" s="302"/>
      <c r="F17" s="302"/>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c r="AD17" s="302"/>
      <c r="AE17" s="302"/>
      <c r="AF17" s="302"/>
      <c r="AG17" s="302"/>
      <c r="AH17" s="302"/>
      <c r="AI17" s="302"/>
      <c r="AJ17" s="302"/>
      <c r="AK17" s="302"/>
      <c r="AL17" s="302"/>
      <c r="AM17" s="302"/>
      <c r="AN17" s="302"/>
      <c r="AO17" s="302"/>
    </row>
    <row r="18" spans="1:41" ht="15" customHeight="1" x14ac:dyDescent="0.2">
      <c r="A18" s="306" t="s">
        <v>278</v>
      </c>
      <c r="B18" s="306" t="s">
        <v>21</v>
      </c>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2"/>
      <c r="AM18" s="302"/>
      <c r="AN18" s="302"/>
      <c r="AO18" s="302"/>
    </row>
    <row r="19" spans="1:41" ht="15" customHeight="1" x14ac:dyDescent="0.2">
      <c r="A19" s="303" t="s">
        <v>1901</v>
      </c>
      <c r="B19" s="303" t="s">
        <v>67</v>
      </c>
      <c r="C19" s="302"/>
      <c r="D19" s="302"/>
      <c r="E19" s="302"/>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row>
    <row r="20" spans="1:41" ht="15" customHeight="1" x14ac:dyDescent="0.2">
      <c r="A20" s="303" t="s">
        <v>153</v>
      </c>
      <c r="B20" s="303" t="s">
        <v>68</v>
      </c>
      <c r="C20" s="302"/>
      <c r="D20" s="302"/>
      <c r="E20" s="302"/>
      <c r="F20" s="302"/>
      <c r="G20" s="302"/>
      <c r="H20" s="302"/>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row>
    <row r="21" spans="1:41" ht="15" customHeight="1" x14ac:dyDescent="0.2">
      <c r="A21" s="303" t="s">
        <v>156</v>
      </c>
      <c r="B21" s="303" t="s">
        <v>3460</v>
      </c>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c r="AO21" s="302"/>
    </row>
    <row r="22" spans="1:41" ht="15" customHeight="1" x14ac:dyDescent="0.2">
      <c r="A22" s="303" t="s">
        <v>1748</v>
      </c>
      <c r="B22" s="303" t="s">
        <v>110</v>
      </c>
      <c r="C22" s="302"/>
      <c r="D22" s="302"/>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2"/>
      <c r="AL22" s="302"/>
      <c r="AM22" s="302"/>
      <c r="AN22" s="302"/>
      <c r="AO22" s="302"/>
    </row>
    <row r="23" spans="1:41" ht="15" customHeight="1" x14ac:dyDescent="0.2">
      <c r="A23" s="303" t="s">
        <v>2083</v>
      </c>
      <c r="B23" s="303" t="s">
        <v>111</v>
      </c>
      <c r="C23" s="302"/>
      <c r="D23" s="302"/>
      <c r="E23" s="302"/>
      <c r="F23" s="302"/>
      <c r="G23" s="302"/>
      <c r="H23" s="302"/>
      <c r="I23" s="302"/>
      <c r="J23" s="302"/>
      <c r="K23" s="302"/>
      <c r="L23" s="302"/>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2"/>
      <c r="AM23" s="302"/>
      <c r="AN23" s="302"/>
      <c r="AO23" s="302"/>
    </row>
    <row r="24" spans="1:41" ht="15" customHeight="1" x14ac:dyDescent="0.2">
      <c r="A24" s="303" t="s">
        <v>159</v>
      </c>
      <c r="B24" s="303" t="s">
        <v>3463</v>
      </c>
      <c r="C24" s="302"/>
      <c r="D24" s="302"/>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row>
    <row r="25" spans="1:41" ht="15" customHeight="1" x14ac:dyDescent="0.2">
      <c r="A25" s="303" t="s">
        <v>162</v>
      </c>
      <c r="B25" s="303" t="s">
        <v>3464</v>
      </c>
      <c r="C25" s="302"/>
      <c r="D25" s="302"/>
      <c r="E25" s="302"/>
      <c r="F25" s="302"/>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row>
    <row r="26" spans="1:41" ht="15" customHeight="1" x14ac:dyDescent="0.2">
      <c r="A26" s="303" t="s">
        <v>165</v>
      </c>
      <c r="B26" s="303" t="s">
        <v>3465</v>
      </c>
      <c r="C26" s="302"/>
      <c r="D26" s="302"/>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302"/>
    </row>
    <row r="27" spans="1:41" ht="15" customHeight="1" x14ac:dyDescent="0.2">
      <c r="A27" s="303" t="s">
        <v>168</v>
      </c>
      <c r="B27" s="303" t="s">
        <v>3466</v>
      </c>
      <c r="C27" s="302"/>
      <c r="D27" s="302"/>
      <c r="E27" s="302"/>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302"/>
    </row>
    <row r="28" spans="1:41" ht="15" customHeight="1" x14ac:dyDescent="0.2">
      <c r="A28" s="303" t="s">
        <v>171</v>
      </c>
      <c r="B28" s="303" t="s">
        <v>3467</v>
      </c>
      <c r="C28" s="302"/>
      <c r="D28" s="302"/>
      <c r="E28" s="302"/>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2"/>
      <c r="AM28" s="302"/>
      <c r="AN28" s="302"/>
      <c r="AO28" s="302"/>
    </row>
    <row r="29" spans="1:41" ht="15" customHeight="1" x14ac:dyDescent="0.2">
      <c r="A29" s="303" t="s">
        <v>174</v>
      </c>
      <c r="B29" s="303" t="s">
        <v>3468</v>
      </c>
      <c r="C29" s="302"/>
      <c r="D29" s="302"/>
      <c r="E29" s="302"/>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2"/>
      <c r="AN29" s="302"/>
      <c r="AO29" s="302"/>
    </row>
    <row r="30" spans="1:41" ht="15" customHeight="1" x14ac:dyDescent="0.2">
      <c r="A30" s="306" t="s">
        <v>527</v>
      </c>
      <c r="B30" s="306" t="s">
        <v>2772</v>
      </c>
      <c r="C30" s="302"/>
      <c r="D30" s="302"/>
      <c r="E30" s="302"/>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M30" s="302"/>
      <c r="AN30" s="302"/>
      <c r="AO30" s="302"/>
    </row>
    <row r="31" spans="1:41" ht="15" customHeight="1" x14ac:dyDescent="0.2">
      <c r="A31" s="303" t="s">
        <v>536</v>
      </c>
      <c r="B31" s="303" t="s">
        <v>2773</v>
      </c>
      <c r="C31" s="302"/>
      <c r="D31" s="302"/>
      <c r="E31" s="302"/>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2"/>
      <c r="AM31" s="302"/>
      <c r="AN31" s="302"/>
      <c r="AO31" s="302"/>
    </row>
    <row r="32" spans="1:41" ht="15" customHeight="1" x14ac:dyDescent="0.2">
      <c r="A32" s="303" t="s">
        <v>2041</v>
      </c>
      <c r="B32" s="303" t="s">
        <v>3095</v>
      </c>
      <c r="C32" s="302"/>
      <c r="D32" s="302"/>
      <c r="E32" s="302"/>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2"/>
      <c r="AM32" s="302"/>
      <c r="AN32" s="302"/>
      <c r="AO32" s="302"/>
    </row>
    <row r="33" spans="1:41" ht="15" customHeight="1" x14ac:dyDescent="0.2">
      <c r="A33" s="303" t="s">
        <v>177</v>
      </c>
      <c r="B33" s="303" t="s">
        <v>3471</v>
      </c>
      <c r="C33" s="302"/>
      <c r="D33" s="302"/>
      <c r="E33" s="302"/>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2"/>
      <c r="AM33" s="302"/>
      <c r="AN33" s="302"/>
      <c r="AO33" s="302"/>
    </row>
    <row r="34" spans="1:41" ht="15" customHeight="1" x14ac:dyDescent="0.2">
      <c r="A34" s="303" t="s">
        <v>180</v>
      </c>
      <c r="B34" s="303" t="s">
        <v>3239</v>
      </c>
      <c r="C34" s="302"/>
      <c r="D34" s="302"/>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row>
    <row r="35" spans="1:41" ht="15" customHeight="1" x14ac:dyDescent="0.2">
      <c r="A35" s="303" t="s">
        <v>437</v>
      </c>
      <c r="B35" s="303" t="s">
        <v>2636</v>
      </c>
      <c r="C35" s="302"/>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row>
    <row r="36" spans="1:41" ht="15" customHeight="1" x14ac:dyDescent="0.2">
      <c r="A36" s="303" t="s">
        <v>2224</v>
      </c>
      <c r="B36" s="303" t="s">
        <v>3476</v>
      </c>
      <c r="C36" s="302"/>
      <c r="D36" s="302"/>
      <c r="E36" s="302"/>
      <c r="F36" s="302"/>
      <c r="G36" s="302"/>
      <c r="H36" s="302"/>
      <c r="I36" s="302"/>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2"/>
      <c r="AI36" s="302"/>
      <c r="AJ36" s="302"/>
      <c r="AK36" s="302"/>
      <c r="AL36" s="302"/>
      <c r="AM36" s="302"/>
      <c r="AN36" s="302"/>
      <c r="AO36" s="302"/>
    </row>
    <row r="37" spans="1:41" ht="15" customHeight="1" x14ac:dyDescent="0.2">
      <c r="A37" s="303" t="s">
        <v>314</v>
      </c>
      <c r="B37" s="303" t="s">
        <v>2604</v>
      </c>
      <c r="C37" s="302"/>
      <c r="D37" s="302"/>
      <c r="E37" s="302"/>
      <c r="F37" s="302"/>
      <c r="G37" s="302"/>
      <c r="H37" s="302"/>
      <c r="I37" s="302"/>
      <c r="J37" s="302"/>
      <c r="K37" s="302"/>
      <c r="L37" s="302"/>
      <c r="M37" s="302"/>
      <c r="N37" s="302"/>
      <c r="O37" s="302"/>
      <c r="P37" s="302"/>
      <c r="Q37" s="302"/>
      <c r="R37" s="302"/>
      <c r="S37" s="302"/>
      <c r="T37" s="302"/>
      <c r="U37" s="302"/>
      <c r="V37" s="302"/>
      <c r="W37" s="302"/>
      <c r="X37" s="302"/>
      <c r="Y37" s="302"/>
      <c r="Z37" s="302"/>
      <c r="AA37" s="302"/>
      <c r="AB37" s="302"/>
      <c r="AC37" s="302"/>
      <c r="AD37" s="302"/>
      <c r="AE37" s="302"/>
      <c r="AF37" s="302"/>
      <c r="AG37" s="302"/>
      <c r="AH37" s="302"/>
      <c r="AI37" s="302"/>
      <c r="AJ37" s="302"/>
      <c r="AK37" s="302"/>
      <c r="AL37" s="302"/>
      <c r="AM37" s="302"/>
      <c r="AN37" s="302"/>
      <c r="AO37" s="302"/>
    </row>
    <row r="38" spans="1:41" ht="15" customHeight="1" x14ac:dyDescent="0.2">
      <c r="A38" s="303" t="s">
        <v>308</v>
      </c>
      <c r="B38" s="303" t="s">
        <v>2567</v>
      </c>
      <c r="C38" s="302"/>
      <c r="D38" s="302"/>
      <c r="E38" s="302"/>
      <c r="F38" s="302"/>
      <c r="G38" s="302"/>
      <c r="H38" s="302"/>
      <c r="I38" s="302"/>
      <c r="J38" s="302"/>
      <c r="K38" s="302"/>
      <c r="L38" s="302"/>
      <c r="M38" s="302"/>
      <c r="N38" s="302"/>
      <c r="O38" s="302"/>
      <c r="P38" s="302"/>
      <c r="Q38" s="302"/>
      <c r="R38" s="302"/>
      <c r="S38" s="302"/>
      <c r="T38" s="302"/>
      <c r="U38" s="302"/>
      <c r="V38" s="302"/>
      <c r="W38" s="302"/>
      <c r="X38" s="302"/>
      <c r="Y38" s="302"/>
      <c r="Z38" s="302"/>
      <c r="AA38" s="302"/>
      <c r="AB38" s="302"/>
      <c r="AC38" s="302"/>
      <c r="AD38" s="302"/>
      <c r="AE38" s="302"/>
      <c r="AF38" s="302"/>
      <c r="AG38" s="302"/>
      <c r="AH38" s="302"/>
      <c r="AI38" s="302"/>
      <c r="AJ38" s="302"/>
      <c r="AK38" s="302"/>
      <c r="AL38" s="302"/>
      <c r="AM38" s="302"/>
      <c r="AN38" s="302"/>
      <c r="AO38" s="302"/>
    </row>
    <row r="39" spans="1:41" ht="15" customHeight="1" x14ac:dyDescent="0.2">
      <c r="A39" s="303" t="s">
        <v>186</v>
      </c>
      <c r="B39" s="303" t="s">
        <v>3481</v>
      </c>
      <c r="C39" s="302"/>
      <c r="D39" s="302"/>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2"/>
      <c r="AO39" s="302"/>
    </row>
    <row r="40" spans="1:41" ht="15" customHeight="1" x14ac:dyDescent="0.2">
      <c r="A40" s="303" t="s">
        <v>2131</v>
      </c>
      <c r="B40" s="303" t="s">
        <v>2568</v>
      </c>
      <c r="C40" s="302"/>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302"/>
      <c r="AM40" s="302"/>
      <c r="AN40" s="302"/>
      <c r="AO40" s="302"/>
    </row>
    <row r="41" spans="1:41" ht="15" customHeight="1" x14ac:dyDescent="0.2">
      <c r="A41" s="303" t="s">
        <v>299</v>
      </c>
      <c r="B41" s="303" t="s">
        <v>55</v>
      </c>
      <c r="C41" s="302"/>
      <c r="D41" s="302"/>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c r="AO41" s="302"/>
    </row>
    <row r="42" spans="1:41" ht="15" customHeight="1" x14ac:dyDescent="0.2">
      <c r="A42" s="303" t="s">
        <v>293</v>
      </c>
      <c r="B42" s="303" t="s">
        <v>56</v>
      </c>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row>
    <row r="43" spans="1:41" ht="15" customHeight="1" x14ac:dyDescent="0.2">
      <c r="A43" s="303" t="s">
        <v>190</v>
      </c>
      <c r="B43" s="303" t="s">
        <v>3488</v>
      </c>
      <c r="C43" s="302"/>
      <c r="D43" s="302"/>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row>
    <row r="44" spans="1:41" ht="15" customHeight="1" x14ac:dyDescent="0.2">
      <c r="A44" s="303" t="s">
        <v>1631</v>
      </c>
      <c r="B44" s="303" t="s">
        <v>2708</v>
      </c>
      <c r="C44" s="302"/>
      <c r="D44" s="302"/>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302"/>
      <c r="AO44" s="302"/>
    </row>
    <row r="45" spans="1:41" ht="15" customHeight="1" x14ac:dyDescent="0.2">
      <c r="A45" s="303" t="s">
        <v>611</v>
      </c>
      <c r="B45" s="303" t="s">
        <v>3242</v>
      </c>
      <c r="C45" s="302"/>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2"/>
      <c r="AE45" s="302"/>
      <c r="AF45" s="302"/>
      <c r="AG45" s="302"/>
      <c r="AH45" s="302"/>
      <c r="AI45" s="302"/>
      <c r="AJ45" s="302"/>
      <c r="AK45" s="302"/>
      <c r="AL45" s="302"/>
      <c r="AM45" s="302"/>
      <c r="AN45" s="302"/>
      <c r="AO45" s="302"/>
    </row>
    <row r="46" spans="1:41" ht="15" customHeight="1" x14ac:dyDescent="0.2">
      <c r="A46" s="303" t="s">
        <v>284</v>
      </c>
      <c r="B46" s="303" t="s">
        <v>57</v>
      </c>
      <c r="C46" s="302"/>
      <c r="D46" s="302"/>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2"/>
      <c r="AE46" s="302"/>
      <c r="AF46" s="302"/>
      <c r="AG46" s="302"/>
      <c r="AH46" s="302"/>
      <c r="AI46" s="302"/>
      <c r="AJ46" s="302"/>
      <c r="AK46" s="302"/>
      <c r="AL46" s="302"/>
      <c r="AM46" s="302"/>
      <c r="AN46" s="302"/>
      <c r="AO46" s="302"/>
    </row>
    <row r="47" spans="1:41" ht="15" customHeight="1" x14ac:dyDescent="0.2">
      <c r="A47" s="306" t="s">
        <v>275</v>
      </c>
      <c r="B47" s="306" t="s">
        <v>2637</v>
      </c>
      <c r="C47" s="302"/>
      <c r="D47" s="302"/>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02"/>
      <c r="AE47" s="302"/>
      <c r="AF47" s="302"/>
      <c r="AG47" s="302"/>
      <c r="AH47" s="302"/>
      <c r="AI47" s="302"/>
      <c r="AJ47" s="302"/>
      <c r="AK47" s="302"/>
      <c r="AL47" s="302"/>
      <c r="AM47" s="302"/>
      <c r="AN47" s="302"/>
      <c r="AO47" s="302"/>
    </row>
    <row r="48" spans="1:41" ht="15" customHeight="1" x14ac:dyDescent="0.2">
      <c r="A48" s="303" t="s">
        <v>735</v>
      </c>
      <c r="B48" s="303" t="s">
        <v>2869</v>
      </c>
      <c r="C48" s="302"/>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c r="AE48" s="302"/>
      <c r="AF48" s="302"/>
      <c r="AG48" s="302"/>
      <c r="AH48" s="302"/>
      <c r="AI48" s="302"/>
      <c r="AJ48" s="302"/>
      <c r="AK48" s="302"/>
      <c r="AL48" s="302"/>
      <c r="AM48" s="302"/>
      <c r="AN48" s="302"/>
      <c r="AO48" s="302"/>
    </row>
    <row r="49" spans="1:41" ht="15" customHeight="1" x14ac:dyDescent="0.2">
      <c r="A49" s="303" t="s">
        <v>193</v>
      </c>
      <c r="B49" s="303" t="s">
        <v>3497</v>
      </c>
      <c r="C49" s="302"/>
      <c r="D49" s="302"/>
      <c r="E49" s="302"/>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02"/>
      <c r="AD49" s="302"/>
      <c r="AE49" s="302"/>
      <c r="AF49" s="302"/>
      <c r="AG49" s="302"/>
      <c r="AH49" s="302"/>
      <c r="AI49" s="302"/>
      <c r="AJ49" s="302"/>
      <c r="AK49" s="302"/>
      <c r="AL49" s="302"/>
      <c r="AM49" s="302"/>
      <c r="AN49" s="302"/>
      <c r="AO49" s="302"/>
    </row>
    <row r="50" spans="1:41" ht="15" customHeight="1" x14ac:dyDescent="0.2">
      <c r="A50" s="303" t="s">
        <v>196</v>
      </c>
      <c r="B50" s="303" t="s">
        <v>3498</v>
      </c>
      <c r="C50" s="302"/>
      <c r="D50" s="302"/>
      <c r="E50" s="302"/>
      <c r="F50" s="302"/>
      <c r="G50" s="302"/>
      <c r="H50" s="302"/>
      <c r="I50" s="302"/>
      <c r="J50" s="302"/>
      <c r="K50" s="302"/>
      <c r="L50" s="302"/>
      <c r="M50" s="302"/>
      <c r="N50" s="302"/>
      <c r="O50" s="302"/>
      <c r="P50" s="302"/>
      <c r="Q50" s="302"/>
      <c r="R50" s="302"/>
      <c r="S50" s="302"/>
      <c r="T50" s="302"/>
      <c r="U50" s="302"/>
      <c r="V50" s="302"/>
      <c r="W50" s="302"/>
      <c r="X50" s="302"/>
      <c r="Y50" s="302"/>
      <c r="Z50" s="302"/>
      <c r="AA50" s="302"/>
      <c r="AB50" s="302"/>
      <c r="AC50" s="302"/>
      <c r="AD50" s="302"/>
      <c r="AE50" s="302"/>
      <c r="AF50" s="302"/>
      <c r="AG50" s="302"/>
      <c r="AH50" s="302"/>
      <c r="AI50" s="302"/>
      <c r="AJ50" s="302"/>
      <c r="AK50" s="302"/>
      <c r="AL50" s="302"/>
      <c r="AM50" s="302"/>
      <c r="AN50" s="302"/>
      <c r="AO50" s="302"/>
    </row>
    <row r="51" spans="1:41" ht="15" customHeight="1" x14ac:dyDescent="0.2">
      <c r="A51" s="303" t="s">
        <v>200</v>
      </c>
      <c r="B51" s="303" t="s">
        <v>3501</v>
      </c>
      <c r="C51" s="302"/>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2"/>
      <c r="AH51" s="302"/>
      <c r="AI51" s="302"/>
      <c r="AJ51" s="302"/>
      <c r="AK51" s="302"/>
      <c r="AL51" s="302"/>
      <c r="AM51" s="302"/>
      <c r="AN51" s="302"/>
      <c r="AO51" s="302"/>
    </row>
    <row r="52" spans="1:41" ht="15" customHeight="1" x14ac:dyDescent="0.2">
      <c r="A52" s="303" t="s">
        <v>744</v>
      </c>
      <c r="B52" s="303" t="s">
        <v>2910</v>
      </c>
      <c r="C52" s="302"/>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302"/>
      <c r="AI52" s="302"/>
      <c r="AJ52" s="302"/>
      <c r="AK52" s="302"/>
      <c r="AL52" s="302"/>
      <c r="AM52" s="302"/>
      <c r="AN52" s="302"/>
      <c r="AO52" s="302"/>
    </row>
    <row r="53" spans="1:41" ht="15" customHeight="1" x14ac:dyDescent="0.2">
      <c r="A53" s="303" t="s">
        <v>1505</v>
      </c>
      <c r="B53" s="303" t="s">
        <v>2640</v>
      </c>
      <c r="C53" s="302"/>
      <c r="D53" s="302"/>
      <c r="E53" s="302"/>
      <c r="F53" s="302"/>
      <c r="G53" s="302"/>
      <c r="H53" s="302"/>
      <c r="I53" s="302"/>
      <c r="J53" s="302"/>
      <c r="K53" s="302"/>
      <c r="L53" s="302"/>
      <c r="M53" s="302"/>
      <c r="N53" s="302"/>
      <c r="O53" s="302"/>
      <c r="P53" s="302"/>
      <c r="Q53" s="302"/>
      <c r="R53" s="302"/>
      <c r="S53" s="302"/>
      <c r="T53" s="302"/>
      <c r="U53" s="302"/>
      <c r="V53" s="302"/>
      <c r="W53" s="302"/>
      <c r="X53" s="302"/>
      <c r="Y53" s="302"/>
      <c r="Z53" s="302"/>
      <c r="AA53" s="302"/>
      <c r="AB53" s="302"/>
      <c r="AC53" s="302"/>
      <c r="AD53" s="302"/>
      <c r="AE53" s="302"/>
      <c r="AF53" s="302"/>
      <c r="AG53" s="302"/>
      <c r="AH53" s="302"/>
      <c r="AI53" s="302"/>
      <c r="AJ53" s="302"/>
      <c r="AK53" s="302"/>
      <c r="AL53" s="302"/>
      <c r="AM53" s="302"/>
      <c r="AN53" s="302"/>
      <c r="AO53" s="302"/>
    </row>
    <row r="54" spans="1:41" ht="15" customHeight="1" x14ac:dyDescent="0.2">
      <c r="A54" s="303" t="s">
        <v>1514</v>
      </c>
      <c r="B54" s="303" t="s">
        <v>2641</v>
      </c>
      <c r="C54" s="302"/>
      <c r="D54" s="302"/>
      <c r="E54" s="302"/>
      <c r="F54" s="302"/>
      <c r="G54" s="302"/>
      <c r="H54" s="302"/>
      <c r="I54" s="302"/>
      <c r="J54" s="302"/>
      <c r="K54" s="302"/>
      <c r="L54" s="302"/>
      <c r="M54" s="302"/>
      <c r="N54" s="302"/>
      <c r="O54" s="302"/>
      <c r="P54" s="302"/>
      <c r="Q54" s="302"/>
      <c r="R54" s="302"/>
      <c r="S54" s="302"/>
      <c r="T54" s="302"/>
      <c r="U54" s="302"/>
      <c r="V54" s="302"/>
      <c r="W54" s="302"/>
      <c r="X54" s="302"/>
      <c r="Y54" s="302"/>
      <c r="Z54" s="302"/>
      <c r="AA54" s="302"/>
      <c r="AB54" s="302"/>
      <c r="AC54" s="302"/>
      <c r="AD54" s="302"/>
      <c r="AE54" s="302"/>
      <c r="AF54" s="302"/>
      <c r="AG54" s="302"/>
      <c r="AH54" s="302"/>
      <c r="AI54" s="302"/>
      <c r="AJ54" s="302"/>
      <c r="AK54" s="302"/>
      <c r="AL54" s="302"/>
      <c r="AM54" s="302"/>
      <c r="AN54" s="302"/>
      <c r="AO54" s="302"/>
    </row>
    <row r="55" spans="1:41" ht="15" customHeight="1" x14ac:dyDescent="0.2">
      <c r="A55" s="303" t="s">
        <v>203</v>
      </c>
      <c r="B55" s="303" t="s">
        <v>3502</v>
      </c>
      <c r="C55" s="302"/>
      <c r="D55" s="302"/>
      <c r="E55" s="302"/>
      <c r="F55" s="302"/>
      <c r="G55" s="302"/>
      <c r="H55" s="302"/>
      <c r="I55" s="302"/>
      <c r="J55" s="302"/>
      <c r="K55" s="302"/>
      <c r="L55" s="302"/>
      <c r="M55" s="302"/>
      <c r="N55" s="302"/>
      <c r="O55" s="302"/>
      <c r="P55" s="302"/>
      <c r="Q55" s="302"/>
      <c r="R55" s="302"/>
      <c r="S55" s="302"/>
      <c r="T55" s="302"/>
      <c r="U55" s="302"/>
      <c r="V55" s="302"/>
      <c r="W55" s="302"/>
      <c r="X55" s="302"/>
      <c r="Y55" s="302"/>
      <c r="Z55" s="302"/>
      <c r="AA55" s="302"/>
      <c r="AB55" s="302"/>
      <c r="AC55" s="302"/>
      <c r="AD55" s="302"/>
      <c r="AE55" s="302"/>
      <c r="AF55" s="302"/>
      <c r="AG55" s="302"/>
      <c r="AH55" s="302"/>
      <c r="AI55" s="302"/>
      <c r="AJ55" s="302"/>
      <c r="AK55" s="302"/>
      <c r="AL55" s="302"/>
      <c r="AM55" s="302"/>
      <c r="AN55" s="302"/>
      <c r="AO55" s="302"/>
    </row>
    <row r="56" spans="1:41" ht="15" customHeight="1" x14ac:dyDescent="0.2">
      <c r="A56" s="303" t="s">
        <v>1217</v>
      </c>
      <c r="B56" s="303" t="s">
        <v>2643</v>
      </c>
      <c r="C56" s="302"/>
      <c r="D56" s="302"/>
      <c r="E56" s="302"/>
      <c r="F56" s="302"/>
      <c r="G56" s="302"/>
      <c r="H56" s="302"/>
      <c r="I56" s="302"/>
      <c r="J56" s="302"/>
      <c r="K56" s="302"/>
      <c r="L56" s="302"/>
      <c r="M56" s="302"/>
      <c r="N56" s="302"/>
      <c r="O56" s="302"/>
      <c r="P56" s="302"/>
      <c r="Q56" s="302"/>
      <c r="R56" s="302"/>
      <c r="S56" s="302"/>
      <c r="T56" s="302"/>
      <c r="U56" s="302"/>
      <c r="V56" s="302"/>
      <c r="W56" s="302"/>
      <c r="X56" s="302"/>
      <c r="Y56" s="302"/>
      <c r="Z56" s="302"/>
      <c r="AA56" s="302"/>
      <c r="AB56" s="302"/>
      <c r="AC56" s="302"/>
      <c r="AD56" s="302"/>
      <c r="AE56" s="302"/>
      <c r="AF56" s="302"/>
      <c r="AG56" s="302"/>
      <c r="AH56" s="302"/>
      <c r="AI56" s="302"/>
      <c r="AJ56" s="302"/>
      <c r="AK56" s="302"/>
      <c r="AL56" s="302"/>
      <c r="AM56" s="302"/>
      <c r="AN56" s="302"/>
      <c r="AO56" s="302"/>
    </row>
    <row r="57" spans="1:41" ht="15" customHeight="1" x14ac:dyDescent="0.2">
      <c r="A57" s="303" t="s">
        <v>1214</v>
      </c>
      <c r="B57" s="303" t="s">
        <v>2663</v>
      </c>
      <c r="C57" s="302"/>
      <c r="D57" s="302"/>
      <c r="E57" s="302"/>
      <c r="F57" s="302"/>
      <c r="G57" s="302"/>
      <c r="H57" s="302"/>
      <c r="I57" s="302"/>
      <c r="J57" s="302"/>
      <c r="K57" s="302"/>
      <c r="L57" s="302"/>
      <c r="M57" s="302"/>
      <c r="N57" s="302"/>
      <c r="O57" s="302"/>
      <c r="P57" s="302"/>
      <c r="Q57" s="302"/>
      <c r="R57" s="302"/>
      <c r="S57" s="302"/>
      <c r="T57" s="302"/>
      <c r="U57" s="302"/>
      <c r="V57" s="302"/>
      <c r="W57" s="302"/>
      <c r="X57" s="302"/>
      <c r="Y57" s="302"/>
      <c r="Z57" s="302"/>
      <c r="AA57" s="302"/>
      <c r="AB57" s="302"/>
      <c r="AC57" s="302"/>
      <c r="AD57" s="302"/>
      <c r="AE57" s="302"/>
      <c r="AF57" s="302"/>
      <c r="AG57" s="302"/>
      <c r="AH57" s="302"/>
      <c r="AI57" s="302"/>
      <c r="AJ57" s="302"/>
      <c r="AK57" s="302"/>
      <c r="AL57" s="302"/>
      <c r="AM57" s="302"/>
      <c r="AN57" s="302"/>
      <c r="AO57" s="302"/>
    </row>
    <row r="58" spans="1:41" ht="15" customHeight="1" x14ac:dyDescent="0.2">
      <c r="A58" s="306" t="s">
        <v>1211</v>
      </c>
      <c r="B58" s="306" t="s">
        <v>2644</v>
      </c>
      <c r="C58" s="302"/>
      <c r="D58" s="302"/>
      <c r="E58" s="302"/>
      <c r="F58" s="302"/>
      <c r="G58" s="302"/>
      <c r="H58" s="302"/>
      <c r="I58" s="302"/>
      <c r="J58" s="302"/>
      <c r="K58" s="302"/>
      <c r="L58" s="302"/>
      <c r="M58" s="302"/>
      <c r="N58" s="302"/>
      <c r="O58" s="302"/>
      <c r="P58" s="302"/>
      <c r="Q58" s="302"/>
      <c r="R58" s="302"/>
      <c r="S58" s="302"/>
      <c r="T58" s="302"/>
      <c r="U58" s="302"/>
      <c r="V58" s="302"/>
      <c r="W58" s="302"/>
      <c r="X58" s="302"/>
      <c r="Y58" s="302"/>
      <c r="Z58" s="302"/>
      <c r="AA58" s="302"/>
      <c r="AB58" s="302"/>
      <c r="AC58" s="302"/>
      <c r="AD58" s="302"/>
      <c r="AE58" s="302"/>
      <c r="AF58" s="302"/>
      <c r="AG58" s="302"/>
      <c r="AH58" s="302"/>
      <c r="AI58" s="302"/>
      <c r="AJ58" s="302"/>
      <c r="AK58" s="302"/>
      <c r="AL58" s="302"/>
      <c r="AM58" s="302"/>
      <c r="AN58" s="302"/>
      <c r="AO58" s="302"/>
    </row>
  </sheetData>
  <mergeCells count="1">
    <mergeCell ref="A2:B2"/>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&amp;L&amp;"-,Negrito"&amp;12Empresa Berrelhas de Camionagem, Lda
500 095 884
Viseu&amp;R&amp;G</oddHeader>
    <oddFooter>&amp;LViseu, 03 de março de 2025
&amp;RPágina &amp;P de &amp;N</oddFooter>
  </headerFooter>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F94F2-94FC-4810-9F03-680D2E0EC4FE}">
  <sheetPr>
    <tabColor theme="5" tint="0.59999389629810485"/>
    <pageSetUpPr fitToPage="1"/>
  </sheetPr>
  <dimension ref="A2:AM69"/>
  <sheetViews>
    <sheetView tabSelected="1" zoomScaleNormal="100" workbookViewId="0">
      <selection activeCell="F47" sqref="F47"/>
    </sheetView>
  </sheetViews>
  <sheetFormatPr defaultColWidth="6.28515625" defaultRowHeight="15" customHeight="1" x14ac:dyDescent="0.25"/>
  <cols>
    <col min="1" max="1" width="24" style="301" bestFit="1" customWidth="1"/>
    <col min="2" max="2" width="18.140625" style="301" bestFit="1" customWidth="1"/>
    <col min="9" max="16384" width="6.28515625" style="302"/>
  </cols>
  <sheetData>
    <row r="2" spans="1:8" ht="15" customHeight="1" x14ac:dyDescent="0.2">
      <c r="A2" s="315" t="s">
        <v>4241</v>
      </c>
      <c r="B2" s="315"/>
      <c r="C2" s="302"/>
      <c r="D2" s="302"/>
      <c r="E2" s="302"/>
      <c r="F2" s="302"/>
      <c r="G2" s="302"/>
      <c r="H2" s="302"/>
    </row>
    <row r="3" spans="1:8" ht="15" customHeight="1" x14ac:dyDescent="0.2">
      <c r="C3" s="302"/>
      <c r="D3" s="302"/>
      <c r="E3" s="302"/>
      <c r="F3" s="302"/>
      <c r="G3" s="302"/>
      <c r="H3" s="302"/>
    </row>
    <row r="4" spans="1:8" ht="15" customHeight="1" x14ac:dyDescent="0.2">
      <c r="A4" s="217" t="s">
        <v>9</v>
      </c>
      <c r="B4" s="217" t="s">
        <v>4238</v>
      </c>
      <c r="C4" s="302"/>
      <c r="D4" s="302"/>
      <c r="E4" s="302"/>
      <c r="F4" s="302"/>
      <c r="G4" s="302"/>
      <c r="H4" s="302"/>
    </row>
    <row r="5" spans="1:8" ht="15" customHeight="1" x14ac:dyDescent="0.2">
      <c r="A5" s="305" t="s">
        <v>138</v>
      </c>
      <c r="B5" s="306" t="s">
        <v>2938</v>
      </c>
      <c r="C5" s="302"/>
      <c r="D5" s="302"/>
      <c r="E5" s="302"/>
      <c r="F5" s="302"/>
      <c r="G5" s="302"/>
      <c r="H5" s="302"/>
    </row>
    <row r="6" spans="1:8" ht="15" customHeight="1" x14ac:dyDescent="0.2">
      <c r="A6" s="304" t="s">
        <v>1220</v>
      </c>
      <c r="B6" s="303" t="s">
        <v>2664</v>
      </c>
      <c r="C6" s="302"/>
      <c r="D6" s="302"/>
      <c r="E6" s="302"/>
      <c r="F6" s="302"/>
      <c r="G6" s="302"/>
      <c r="H6" s="302"/>
    </row>
    <row r="7" spans="1:8" ht="15" customHeight="1" x14ac:dyDescent="0.2">
      <c r="A7" s="304" t="s">
        <v>206</v>
      </c>
      <c r="B7" s="303" t="s">
        <v>3258</v>
      </c>
      <c r="C7" s="302"/>
      <c r="D7" s="302"/>
      <c r="E7" s="302"/>
      <c r="F7" s="302"/>
      <c r="G7" s="302"/>
      <c r="H7" s="302"/>
    </row>
    <row r="8" spans="1:8" ht="15" customHeight="1" x14ac:dyDescent="0.2">
      <c r="A8" s="304" t="s">
        <v>1223</v>
      </c>
      <c r="B8" s="303" t="s">
        <v>2666</v>
      </c>
      <c r="C8" s="302"/>
      <c r="D8" s="302"/>
      <c r="E8" s="302"/>
      <c r="F8" s="302"/>
      <c r="G8" s="302"/>
      <c r="H8" s="302"/>
    </row>
    <row r="9" spans="1:8" ht="15" customHeight="1" x14ac:dyDescent="0.2">
      <c r="A9" s="304" t="s">
        <v>1505</v>
      </c>
      <c r="B9" s="303" t="s">
        <v>2640</v>
      </c>
      <c r="C9" s="302"/>
      <c r="D9" s="302"/>
      <c r="E9" s="302"/>
      <c r="F9" s="302"/>
      <c r="G9" s="302"/>
      <c r="H9" s="302"/>
    </row>
    <row r="10" spans="1:8" ht="15" customHeight="1" x14ac:dyDescent="0.2">
      <c r="A10" s="304" t="s">
        <v>2227</v>
      </c>
      <c r="B10" s="303" t="s">
        <v>3262</v>
      </c>
      <c r="C10" s="302"/>
      <c r="D10" s="302"/>
      <c r="E10" s="302"/>
      <c r="F10" s="302"/>
      <c r="G10" s="302"/>
      <c r="H10" s="302"/>
    </row>
    <row r="11" spans="1:8" ht="15" customHeight="1" x14ac:dyDescent="0.2">
      <c r="A11" s="304" t="s">
        <v>1724</v>
      </c>
      <c r="B11" s="303" t="s">
        <v>71</v>
      </c>
      <c r="C11" s="302"/>
      <c r="D11" s="302"/>
      <c r="E11" s="302"/>
      <c r="F11" s="302"/>
      <c r="G11" s="302"/>
      <c r="H11" s="302"/>
    </row>
    <row r="12" spans="1:8" ht="15" customHeight="1" x14ac:dyDescent="0.2">
      <c r="A12" s="304" t="s">
        <v>209</v>
      </c>
      <c r="B12" s="303" t="s">
        <v>3265</v>
      </c>
      <c r="C12" s="302"/>
      <c r="D12" s="302"/>
      <c r="E12" s="302"/>
      <c r="F12" s="302"/>
      <c r="G12" s="302"/>
      <c r="H12" s="302"/>
    </row>
    <row r="13" spans="1:8" ht="15" customHeight="1" x14ac:dyDescent="0.2">
      <c r="A13" s="304" t="s">
        <v>212</v>
      </c>
      <c r="B13" s="303" t="s">
        <v>3267</v>
      </c>
      <c r="C13" s="302"/>
      <c r="D13" s="302"/>
      <c r="E13" s="302"/>
      <c r="F13" s="302"/>
      <c r="G13" s="302"/>
      <c r="H13" s="302"/>
    </row>
    <row r="14" spans="1:8" ht="15" customHeight="1" x14ac:dyDescent="0.2">
      <c r="A14" s="304" t="s">
        <v>215</v>
      </c>
      <c r="B14" s="303" t="s">
        <v>3269</v>
      </c>
      <c r="C14" s="302"/>
      <c r="D14" s="302"/>
      <c r="E14" s="302"/>
      <c r="F14" s="302"/>
      <c r="G14" s="302"/>
      <c r="H14" s="302"/>
    </row>
    <row r="15" spans="1:8" ht="15" customHeight="1" x14ac:dyDescent="0.2">
      <c r="A15" s="304" t="s">
        <v>738</v>
      </c>
      <c r="B15" s="303" t="s">
        <v>2911</v>
      </c>
      <c r="C15" s="302"/>
      <c r="D15" s="302"/>
      <c r="E15" s="302"/>
      <c r="F15" s="302"/>
      <c r="G15" s="302"/>
      <c r="H15" s="302"/>
    </row>
    <row r="16" spans="1:8" ht="15" customHeight="1" x14ac:dyDescent="0.2">
      <c r="A16" s="305" t="s">
        <v>278</v>
      </c>
      <c r="B16" s="306" t="s">
        <v>21</v>
      </c>
      <c r="C16" s="302"/>
      <c r="D16" s="302"/>
      <c r="E16" s="302"/>
      <c r="F16" s="302"/>
      <c r="G16" s="302"/>
      <c r="H16" s="302"/>
    </row>
    <row r="17" spans="1:8" ht="15" customHeight="1" x14ac:dyDescent="0.2">
      <c r="A17" s="304" t="s">
        <v>281</v>
      </c>
      <c r="B17" s="303" t="s">
        <v>22</v>
      </c>
      <c r="C17" s="302"/>
      <c r="D17" s="302"/>
      <c r="E17" s="302"/>
      <c r="F17" s="302"/>
      <c r="G17" s="302"/>
      <c r="H17" s="302"/>
    </row>
    <row r="18" spans="1:8" ht="15" customHeight="1" x14ac:dyDescent="0.2">
      <c r="A18" s="304" t="s">
        <v>218</v>
      </c>
      <c r="B18" s="303" t="s">
        <v>3276</v>
      </c>
      <c r="C18" s="302"/>
      <c r="D18" s="302"/>
      <c r="E18" s="302"/>
      <c r="F18" s="302"/>
      <c r="G18" s="302"/>
      <c r="H18" s="302"/>
    </row>
    <row r="19" spans="1:8" ht="15" customHeight="1" x14ac:dyDescent="0.2">
      <c r="A19" s="304" t="s">
        <v>221</v>
      </c>
      <c r="B19" s="303" t="s">
        <v>3277</v>
      </c>
      <c r="C19" s="302"/>
      <c r="D19" s="302"/>
      <c r="E19" s="302"/>
      <c r="F19" s="302"/>
      <c r="G19" s="302"/>
      <c r="H19" s="302"/>
    </row>
    <row r="20" spans="1:8" ht="15" customHeight="1" x14ac:dyDescent="0.2">
      <c r="A20" s="304" t="s">
        <v>224</v>
      </c>
      <c r="B20" s="303" t="s">
        <v>3278</v>
      </c>
      <c r="C20" s="302"/>
      <c r="D20" s="302"/>
      <c r="E20" s="302"/>
      <c r="F20" s="302"/>
      <c r="G20" s="302"/>
      <c r="H20" s="302"/>
    </row>
    <row r="21" spans="1:8" ht="15" customHeight="1" x14ac:dyDescent="0.2">
      <c r="A21" s="304" t="s">
        <v>227</v>
      </c>
      <c r="B21" s="303" t="s">
        <v>3281</v>
      </c>
      <c r="C21" s="302"/>
      <c r="D21" s="302"/>
      <c r="E21" s="302"/>
      <c r="F21" s="302"/>
      <c r="G21" s="302"/>
      <c r="H21" s="302"/>
    </row>
    <row r="22" spans="1:8" ht="15" customHeight="1" x14ac:dyDescent="0.2">
      <c r="A22" s="304" t="s">
        <v>290</v>
      </c>
      <c r="B22" s="303" t="s">
        <v>23</v>
      </c>
      <c r="C22" s="302"/>
      <c r="D22" s="302"/>
      <c r="E22" s="302"/>
      <c r="F22" s="302"/>
      <c r="G22" s="302"/>
      <c r="H22" s="302"/>
    </row>
    <row r="23" spans="1:8" ht="15" customHeight="1" x14ac:dyDescent="0.2">
      <c r="A23" s="304" t="s">
        <v>296</v>
      </c>
      <c r="B23" s="303" t="s">
        <v>24</v>
      </c>
      <c r="C23" s="302"/>
      <c r="D23" s="302"/>
      <c r="E23" s="302"/>
      <c r="F23" s="302"/>
      <c r="G23" s="302"/>
      <c r="H23" s="302"/>
    </row>
    <row r="24" spans="1:8" ht="15" customHeight="1" x14ac:dyDescent="0.2">
      <c r="A24" s="304" t="s">
        <v>302</v>
      </c>
      <c r="B24" s="303" t="s">
        <v>2529</v>
      </c>
      <c r="C24" s="302"/>
      <c r="D24" s="302"/>
      <c r="E24" s="302"/>
      <c r="F24" s="302"/>
      <c r="G24" s="302"/>
      <c r="H24" s="302"/>
    </row>
    <row r="25" spans="1:8" ht="15" customHeight="1" x14ac:dyDescent="0.2">
      <c r="A25" s="304" t="s">
        <v>230</v>
      </c>
      <c r="B25" s="303" t="s">
        <v>3285</v>
      </c>
      <c r="C25" s="302"/>
      <c r="D25" s="302"/>
      <c r="E25" s="302"/>
      <c r="F25" s="302"/>
      <c r="G25" s="302"/>
      <c r="H25" s="302"/>
    </row>
    <row r="26" spans="1:8" ht="15" customHeight="1" x14ac:dyDescent="0.2">
      <c r="A26" s="304" t="s">
        <v>233</v>
      </c>
      <c r="B26" s="303" t="s">
        <v>3288</v>
      </c>
      <c r="C26" s="302"/>
      <c r="D26" s="302"/>
      <c r="E26" s="302"/>
      <c r="F26" s="302"/>
      <c r="G26" s="302"/>
      <c r="H26" s="302"/>
    </row>
    <row r="27" spans="1:8" ht="15" customHeight="1" x14ac:dyDescent="0.2">
      <c r="A27" s="304" t="s">
        <v>311</v>
      </c>
      <c r="B27" s="303" t="s">
        <v>2572</v>
      </c>
      <c r="C27" s="302"/>
      <c r="D27" s="302"/>
      <c r="E27" s="302"/>
      <c r="F27" s="302"/>
      <c r="G27" s="302"/>
      <c r="H27" s="302"/>
    </row>
    <row r="28" spans="1:8" ht="15" customHeight="1" x14ac:dyDescent="0.2">
      <c r="A28" s="304" t="s">
        <v>317</v>
      </c>
      <c r="B28" s="303" t="s">
        <v>2573</v>
      </c>
      <c r="C28" s="302"/>
      <c r="D28" s="302"/>
      <c r="E28" s="302"/>
      <c r="F28" s="302"/>
      <c r="G28" s="302"/>
      <c r="H28" s="302"/>
    </row>
    <row r="29" spans="1:8" ht="15" customHeight="1" x14ac:dyDescent="0.2">
      <c r="A29" s="304" t="s">
        <v>326</v>
      </c>
      <c r="B29" s="303" t="s">
        <v>2575</v>
      </c>
      <c r="C29" s="302"/>
      <c r="D29" s="302"/>
      <c r="E29" s="302"/>
      <c r="F29" s="302"/>
      <c r="G29" s="302"/>
      <c r="H29" s="302"/>
    </row>
    <row r="30" spans="1:8" ht="15" customHeight="1" x14ac:dyDescent="0.2">
      <c r="A30" s="304" t="s">
        <v>180</v>
      </c>
      <c r="B30" s="303" t="s">
        <v>3239</v>
      </c>
      <c r="C30" s="302"/>
      <c r="D30" s="302"/>
      <c r="E30" s="302"/>
      <c r="F30" s="302"/>
      <c r="G30" s="302"/>
      <c r="H30" s="302"/>
    </row>
    <row r="31" spans="1:8" ht="15" customHeight="1" x14ac:dyDescent="0.2">
      <c r="A31" s="304" t="s">
        <v>183</v>
      </c>
      <c r="B31" s="303" t="s">
        <v>3296</v>
      </c>
      <c r="C31" s="302"/>
      <c r="D31" s="302"/>
      <c r="E31" s="302"/>
      <c r="F31" s="302"/>
      <c r="G31" s="302"/>
      <c r="H31" s="302"/>
    </row>
    <row r="32" spans="1:8" ht="15" customHeight="1" x14ac:dyDescent="0.2">
      <c r="A32" s="304" t="s">
        <v>236</v>
      </c>
      <c r="B32" s="303" t="s">
        <v>3298</v>
      </c>
      <c r="C32" s="302"/>
      <c r="D32" s="302"/>
      <c r="E32" s="302"/>
      <c r="F32" s="302"/>
      <c r="G32" s="302"/>
      <c r="H32" s="302"/>
    </row>
    <row r="33" spans="1:8" ht="15" customHeight="1" x14ac:dyDescent="0.2">
      <c r="A33" s="304" t="s">
        <v>239</v>
      </c>
      <c r="B33" s="303" t="s">
        <v>3300</v>
      </c>
      <c r="C33" s="302"/>
      <c r="D33" s="302"/>
      <c r="E33" s="302"/>
      <c r="F33" s="302"/>
      <c r="G33" s="302"/>
      <c r="H33" s="302"/>
    </row>
    <row r="34" spans="1:8" ht="15" customHeight="1" x14ac:dyDescent="0.2">
      <c r="A34" s="304" t="s">
        <v>2038</v>
      </c>
      <c r="B34" s="303" t="s">
        <v>3072</v>
      </c>
      <c r="C34" s="302"/>
      <c r="D34" s="302"/>
      <c r="E34" s="302"/>
      <c r="F34" s="302"/>
      <c r="G34" s="302"/>
      <c r="H34" s="302"/>
    </row>
    <row r="35" spans="1:8" ht="15" customHeight="1" x14ac:dyDescent="0.2">
      <c r="A35" s="304" t="s">
        <v>533</v>
      </c>
      <c r="B35" s="303" t="s">
        <v>2769</v>
      </c>
      <c r="C35" s="302"/>
      <c r="D35" s="302"/>
      <c r="E35" s="302"/>
      <c r="F35" s="302"/>
      <c r="G35" s="302"/>
      <c r="H35" s="302"/>
    </row>
    <row r="36" spans="1:8" ht="15" customHeight="1" x14ac:dyDescent="0.2">
      <c r="A36" s="305" t="s">
        <v>530</v>
      </c>
      <c r="B36" s="306" t="s">
        <v>2770</v>
      </c>
      <c r="C36" s="302"/>
      <c r="D36" s="302"/>
      <c r="E36" s="302"/>
      <c r="F36" s="302"/>
      <c r="G36" s="302"/>
      <c r="H36" s="302"/>
    </row>
    <row r="37" spans="1:8" ht="15" customHeight="1" x14ac:dyDescent="0.2">
      <c r="A37" s="304" t="s">
        <v>242</v>
      </c>
      <c r="B37" s="303" t="s">
        <v>3306</v>
      </c>
      <c r="C37" s="302"/>
      <c r="D37" s="302"/>
      <c r="E37" s="302"/>
      <c r="F37" s="302"/>
      <c r="G37" s="302"/>
      <c r="H37" s="302"/>
    </row>
    <row r="38" spans="1:8" ht="15" customHeight="1" x14ac:dyDescent="0.2">
      <c r="A38" s="304" t="s">
        <v>245</v>
      </c>
      <c r="B38" s="303" t="s">
        <v>3308</v>
      </c>
      <c r="C38" s="302"/>
      <c r="D38" s="302"/>
      <c r="E38" s="302"/>
      <c r="F38" s="302"/>
      <c r="G38" s="302"/>
      <c r="H38" s="302"/>
    </row>
    <row r="39" spans="1:8" ht="15" customHeight="1" x14ac:dyDescent="0.2">
      <c r="A39" s="304" t="s">
        <v>248</v>
      </c>
      <c r="B39" s="303" t="s">
        <v>3311</v>
      </c>
      <c r="C39" s="302"/>
      <c r="D39" s="302"/>
      <c r="E39" s="302"/>
      <c r="F39" s="302"/>
      <c r="G39" s="302"/>
      <c r="H39" s="302"/>
    </row>
    <row r="40" spans="1:8" ht="15" customHeight="1" x14ac:dyDescent="0.2">
      <c r="A40" s="304" t="s">
        <v>251</v>
      </c>
      <c r="B40" s="303" t="s">
        <v>3314</v>
      </c>
      <c r="C40" s="302"/>
      <c r="D40" s="302"/>
      <c r="E40" s="302"/>
      <c r="F40" s="302"/>
      <c r="G40" s="302"/>
      <c r="H40" s="302"/>
    </row>
    <row r="41" spans="1:8" ht="15" customHeight="1" x14ac:dyDescent="0.2">
      <c r="A41" s="304" t="s">
        <v>254</v>
      </c>
      <c r="B41" s="303" t="s">
        <v>3317</v>
      </c>
      <c r="C41" s="302"/>
      <c r="D41" s="302"/>
      <c r="E41" s="302"/>
      <c r="F41" s="302"/>
      <c r="G41" s="302"/>
      <c r="H41" s="302"/>
    </row>
    <row r="42" spans="1:8" ht="15" customHeight="1" x14ac:dyDescent="0.2">
      <c r="A42" s="304" t="s">
        <v>1742</v>
      </c>
      <c r="B42" s="303" t="s">
        <v>74</v>
      </c>
      <c r="C42" s="302"/>
      <c r="D42" s="302"/>
      <c r="E42" s="302"/>
      <c r="F42" s="302"/>
      <c r="G42" s="302"/>
      <c r="H42" s="302"/>
    </row>
    <row r="43" spans="1:8" ht="15" customHeight="1" x14ac:dyDescent="0.2">
      <c r="A43" s="304" t="s">
        <v>1745</v>
      </c>
      <c r="B43" s="303" t="s">
        <v>75</v>
      </c>
      <c r="C43" s="302"/>
      <c r="D43" s="302"/>
      <c r="E43" s="302"/>
      <c r="F43" s="302"/>
      <c r="G43" s="302"/>
      <c r="H43" s="302"/>
    </row>
    <row r="44" spans="1:8" ht="15" customHeight="1" x14ac:dyDescent="0.2">
      <c r="A44" s="304" t="s">
        <v>257</v>
      </c>
      <c r="B44" s="303" t="s">
        <v>3318</v>
      </c>
      <c r="C44" s="302"/>
      <c r="D44" s="302"/>
      <c r="E44" s="302"/>
      <c r="F44" s="302"/>
      <c r="G44" s="302"/>
      <c r="H44" s="302"/>
    </row>
    <row r="45" spans="1:8" ht="15" customHeight="1" x14ac:dyDescent="0.2">
      <c r="A45" s="304" t="s">
        <v>260</v>
      </c>
      <c r="B45" s="303" t="s">
        <v>3319</v>
      </c>
      <c r="C45" s="302"/>
      <c r="D45" s="302"/>
      <c r="E45" s="302"/>
      <c r="F45" s="302"/>
      <c r="G45" s="302"/>
      <c r="H45" s="302"/>
    </row>
    <row r="46" spans="1:8" ht="15" customHeight="1" x14ac:dyDescent="0.2">
      <c r="A46" s="304" t="s">
        <v>1898</v>
      </c>
      <c r="B46" s="303" t="s">
        <v>116</v>
      </c>
      <c r="C46" s="302"/>
      <c r="D46" s="302"/>
      <c r="E46" s="302"/>
      <c r="F46" s="302"/>
      <c r="G46" s="302"/>
      <c r="H46" s="302"/>
    </row>
    <row r="47" spans="1:8" ht="15" customHeight="1" x14ac:dyDescent="0.2">
      <c r="A47" s="304" t="s">
        <v>3349</v>
      </c>
      <c r="B47" s="303" t="s">
        <v>3348</v>
      </c>
      <c r="C47" s="302"/>
      <c r="D47" s="302"/>
      <c r="E47" s="302"/>
      <c r="F47" s="302"/>
      <c r="G47" s="302"/>
      <c r="H47" s="302"/>
    </row>
    <row r="48" spans="1:8" ht="15" customHeight="1" x14ac:dyDescent="0.2">
      <c r="A48" s="305" t="s">
        <v>275</v>
      </c>
      <c r="B48" s="306" t="s">
        <v>2637</v>
      </c>
      <c r="C48" s="302"/>
      <c r="D48" s="302"/>
      <c r="E48" s="302"/>
      <c r="F48" s="302"/>
      <c r="G48" s="302"/>
      <c r="H48" s="302"/>
    </row>
    <row r="49" spans="1:8" ht="15" customHeight="1" x14ac:dyDescent="0.2">
      <c r="A49" s="304" t="s">
        <v>735</v>
      </c>
      <c r="B49" s="303" t="s">
        <v>2869</v>
      </c>
      <c r="C49" s="302"/>
      <c r="D49" s="302"/>
      <c r="E49" s="302"/>
      <c r="F49" s="302"/>
      <c r="G49" s="302"/>
      <c r="H49" s="302"/>
    </row>
    <row r="50" spans="1:8" ht="15" customHeight="1" x14ac:dyDescent="0.2">
      <c r="A50" s="304" t="s">
        <v>741</v>
      </c>
      <c r="B50" s="303" t="s">
        <v>2870</v>
      </c>
      <c r="C50" s="302"/>
      <c r="D50" s="302"/>
      <c r="E50" s="302"/>
      <c r="F50" s="302"/>
      <c r="G50" s="302"/>
      <c r="H50" s="302"/>
    </row>
    <row r="51" spans="1:8" ht="15" customHeight="1" x14ac:dyDescent="0.2">
      <c r="A51" s="304" t="s">
        <v>747</v>
      </c>
      <c r="B51" s="303" t="s">
        <v>2871</v>
      </c>
      <c r="C51" s="302"/>
      <c r="D51" s="302"/>
      <c r="E51" s="302"/>
      <c r="F51" s="302"/>
      <c r="G51" s="302"/>
      <c r="H51" s="302"/>
    </row>
    <row r="52" spans="1:8" ht="15" customHeight="1" x14ac:dyDescent="0.2">
      <c r="A52" s="304" t="s">
        <v>263</v>
      </c>
      <c r="B52" s="303" t="s">
        <v>3322</v>
      </c>
      <c r="C52" s="302"/>
      <c r="D52" s="302"/>
      <c r="E52" s="302"/>
      <c r="F52" s="302"/>
      <c r="G52" s="302"/>
      <c r="H52" s="302"/>
    </row>
    <row r="53" spans="1:8" ht="15" customHeight="1" x14ac:dyDescent="0.2">
      <c r="A53" s="304" t="s">
        <v>756</v>
      </c>
      <c r="B53" s="303" t="s">
        <v>2872</v>
      </c>
      <c r="C53" s="302"/>
      <c r="D53" s="302"/>
      <c r="E53" s="302"/>
      <c r="F53" s="302"/>
      <c r="G53" s="302"/>
      <c r="H53" s="302"/>
    </row>
    <row r="54" spans="1:8" ht="15" customHeight="1" x14ac:dyDescent="0.2">
      <c r="A54" s="304" t="s">
        <v>762</v>
      </c>
      <c r="B54" s="303" t="s">
        <v>2873</v>
      </c>
      <c r="C54" s="302"/>
      <c r="D54" s="302"/>
      <c r="E54" s="302"/>
      <c r="F54" s="302"/>
      <c r="G54" s="302"/>
      <c r="H54" s="302"/>
    </row>
    <row r="55" spans="1:8" ht="15" customHeight="1" x14ac:dyDescent="0.2">
      <c r="A55" s="304" t="s">
        <v>765</v>
      </c>
      <c r="B55" s="303" t="s">
        <v>2874</v>
      </c>
      <c r="C55" s="302"/>
      <c r="D55" s="302"/>
      <c r="E55" s="302"/>
      <c r="F55" s="302"/>
      <c r="G55" s="302"/>
      <c r="H55" s="302"/>
    </row>
    <row r="56" spans="1:8" ht="15" customHeight="1" x14ac:dyDescent="0.2">
      <c r="A56" s="304" t="s">
        <v>774</v>
      </c>
      <c r="B56" s="303" t="s">
        <v>2875</v>
      </c>
      <c r="C56" s="302"/>
      <c r="D56" s="302"/>
      <c r="E56" s="302"/>
      <c r="F56" s="302"/>
      <c r="G56" s="302"/>
      <c r="H56" s="302"/>
    </row>
    <row r="57" spans="1:8" ht="15" customHeight="1" x14ac:dyDescent="0.2">
      <c r="A57" s="304" t="s">
        <v>777</v>
      </c>
      <c r="B57" s="303" t="s">
        <v>2876</v>
      </c>
      <c r="C57" s="302"/>
      <c r="D57" s="302"/>
      <c r="E57" s="302"/>
      <c r="F57" s="302"/>
      <c r="G57" s="302"/>
      <c r="H57" s="302"/>
    </row>
    <row r="58" spans="1:8" ht="15" customHeight="1" x14ac:dyDescent="0.2">
      <c r="A58" s="304" t="s">
        <v>780</v>
      </c>
      <c r="B58" s="303" t="s">
        <v>2877</v>
      </c>
      <c r="C58" s="302"/>
      <c r="D58" s="302"/>
      <c r="E58" s="302"/>
      <c r="F58" s="302"/>
      <c r="G58" s="302"/>
      <c r="H58" s="302"/>
    </row>
    <row r="59" spans="1:8" ht="15" customHeight="1" x14ac:dyDescent="0.2">
      <c r="A59" s="304" t="s">
        <v>266</v>
      </c>
      <c r="B59" s="303" t="s">
        <v>3325</v>
      </c>
      <c r="C59" s="302"/>
      <c r="D59" s="302"/>
      <c r="E59" s="302"/>
      <c r="F59" s="302"/>
      <c r="G59" s="302"/>
      <c r="H59" s="302"/>
    </row>
    <row r="60" spans="1:8" ht="15" customHeight="1" x14ac:dyDescent="0.2">
      <c r="A60" s="304" t="s">
        <v>269</v>
      </c>
      <c r="B60" s="303" t="s">
        <v>3326</v>
      </c>
      <c r="C60" s="302"/>
      <c r="D60" s="302"/>
      <c r="E60" s="302"/>
      <c r="F60" s="302"/>
      <c r="G60" s="302"/>
      <c r="H60" s="302"/>
    </row>
    <row r="61" spans="1:8" ht="15" customHeight="1" x14ac:dyDescent="0.2">
      <c r="A61" s="304" t="s">
        <v>272</v>
      </c>
      <c r="B61" s="303" t="s">
        <v>3009</v>
      </c>
      <c r="C61" s="302"/>
      <c r="D61" s="302"/>
      <c r="E61" s="302"/>
      <c r="F61" s="302"/>
      <c r="G61" s="302"/>
      <c r="H61" s="302"/>
    </row>
    <row r="62" spans="1:8" ht="15" customHeight="1" x14ac:dyDescent="0.2">
      <c r="A62" s="304" t="s">
        <v>1208</v>
      </c>
      <c r="B62" s="303" t="s">
        <v>2662</v>
      </c>
      <c r="C62" s="302"/>
      <c r="D62" s="302"/>
      <c r="E62" s="302"/>
      <c r="F62" s="302"/>
      <c r="G62" s="302"/>
      <c r="H62" s="302"/>
    </row>
    <row r="63" spans="1:8" ht="15" customHeight="1" x14ac:dyDescent="0.2">
      <c r="A63" s="304" t="s">
        <v>1214</v>
      </c>
      <c r="B63" s="303" t="s">
        <v>2663</v>
      </c>
      <c r="C63" s="302"/>
      <c r="D63" s="302"/>
      <c r="E63" s="302"/>
      <c r="F63" s="302"/>
      <c r="G63" s="302"/>
      <c r="H63" s="302"/>
    </row>
    <row r="64" spans="1:8" ht="15" customHeight="1" x14ac:dyDescent="0.2">
      <c r="A64" s="305" t="s">
        <v>138</v>
      </c>
      <c r="B64" s="306" t="s">
        <v>2938</v>
      </c>
      <c r="C64" s="302"/>
      <c r="D64" s="302"/>
      <c r="E64" s="302"/>
      <c r="F64" s="302"/>
      <c r="G64" s="302"/>
      <c r="H64" s="302"/>
    </row>
    <row r="65" spans="1:39" customFormat="1" ht="15" customHeight="1" x14ac:dyDescent="0.25">
      <c r="A65" s="301"/>
      <c r="B65" s="301"/>
      <c r="I65" s="302"/>
      <c r="J65" s="302"/>
      <c r="K65" s="302"/>
      <c r="L65" s="302"/>
      <c r="M65" s="302"/>
      <c r="N65" s="302"/>
      <c r="O65" s="302"/>
      <c r="P65" s="302"/>
      <c r="Q65" s="302"/>
      <c r="R65" s="302"/>
      <c r="S65" s="302"/>
      <c r="T65" s="302"/>
      <c r="U65" s="302"/>
      <c r="V65" s="302"/>
      <c r="W65" s="302"/>
      <c r="X65" s="302"/>
      <c r="Y65" s="302"/>
      <c r="Z65" s="302"/>
      <c r="AA65" s="302"/>
      <c r="AB65" s="302"/>
      <c r="AC65" s="302"/>
      <c r="AD65" s="302"/>
      <c r="AE65" s="302"/>
      <c r="AF65" s="302"/>
      <c r="AG65" s="302"/>
      <c r="AH65" s="302"/>
      <c r="AI65" s="302"/>
      <c r="AJ65" s="302"/>
      <c r="AK65" s="302"/>
      <c r="AL65" s="302"/>
      <c r="AM65" s="302"/>
    </row>
    <row r="66" spans="1:39" customFormat="1" ht="15" customHeight="1" x14ac:dyDescent="0.25">
      <c r="A66" s="301"/>
      <c r="B66" s="301"/>
      <c r="I66" s="302"/>
      <c r="J66" s="302"/>
      <c r="K66" s="302"/>
      <c r="L66" s="302"/>
      <c r="M66" s="302"/>
      <c r="N66" s="302"/>
      <c r="O66" s="302"/>
      <c r="P66" s="302"/>
      <c r="Q66" s="302"/>
      <c r="R66" s="302"/>
      <c r="S66" s="302"/>
      <c r="T66" s="302"/>
      <c r="U66" s="302"/>
      <c r="V66" s="302"/>
      <c r="W66" s="302"/>
      <c r="X66" s="302"/>
      <c r="Y66" s="302"/>
      <c r="Z66" s="302"/>
      <c r="AA66" s="302"/>
      <c r="AB66" s="302"/>
      <c r="AC66" s="302"/>
      <c r="AD66" s="302"/>
      <c r="AE66" s="302"/>
      <c r="AF66" s="302"/>
      <c r="AG66" s="302"/>
      <c r="AH66" s="302"/>
      <c r="AI66" s="302"/>
      <c r="AJ66" s="302"/>
      <c r="AK66" s="302"/>
      <c r="AL66" s="302"/>
      <c r="AM66" s="302"/>
    </row>
    <row r="67" spans="1:39" customFormat="1" ht="15" customHeight="1" x14ac:dyDescent="0.25">
      <c r="A67" s="301"/>
      <c r="B67" s="301"/>
      <c r="I67" s="302"/>
      <c r="J67" s="302"/>
      <c r="K67" s="302"/>
      <c r="L67" s="302"/>
      <c r="M67" s="302"/>
      <c r="N67" s="302"/>
      <c r="O67" s="302"/>
      <c r="P67" s="302"/>
      <c r="Q67" s="302"/>
      <c r="R67" s="302"/>
      <c r="S67" s="302"/>
      <c r="T67" s="302"/>
      <c r="U67" s="302"/>
      <c r="V67" s="302"/>
      <c r="W67" s="302"/>
      <c r="X67" s="302"/>
      <c r="Y67" s="302"/>
      <c r="Z67" s="302"/>
      <c r="AA67" s="302"/>
      <c r="AB67" s="302"/>
      <c r="AC67" s="302"/>
      <c r="AD67" s="302"/>
      <c r="AE67" s="302"/>
      <c r="AF67" s="302"/>
      <c r="AG67" s="302"/>
      <c r="AH67" s="302"/>
      <c r="AI67" s="302"/>
      <c r="AJ67" s="302"/>
      <c r="AK67" s="302"/>
      <c r="AL67" s="302"/>
      <c r="AM67" s="302"/>
    </row>
    <row r="68" spans="1:39" customFormat="1" ht="15" customHeight="1" x14ac:dyDescent="0.25">
      <c r="A68" s="301"/>
      <c r="B68" s="301"/>
      <c r="I68" s="302"/>
      <c r="J68" s="302"/>
      <c r="K68" s="302"/>
      <c r="L68" s="302"/>
      <c r="M68" s="302"/>
      <c r="N68" s="302"/>
      <c r="O68" s="302"/>
      <c r="P68" s="302"/>
      <c r="Q68" s="302"/>
      <c r="R68" s="302"/>
      <c r="S68" s="302"/>
      <c r="T68" s="302"/>
      <c r="U68" s="302"/>
      <c r="V68" s="302"/>
      <c r="W68" s="302"/>
      <c r="X68" s="302"/>
      <c r="Y68" s="302"/>
      <c r="Z68" s="302"/>
      <c r="AA68" s="302"/>
      <c r="AB68" s="302"/>
      <c r="AC68" s="302"/>
      <c r="AD68" s="302"/>
      <c r="AE68" s="302"/>
      <c r="AF68" s="302"/>
      <c r="AG68" s="302"/>
      <c r="AH68" s="302"/>
      <c r="AI68" s="302"/>
      <c r="AJ68" s="302"/>
      <c r="AK68" s="302"/>
      <c r="AL68" s="302"/>
      <c r="AM68" s="302"/>
    </row>
    <row r="69" spans="1:39" customFormat="1" ht="15" customHeight="1" x14ac:dyDescent="0.25">
      <c r="A69" s="301"/>
      <c r="B69" s="301"/>
      <c r="I69" s="302"/>
      <c r="J69" s="302"/>
      <c r="K69" s="302"/>
      <c r="L69" s="302"/>
      <c r="M69" s="302"/>
      <c r="N69" s="302"/>
      <c r="O69" s="302"/>
      <c r="P69" s="302"/>
      <c r="Q69" s="302"/>
      <c r="R69" s="302"/>
      <c r="S69" s="302"/>
      <c r="T69" s="302"/>
      <c r="U69" s="302"/>
      <c r="V69" s="302"/>
      <c r="W69" s="302"/>
      <c r="X69" s="302"/>
      <c r="Y69" s="302"/>
      <c r="Z69" s="302"/>
      <c r="AA69" s="302"/>
      <c r="AB69" s="302"/>
      <c r="AC69" s="302"/>
      <c r="AD69" s="302"/>
      <c r="AE69" s="302"/>
      <c r="AF69" s="302"/>
      <c r="AG69" s="302"/>
      <c r="AH69" s="302"/>
      <c r="AI69" s="302"/>
      <c r="AJ69" s="302"/>
      <c r="AK69" s="302"/>
      <c r="AL69" s="302"/>
      <c r="AM69" s="302"/>
    </row>
  </sheetData>
  <mergeCells count="1">
    <mergeCell ref="A2:B2"/>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&amp;L&amp;"-,Negrito"&amp;12Empresa Berrelhas de Camionagem, Lda
500 095 884
Viseu&amp;R&amp;G</oddHeader>
    <oddFooter>&amp;LViseu, 03 de março de 2025
&amp;RPágina &amp;P de &amp;N</oddFooter>
  </headerFooter>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BJ94"/>
  <sheetViews>
    <sheetView zoomScale="70" zoomScaleNormal="70" workbookViewId="0">
      <pane xSplit="5" ySplit="8" topLeftCell="AB9" activePane="bottomRight" state="frozen"/>
      <selection pane="topRight"/>
      <selection pane="bottomLeft"/>
      <selection pane="bottomRight" activeCell="J3" sqref="J3"/>
    </sheetView>
  </sheetViews>
  <sheetFormatPr defaultColWidth="9.140625" defaultRowHeight="12.75" x14ac:dyDescent="0.2"/>
  <cols>
    <col min="1" max="1" width="29.28515625" style="90" hidden="1" customWidth="1"/>
    <col min="2" max="2" width="9.140625" style="90" hidden="1" customWidth="1"/>
    <col min="3" max="3" width="28" style="90" hidden="1" customWidth="1"/>
    <col min="4" max="4" width="25.7109375" style="90" bestFit="1" customWidth="1"/>
    <col min="5" max="5" width="14.140625" style="90" bestFit="1" customWidth="1"/>
    <col min="6" max="6" width="23.5703125" style="90" hidden="1" customWidth="1"/>
    <col min="7" max="7" width="13.28515625" style="90" customWidth="1"/>
    <col min="8" max="8" width="7.5703125" style="101" customWidth="1"/>
    <col min="9" max="9" width="11.5703125" style="101" customWidth="1"/>
    <col min="10" max="10" width="8" style="101" customWidth="1"/>
    <col min="11" max="11" width="6.5703125" style="90" customWidth="1"/>
    <col min="12" max="12" width="9.28515625" style="101" customWidth="1"/>
    <col min="13" max="13" width="6.5703125" style="90" customWidth="1"/>
    <col min="14" max="19" width="7.7109375" style="101" bestFit="1" customWidth="1"/>
    <col min="20" max="20" width="6.5703125" style="90" customWidth="1"/>
    <col min="21" max="25" width="7.7109375" style="90" bestFit="1" customWidth="1"/>
    <col min="26" max="26" width="12.42578125" style="101" customWidth="1"/>
    <col min="27" max="42" width="7.7109375" style="101" bestFit="1" customWidth="1"/>
    <col min="43" max="43" width="9.140625" style="101" customWidth="1"/>
    <col min="44" max="48" width="7.7109375" style="101" bestFit="1" customWidth="1"/>
    <col min="49" max="49" width="10.7109375" style="101" bestFit="1" customWidth="1"/>
    <col min="50" max="55" width="7.7109375" style="101" bestFit="1" customWidth="1"/>
    <col min="56" max="56" width="11.140625" style="101" bestFit="1" customWidth="1"/>
    <col min="57" max="58" width="7.7109375" style="101" bestFit="1" customWidth="1"/>
    <col min="59" max="59" width="6.5703125" style="90" customWidth="1"/>
    <col min="60" max="62" width="7.7109375" style="101" bestFit="1" customWidth="1"/>
    <col min="63" max="16384" width="9.140625" style="90"/>
  </cols>
  <sheetData>
    <row r="1" spans="1:62" ht="15" hidden="1" x14ac:dyDescent="0.25">
      <c r="C1" s="91" t="s">
        <v>3434</v>
      </c>
      <c r="D1" s="92"/>
    </row>
    <row r="2" spans="1:62" ht="15" x14ac:dyDescent="0.25">
      <c r="C2" s="250"/>
      <c r="D2" s="250"/>
      <c r="H2" s="251">
        <f>H69-H16</f>
        <v>4.166666666666663E-2</v>
      </c>
      <c r="I2" s="251">
        <f>I69-I16</f>
        <v>4.1666666666666741E-2</v>
      </c>
      <c r="J2" s="251">
        <f>J69-J16</f>
        <v>4.166666666666663E-2</v>
      </c>
      <c r="L2" s="251">
        <f t="shared" ref="L2:BJ2" si="0">L69-L16</f>
        <v>4.166666666666663E-2</v>
      </c>
      <c r="N2" s="251">
        <f t="shared" si="0"/>
        <v>4.1666666666666685E-2</v>
      </c>
      <c r="O2" s="251">
        <f t="shared" si="0"/>
        <v>4.1666666666666685E-2</v>
      </c>
      <c r="P2" s="251">
        <f t="shared" si="0"/>
        <v>4.166666666666663E-2</v>
      </c>
      <c r="Q2" s="251">
        <f t="shared" si="0"/>
        <v>4.1666666666666741E-2</v>
      </c>
      <c r="R2" s="251">
        <f t="shared" si="0"/>
        <v>4.1666666666666741E-2</v>
      </c>
      <c r="S2" s="251">
        <f t="shared" si="0"/>
        <v>4.166666666666663E-2</v>
      </c>
      <c r="T2" s="251"/>
      <c r="U2" s="251">
        <f t="shared" si="0"/>
        <v>4.1666666666666519E-2</v>
      </c>
      <c r="V2" s="251">
        <f t="shared" si="0"/>
        <v>4.1666666666666519E-2</v>
      </c>
      <c r="W2" s="251">
        <f t="shared" si="0"/>
        <v>4.1666666666666519E-2</v>
      </c>
      <c r="X2" s="251">
        <f t="shared" si="0"/>
        <v>4.1666666666666519E-2</v>
      </c>
      <c r="Y2" s="251">
        <f t="shared" si="0"/>
        <v>4.1666666666666519E-2</v>
      </c>
      <c r="Z2" s="251">
        <f t="shared" si="0"/>
        <v>4.1666666666666519E-2</v>
      </c>
      <c r="AA2" s="251">
        <f t="shared" si="0"/>
        <v>4.1666666666666519E-2</v>
      </c>
      <c r="AB2" s="251">
        <f t="shared" si="0"/>
        <v>4.1666666666666519E-2</v>
      </c>
      <c r="AC2" s="251">
        <f t="shared" si="0"/>
        <v>4.1666666666666519E-2</v>
      </c>
      <c r="AD2" s="251">
        <f t="shared" si="0"/>
        <v>4.1666666666666519E-2</v>
      </c>
      <c r="AE2" s="251">
        <f t="shared" si="0"/>
        <v>4.1666666666666519E-2</v>
      </c>
      <c r="AF2" s="251">
        <f t="shared" si="0"/>
        <v>4.1666666666666519E-2</v>
      </c>
      <c r="AG2" s="251">
        <f t="shared" si="0"/>
        <v>4.1666666666666574E-2</v>
      </c>
      <c r="AH2" s="251">
        <f t="shared" si="0"/>
        <v>4.1666666666666519E-2</v>
      </c>
      <c r="AI2" s="251">
        <f t="shared" si="0"/>
        <v>4.1666666666666519E-2</v>
      </c>
      <c r="AJ2" s="251">
        <f t="shared" si="0"/>
        <v>4.1666666666666519E-2</v>
      </c>
      <c r="AK2" s="251">
        <f t="shared" si="0"/>
        <v>4.1666666666666519E-2</v>
      </c>
      <c r="AL2" s="251">
        <f t="shared" si="0"/>
        <v>4.1666666666666519E-2</v>
      </c>
      <c r="AM2" s="251">
        <f t="shared" si="0"/>
        <v>4.1666666666666519E-2</v>
      </c>
      <c r="AN2" s="251">
        <f t="shared" si="0"/>
        <v>4.1666666666666519E-2</v>
      </c>
      <c r="AO2" s="251">
        <f t="shared" si="0"/>
        <v>4.1666666666666519E-2</v>
      </c>
      <c r="AP2" s="251">
        <f t="shared" si="0"/>
        <v>4.1666666666666519E-2</v>
      </c>
      <c r="AQ2" s="251">
        <f t="shared" si="0"/>
        <v>4.1666666666666519E-2</v>
      </c>
      <c r="AR2" s="251">
        <f t="shared" si="0"/>
        <v>4.1666666666666519E-2</v>
      </c>
      <c r="AS2" s="251">
        <f t="shared" si="0"/>
        <v>4.1666666666666519E-2</v>
      </c>
      <c r="AT2" s="251">
        <f t="shared" si="0"/>
        <v>4.1666666666666519E-2</v>
      </c>
      <c r="AU2" s="251">
        <f t="shared" si="0"/>
        <v>4.1666666666666519E-2</v>
      </c>
      <c r="AV2" s="251">
        <f t="shared" si="0"/>
        <v>4.1666666666666519E-2</v>
      </c>
      <c r="AW2" s="251">
        <f t="shared" si="0"/>
        <v>4.1666666666666519E-2</v>
      </c>
      <c r="AX2" s="251">
        <f t="shared" si="0"/>
        <v>4.1666666666666519E-2</v>
      </c>
      <c r="AY2" s="251">
        <f t="shared" si="0"/>
        <v>4.1666666666666519E-2</v>
      </c>
      <c r="AZ2" s="251">
        <f t="shared" si="0"/>
        <v>4.1666666666666519E-2</v>
      </c>
      <c r="BA2" s="251">
        <f t="shared" si="0"/>
        <v>4.1666666666666519E-2</v>
      </c>
      <c r="BB2" s="251">
        <f t="shared" si="0"/>
        <v>4.1666666666666519E-2</v>
      </c>
      <c r="BC2" s="251">
        <f t="shared" si="0"/>
        <v>4.1666666666666519E-2</v>
      </c>
      <c r="BD2" s="251">
        <f t="shared" si="0"/>
        <v>4.1666666666666519E-2</v>
      </c>
      <c r="BE2" s="251">
        <f t="shared" si="0"/>
        <v>4.1666666666666519E-2</v>
      </c>
      <c r="BF2" s="251">
        <f t="shared" si="0"/>
        <v>4.1666666666666519E-2</v>
      </c>
      <c r="BH2" s="251">
        <f t="shared" si="0"/>
        <v>4.1666666666666519E-2</v>
      </c>
      <c r="BI2" s="251">
        <f t="shared" si="0"/>
        <v>4.1666666666668406E-2</v>
      </c>
      <c r="BJ2" s="251">
        <f t="shared" si="0"/>
        <v>4.1666666666666616E-2</v>
      </c>
    </row>
    <row r="3" spans="1:62" ht="15" x14ac:dyDescent="0.25">
      <c r="C3" s="250"/>
      <c r="D3" t="s">
        <v>4204</v>
      </c>
    </row>
    <row r="4" spans="1:62" ht="15" x14ac:dyDescent="0.25">
      <c r="C4" s="250"/>
      <c r="D4" t="s">
        <v>4203</v>
      </c>
      <c r="AW4" s="252"/>
    </row>
    <row r="6" spans="1:62" x14ac:dyDescent="0.2">
      <c r="G6" s="93" t="s">
        <v>2</v>
      </c>
      <c r="I6" s="95" t="s">
        <v>3435</v>
      </c>
      <c r="S6" s="222">
        <v>6.9444444444444447E-4</v>
      </c>
    </row>
    <row r="7" spans="1:62" x14ac:dyDescent="0.2">
      <c r="C7" s="94" t="s">
        <v>3435</v>
      </c>
      <c r="S7" s="222">
        <v>1.3888888888888889E-3</v>
      </c>
    </row>
    <row r="8" spans="1:62" x14ac:dyDescent="0.2">
      <c r="C8" s="94" t="s">
        <v>3188</v>
      </c>
      <c r="S8" s="222">
        <v>2.0833333333333333E-3</v>
      </c>
    </row>
    <row r="10" spans="1:62" x14ac:dyDescent="0.2">
      <c r="G10" s="93" t="s">
        <v>3189</v>
      </c>
    </row>
    <row r="12" spans="1:62" x14ac:dyDescent="0.2">
      <c r="H12" s="95" t="s">
        <v>4</v>
      </c>
      <c r="I12" s="95" t="s">
        <v>4</v>
      </c>
      <c r="J12" s="95" t="s">
        <v>4</v>
      </c>
      <c r="L12" s="95" t="s">
        <v>3190</v>
      </c>
      <c r="N12" s="95" t="s">
        <v>4</v>
      </c>
      <c r="O12" s="95" t="s">
        <v>4</v>
      </c>
      <c r="P12" s="95" t="s">
        <v>4</v>
      </c>
      <c r="Q12" s="95" t="s">
        <v>4</v>
      </c>
      <c r="R12" s="95" t="s">
        <v>4</v>
      </c>
      <c r="S12" s="95" t="s">
        <v>4</v>
      </c>
      <c r="U12" s="95" t="s">
        <v>4</v>
      </c>
      <c r="V12" s="95" t="s">
        <v>4</v>
      </c>
      <c r="W12" s="95" t="s">
        <v>4</v>
      </c>
      <c r="X12" s="95" t="s">
        <v>4</v>
      </c>
      <c r="Y12" s="95" t="s">
        <v>4</v>
      </c>
      <c r="Z12" s="95" t="s">
        <v>4</v>
      </c>
      <c r="AA12" s="95" t="s">
        <v>4</v>
      </c>
      <c r="AB12" s="95" t="s">
        <v>4</v>
      </c>
      <c r="AC12" s="95" t="s">
        <v>4</v>
      </c>
      <c r="AD12" s="95" t="s">
        <v>4</v>
      </c>
      <c r="AE12" s="95" t="s">
        <v>4</v>
      </c>
      <c r="AF12" s="95" t="s">
        <v>4</v>
      </c>
      <c r="AG12" s="95" t="s">
        <v>4</v>
      </c>
      <c r="AH12" s="95" t="s">
        <v>4</v>
      </c>
      <c r="AI12" s="95" t="s">
        <v>4</v>
      </c>
      <c r="AJ12" s="95" t="s">
        <v>4</v>
      </c>
      <c r="AK12" s="95" t="s">
        <v>4</v>
      </c>
      <c r="AL12" s="95" t="s">
        <v>4</v>
      </c>
      <c r="AM12" s="95" t="s">
        <v>4</v>
      </c>
      <c r="AN12" s="95" t="s">
        <v>4</v>
      </c>
      <c r="AO12" s="95" t="s">
        <v>4</v>
      </c>
      <c r="AP12" s="95" t="s">
        <v>4</v>
      </c>
      <c r="AQ12" s="95" t="s">
        <v>4</v>
      </c>
      <c r="AR12" s="95" t="s">
        <v>4</v>
      </c>
      <c r="AS12" s="95" t="s">
        <v>4</v>
      </c>
      <c r="AT12" s="95" t="s">
        <v>4</v>
      </c>
      <c r="AU12" s="95" t="s">
        <v>4</v>
      </c>
      <c r="AV12" s="95" t="s">
        <v>4</v>
      </c>
      <c r="AW12" s="95" t="s">
        <v>4</v>
      </c>
      <c r="AX12" s="95" t="s">
        <v>4</v>
      </c>
      <c r="AY12" s="95" t="s">
        <v>4</v>
      </c>
      <c r="AZ12" s="95" t="s">
        <v>4</v>
      </c>
      <c r="BA12" s="95" t="s">
        <v>4</v>
      </c>
      <c r="BB12" s="95" t="s">
        <v>4</v>
      </c>
      <c r="BC12" s="95" t="s">
        <v>4</v>
      </c>
      <c r="BD12" s="95" t="s">
        <v>4</v>
      </c>
      <c r="BE12" s="95" t="s">
        <v>4</v>
      </c>
      <c r="BF12" s="95" t="s">
        <v>4</v>
      </c>
      <c r="BH12" s="95" t="s">
        <v>3190</v>
      </c>
      <c r="BI12" s="95" t="s">
        <v>3190</v>
      </c>
      <c r="BJ12" s="95" t="s">
        <v>3190</v>
      </c>
    </row>
    <row r="13" spans="1:62" x14ac:dyDescent="0.2">
      <c r="G13" s="90" t="s">
        <v>3878</v>
      </c>
      <c r="H13" s="223">
        <v>17.417000000000002</v>
      </c>
      <c r="I13" s="223">
        <v>17.417000000000002</v>
      </c>
      <c r="J13" s="223">
        <v>17.417000000000002</v>
      </c>
      <c r="K13" s="176"/>
      <c r="L13" s="223">
        <v>17.417000000000002</v>
      </c>
      <c r="M13" s="176"/>
      <c r="N13" s="223">
        <v>17.417000000000002</v>
      </c>
      <c r="O13" s="223">
        <v>17.417000000000002</v>
      </c>
      <c r="P13" s="223">
        <v>17.417000000000002</v>
      </c>
      <c r="Q13" s="223">
        <v>17.417000000000002</v>
      </c>
      <c r="R13" s="223">
        <v>17.417000000000002</v>
      </c>
      <c r="S13" s="223">
        <v>17.417000000000002</v>
      </c>
      <c r="T13" s="176"/>
      <c r="U13" s="223">
        <v>17.417000000000002</v>
      </c>
      <c r="V13" s="223">
        <v>17.417000000000002</v>
      </c>
      <c r="W13" s="223">
        <v>17.417000000000002</v>
      </c>
      <c r="X13" s="223">
        <v>17.417000000000002</v>
      </c>
      <c r="Y13" s="223">
        <v>17.417000000000002</v>
      </c>
      <c r="Z13" s="223">
        <v>17.417000000000002</v>
      </c>
      <c r="AA13" s="223">
        <v>17.417000000000002</v>
      </c>
      <c r="AB13" s="223">
        <v>17.417000000000002</v>
      </c>
      <c r="AC13" s="223">
        <v>17.417000000000002</v>
      </c>
      <c r="AD13" s="223">
        <v>17.417000000000002</v>
      </c>
      <c r="AE13" s="223">
        <v>17.417000000000002</v>
      </c>
      <c r="AF13" s="223">
        <v>17.417000000000002</v>
      </c>
      <c r="AG13" s="223">
        <v>17.417000000000002</v>
      </c>
      <c r="AH13" s="223">
        <v>17.417000000000002</v>
      </c>
      <c r="AI13" s="223">
        <v>17.417000000000002</v>
      </c>
      <c r="AJ13" s="223">
        <v>17.417000000000002</v>
      </c>
      <c r="AK13" s="223">
        <v>17.417000000000002</v>
      </c>
      <c r="AL13" s="223">
        <v>17.417000000000002</v>
      </c>
      <c r="AM13" s="223">
        <v>17.417000000000002</v>
      </c>
      <c r="AN13" s="223">
        <v>17.417000000000002</v>
      </c>
      <c r="AO13" s="223">
        <v>17.417000000000002</v>
      </c>
      <c r="AP13" s="223">
        <v>17.417000000000002</v>
      </c>
      <c r="AQ13" s="223">
        <v>17.417000000000002</v>
      </c>
      <c r="AR13" s="223">
        <v>17.417000000000002</v>
      </c>
      <c r="AS13" s="223">
        <v>17.417000000000002</v>
      </c>
      <c r="AT13" s="223">
        <v>17.417000000000002</v>
      </c>
      <c r="AU13" s="223">
        <v>17.417000000000002</v>
      </c>
      <c r="AV13" s="223">
        <v>17.417000000000002</v>
      </c>
      <c r="AW13" s="223">
        <v>17.417000000000002</v>
      </c>
      <c r="AX13" s="223">
        <v>17.417000000000002</v>
      </c>
      <c r="AY13" s="223">
        <v>17.417000000000002</v>
      </c>
      <c r="AZ13" s="223">
        <v>17.417000000000002</v>
      </c>
      <c r="BA13" s="223">
        <v>17.417000000000002</v>
      </c>
      <c r="BB13" s="223">
        <v>17.417000000000002</v>
      </c>
      <c r="BC13" s="223">
        <v>17.417000000000002</v>
      </c>
      <c r="BD13" s="223">
        <v>17.417000000000002</v>
      </c>
      <c r="BE13" s="223">
        <v>17.417000000000002</v>
      </c>
      <c r="BF13" s="223">
        <v>17.417000000000002</v>
      </c>
      <c r="BG13" s="176"/>
      <c r="BH13" s="223">
        <v>17.417000000000002</v>
      </c>
      <c r="BI13" s="223">
        <v>17.417000000000002</v>
      </c>
      <c r="BJ13" s="223">
        <v>17.417000000000002</v>
      </c>
    </row>
    <row r="14" spans="1:62" hidden="1" x14ac:dyDescent="0.2">
      <c r="G14" s="176" t="s">
        <v>3879</v>
      </c>
      <c r="H14" s="223">
        <v>17.157</v>
      </c>
      <c r="I14" s="223">
        <v>17.157</v>
      </c>
      <c r="J14" s="223">
        <v>17.157</v>
      </c>
      <c r="K14" s="176"/>
      <c r="L14" s="223">
        <v>17.157</v>
      </c>
      <c r="M14" s="176"/>
      <c r="N14" s="223">
        <v>17.157</v>
      </c>
      <c r="O14" s="223">
        <v>17.157</v>
      </c>
      <c r="P14" s="223">
        <v>17.157</v>
      </c>
      <c r="Q14" s="223">
        <v>17.157</v>
      </c>
      <c r="R14" s="223">
        <v>17.157</v>
      </c>
      <c r="S14" s="223">
        <v>17.157</v>
      </c>
      <c r="T14" s="176"/>
      <c r="U14" s="223">
        <v>17.157</v>
      </c>
      <c r="V14" s="223">
        <v>17.157</v>
      </c>
      <c r="W14" s="223">
        <v>17.157</v>
      </c>
      <c r="X14" s="223">
        <v>17.157</v>
      </c>
      <c r="Y14" s="223">
        <v>17.157</v>
      </c>
      <c r="Z14" s="223">
        <v>17.157</v>
      </c>
      <c r="AA14" s="223">
        <v>17.157</v>
      </c>
      <c r="AB14" s="223">
        <v>17.157</v>
      </c>
      <c r="AC14" s="223">
        <v>17.157</v>
      </c>
      <c r="AD14" s="223">
        <v>17.157</v>
      </c>
      <c r="AE14" s="223">
        <v>17.157</v>
      </c>
      <c r="AF14" s="223">
        <v>17.157</v>
      </c>
      <c r="AG14" s="223">
        <v>17.157</v>
      </c>
      <c r="AH14" s="223">
        <v>17.157</v>
      </c>
      <c r="AI14" s="223">
        <v>17.157</v>
      </c>
      <c r="AJ14" s="223">
        <v>17.157</v>
      </c>
      <c r="AK14" s="223">
        <v>17.157</v>
      </c>
      <c r="AL14" s="223">
        <v>17.157</v>
      </c>
      <c r="AM14" s="223">
        <v>17.157</v>
      </c>
      <c r="AN14" s="223">
        <v>17.157</v>
      </c>
      <c r="AO14" s="223">
        <v>17.157</v>
      </c>
      <c r="AP14" s="223">
        <v>17.157</v>
      </c>
      <c r="AQ14" s="223">
        <v>17.157</v>
      </c>
      <c r="AR14" s="223">
        <v>17.157</v>
      </c>
      <c r="AS14" s="223">
        <v>17.157</v>
      </c>
      <c r="AT14" s="223">
        <v>17.157</v>
      </c>
      <c r="AU14" s="223">
        <v>17.157</v>
      </c>
      <c r="AV14" s="223">
        <v>17.157</v>
      </c>
      <c r="AW14" s="223">
        <v>17.157</v>
      </c>
      <c r="AX14" s="223">
        <v>17.157</v>
      </c>
      <c r="AY14" s="223">
        <v>17.157</v>
      </c>
      <c r="AZ14" s="223">
        <v>17.157</v>
      </c>
      <c r="BA14" s="223">
        <v>17.157</v>
      </c>
      <c r="BB14" s="223">
        <v>17.157</v>
      </c>
      <c r="BC14" s="223">
        <v>17.157</v>
      </c>
      <c r="BD14" s="223">
        <v>17.157</v>
      </c>
      <c r="BE14" s="223">
        <v>17.157</v>
      </c>
      <c r="BF14" s="223">
        <v>17.157</v>
      </c>
      <c r="BG14" s="176"/>
      <c r="BH14" s="223">
        <v>17.157</v>
      </c>
      <c r="BI14" s="223">
        <v>17.157</v>
      </c>
      <c r="BJ14" s="223">
        <v>17.157</v>
      </c>
    </row>
    <row r="15" spans="1:62" ht="31.5" x14ac:dyDescent="0.2">
      <c r="B15" s="96" t="s">
        <v>134</v>
      </c>
      <c r="C15" s="121" t="s">
        <v>2711</v>
      </c>
      <c r="D15" s="97" t="s">
        <v>9</v>
      </c>
      <c r="E15" s="122" t="s">
        <v>10</v>
      </c>
      <c r="F15" s="97" t="s">
        <v>11</v>
      </c>
      <c r="H15" s="224"/>
      <c r="I15" s="224"/>
      <c r="J15" s="224"/>
      <c r="L15" s="224"/>
      <c r="N15" s="224"/>
      <c r="O15" s="224"/>
      <c r="P15" s="224"/>
      <c r="Q15" s="224"/>
      <c r="R15" s="224"/>
      <c r="S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H15" s="224"/>
      <c r="BI15" s="224"/>
      <c r="BJ15" s="224"/>
    </row>
    <row r="16" spans="1:62" ht="14.45" customHeight="1" x14ac:dyDescent="0.25">
      <c r="A16" s="98" t="s">
        <v>3436</v>
      </c>
      <c r="B16" s="98" t="s">
        <v>3437</v>
      </c>
      <c r="C16" s="99">
        <f>VLOOKUP(E:E,'PARAGENS CONCELHO'!$1:$1048576,2,FALSE)</f>
        <v>0</v>
      </c>
      <c r="D16" s="99" t="str">
        <f>VLOOKUP(E:E,'PARAGENS CONCELHO'!$1:$1048576,3,FALSE)</f>
        <v>Interface Hospital</v>
      </c>
      <c r="E16" s="100" t="s">
        <v>2938</v>
      </c>
      <c r="F16" s="123"/>
      <c r="G16" s="324" t="s">
        <v>16</v>
      </c>
      <c r="H16" s="193">
        <v>0.25694444444444448</v>
      </c>
      <c r="I16" s="193" t="s">
        <v>3191</v>
      </c>
      <c r="J16" s="193" t="s">
        <v>3192</v>
      </c>
      <c r="K16" s="323" t="s">
        <v>17</v>
      </c>
      <c r="L16" s="193" t="s">
        <v>3192</v>
      </c>
      <c r="M16" s="323" t="s">
        <v>3193</v>
      </c>
      <c r="N16" s="193" t="s">
        <v>2621</v>
      </c>
      <c r="O16" s="193" t="s">
        <v>2574</v>
      </c>
      <c r="P16" s="193" t="s">
        <v>2923</v>
      </c>
      <c r="Q16" s="193" t="s">
        <v>2924</v>
      </c>
      <c r="R16" s="193" t="s">
        <v>2779</v>
      </c>
      <c r="S16" s="193" t="s">
        <v>3194</v>
      </c>
      <c r="T16" s="323" t="s">
        <v>3195</v>
      </c>
      <c r="U16" s="192" t="s">
        <v>2725</v>
      </c>
      <c r="V16" s="192" t="s">
        <v>2778</v>
      </c>
      <c r="W16" s="192" t="s">
        <v>3121</v>
      </c>
      <c r="X16" s="192" t="s">
        <v>2652</v>
      </c>
      <c r="Y16" s="192" t="s">
        <v>58</v>
      </c>
      <c r="Z16" s="193" t="s">
        <v>3196</v>
      </c>
      <c r="AA16" s="193" t="s">
        <v>3197</v>
      </c>
      <c r="AB16" s="193" t="s">
        <v>3198</v>
      </c>
      <c r="AC16" s="193" t="s">
        <v>3199</v>
      </c>
      <c r="AD16" s="193" t="s">
        <v>65</v>
      </c>
      <c r="AE16" s="193" t="s">
        <v>3200</v>
      </c>
      <c r="AF16" s="193" t="s">
        <v>3017</v>
      </c>
      <c r="AG16" s="193" t="s">
        <v>66</v>
      </c>
      <c r="AH16" s="193" t="s">
        <v>3201</v>
      </c>
      <c r="AI16" s="193" t="s">
        <v>2527</v>
      </c>
      <c r="AJ16" s="193" t="s">
        <v>63</v>
      </c>
      <c r="AK16" s="193" t="s">
        <v>3202</v>
      </c>
      <c r="AL16" s="193" t="s">
        <v>2771</v>
      </c>
      <c r="AM16" s="193" t="s">
        <v>3203</v>
      </c>
      <c r="AN16" s="193" t="s">
        <v>3113</v>
      </c>
      <c r="AO16" s="193" t="s">
        <v>3204</v>
      </c>
      <c r="AP16" s="193" t="s">
        <v>2528</v>
      </c>
      <c r="AQ16" s="193" t="s">
        <v>3068</v>
      </c>
      <c r="AR16" s="193" t="s">
        <v>3205</v>
      </c>
      <c r="AS16" s="193" t="s">
        <v>3010</v>
      </c>
      <c r="AT16" s="193" t="s">
        <v>3206</v>
      </c>
      <c r="AU16" s="193" t="s">
        <v>3039</v>
      </c>
      <c r="AV16" s="193" t="s">
        <v>62</v>
      </c>
      <c r="AW16" s="193" t="s">
        <v>3207</v>
      </c>
      <c r="AX16" s="193" t="s">
        <v>3208</v>
      </c>
      <c r="AY16" s="193" t="s">
        <v>2605</v>
      </c>
      <c r="AZ16" s="193" t="s">
        <v>3209</v>
      </c>
      <c r="BA16" s="193" t="s">
        <v>3114</v>
      </c>
      <c r="BB16" s="193" t="s">
        <v>3040</v>
      </c>
      <c r="BC16" s="193" t="s">
        <v>2768</v>
      </c>
      <c r="BD16" s="193" t="s">
        <v>2776</v>
      </c>
      <c r="BE16" s="193" t="s">
        <v>64</v>
      </c>
      <c r="BF16" s="193" t="s">
        <v>3210</v>
      </c>
      <c r="BG16" s="323" t="s">
        <v>3211</v>
      </c>
      <c r="BH16" s="225" t="s">
        <v>3212</v>
      </c>
      <c r="BI16" s="225" t="s">
        <v>3213</v>
      </c>
      <c r="BJ16" s="225" t="s">
        <v>3214</v>
      </c>
    </row>
    <row r="17" spans="1:62" ht="15" x14ac:dyDescent="0.25">
      <c r="A17" s="101" t="s">
        <v>3215</v>
      </c>
      <c r="B17" s="101" t="s">
        <v>3438</v>
      </c>
      <c r="C17" s="99" t="str">
        <f>VLOOKUP(E:E,'PARAGENS CONCELHO'!$1:$1048576,2,FALSE)</f>
        <v xml:space="preserve"> 40.648634,  -7.909149</v>
      </c>
      <c r="D17" s="99" t="str">
        <f>VLOOKUP(E:E,'PARAGENS CONCELHO'!$1:$1048576,3,FALSE)</f>
        <v>Rei D Duarte-Hospital 1</v>
      </c>
      <c r="E17" s="102" t="s">
        <v>2644</v>
      </c>
      <c r="F17" s="99"/>
      <c r="G17" s="324"/>
      <c r="H17" s="193">
        <v>0.25763888888888892</v>
      </c>
      <c r="I17" s="193">
        <v>0.88263888888888886</v>
      </c>
      <c r="J17" s="193">
        <v>0.8965277777777777</v>
      </c>
      <c r="K17" s="323"/>
      <c r="L17" s="193">
        <v>0.8965277777777777</v>
      </c>
      <c r="M17" s="323"/>
      <c r="N17" s="193">
        <v>0.27152777777777776</v>
      </c>
      <c r="O17" s="193">
        <v>0.28541666666666665</v>
      </c>
      <c r="P17" s="193">
        <v>0.29930555555555555</v>
      </c>
      <c r="Q17" s="193">
        <v>0.84097222222222223</v>
      </c>
      <c r="R17" s="193">
        <v>0.85486111111111107</v>
      </c>
      <c r="S17" s="193">
        <v>0.86875000000000002</v>
      </c>
      <c r="T17" s="323"/>
      <c r="U17" s="193">
        <f>U16+$S$6</f>
        <v>0.31319444444444444</v>
      </c>
      <c r="V17" s="193">
        <f t="shared" ref="V17:BF23" si="1">V16+$S$6</f>
        <v>0.32708333333333334</v>
      </c>
      <c r="W17" s="193">
        <f t="shared" si="1"/>
        <v>0.34097222222222223</v>
      </c>
      <c r="X17" s="193">
        <f t="shared" si="1"/>
        <v>0.35486111111111113</v>
      </c>
      <c r="Y17" s="193">
        <f t="shared" si="1"/>
        <v>0.36875000000000002</v>
      </c>
      <c r="Z17" s="193">
        <f t="shared" si="1"/>
        <v>0.38263888888888886</v>
      </c>
      <c r="AA17" s="193">
        <f t="shared" si="1"/>
        <v>0.39652777777777776</v>
      </c>
      <c r="AB17" s="193">
        <f t="shared" si="1"/>
        <v>0.41041666666666665</v>
      </c>
      <c r="AC17" s="193">
        <f t="shared" si="1"/>
        <v>0.42430555555555555</v>
      </c>
      <c r="AD17" s="193">
        <f t="shared" si="1"/>
        <v>0.43819444444444444</v>
      </c>
      <c r="AE17" s="193">
        <f t="shared" si="1"/>
        <v>0.45208333333333334</v>
      </c>
      <c r="AF17" s="193">
        <f t="shared" si="1"/>
        <v>0.46597222222222223</v>
      </c>
      <c r="AG17" s="193">
        <f t="shared" si="1"/>
        <v>0.47986111111111113</v>
      </c>
      <c r="AH17" s="193">
        <f t="shared" si="1"/>
        <v>0.49375000000000002</v>
      </c>
      <c r="AI17" s="193">
        <f t="shared" si="1"/>
        <v>0.50763888888888886</v>
      </c>
      <c r="AJ17" s="193">
        <f t="shared" si="1"/>
        <v>0.52152777777777781</v>
      </c>
      <c r="AK17" s="193">
        <f t="shared" si="1"/>
        <v>0.53541666666666665</v>
      </c>
      <c r="AL17" s="193">
        <f t="shared" si="1"/>
        <v>0.5493055555555556</v>
      </c>
      <c r="AM17" s="193">
        <f t="shared" si="1"/>
        <v>0.56319444444444444</v>
      </c>
      <c r="AN17" s="193">
        <f t="shared" si="1"/>
        <v>0.57708333333333328</v>
      </c>
      <c r="AO17" s="193">
        <f t="shared" si="1"/>
        <v>0.59097222222222223</v>
      </c>
      <c r="AP17" s="193">
        <f t="shared" si="1"/>
        <v>0.60486111111111107</v>
      </c>
      <c r="AQ17" s="193">
        <f t="shared" si="1"/>
        <v>0.61875000000000002</v>
      </c>
      <c r="AR17" s="193">
        <f t="shared" si="1"/>
        <v>0.63263888888888886</v>
      </c>
      <c r="AS17" s="193">
        <f t="shared" si="1"/>
        <v>0.64652777777777781</v>
      </c>
      <c r="AT17" s="193">
        <f t="shared" si="1"/>
        <v>0.66041666666666665</v>
      </c>
      <c r="AU17" s="193">
        <f t="shared" si="1"/>
        <v>0.6743055555555556</v>
      </c>
      <c r="AV17" s="193">
        <f t="shared" si="1"/>
        <v>0.68819444444444444</v>
      </c>
      <c r="AW17" s="193">
        <f t="shared" si="1"/>
        <v>0.70208333333333328</v>
      </c>
      <c r="AX17" s="193">
        <f t="shared" si="1"/>
        <v>0.71597222222222223</v>
      </c>
      <c r="AY17" s="193">
        <f t="shared" si="1"/>
        <v>0.72986111111111107</v>
      </c>
      <c r="AZ17" s="193">
        <f t="shared" si="1"/>
        <v>0.74375000000000002</v>
      </c>
      <c r="BA17" s="193">
        <f t="shared" si="1"/>
        <v>0.75763888888888886</v>
      </c>
      <c r="BB17" s="193">
        <f t="shared" si="1"/>
        <v>0.77152777777777781</v>
      </c>
      <c r="BC17" s="193">
        <f t="shared" si="1"/>
        <v>0.78541666666666665</v>
      </c>
      <c r="BD17" s="193">
        <f t="shared" si="1"/>
        <v>0.7993055555555556</v>
      </c>
      <c r="BE17" s="193">
        <f t="shared" si="1"/>
        <v>0.81319444444444444</v>
      </c>
      <c r="BF17" s="193">
        <f t="shared" si="1"/>
        <v>0.82708333333333328</v>
      </c>
      <c r="BG17" s="323"/>
      <c r="BH17" s="225">
        <f t="shared" ref="BH17:BJ32" si="2">BH16+$S$6</f>
        <v>0.93819444444444444</v>
      </c>
      <c r="BI17" s="225">
        <f t="shared" si="2"/>
        <v>0.97986111111111107</v>
      </c>
      <c r="BJ17" s="225">
        <f t="shared" si="2"/>
        <v>2.1527777777777778E-2</v>
      </c>
    </row>
    <row r="18" spans="1:62" ht="15" x14ac:dyDescent="0.25">
      <c r="A18" s="98" t="s">
        <v>3215</v>
      </c>
      <c r="B18" s="98" t="s">
        <v>3439</v>
      </c>
      <c r="C18" s="99" t="str">
        <f>VLOOKUP(E:E,'PARAGENS CONCELHO'!$1:$1048576,2,FALSE)</f>
        <v xml:space="preserve"> 40.646408,  -7.909641</v>
      </c>
      <c r="D18" s="99" t="str">
        <f>VLOOKUP(E:E,'PARAGENS CONCELHO'!$1:$1048576,3,FALSE)</f>
        <v>Quinta D´el Rei</v>
      </c>
      <c r="E18" s="99" t="s">
        <v>3440</v>
      </c>
      <c r="F18" s="123"/>
      <c r="G18" s="324"/>
      <c r="H18" s="193">
        <v>0.25833333333333336</v>
      </c>
      <c r="I18" s="193">
        <v>0.8833333333333333</v>
      </c>
      <c r="J18" s="193">
        <v>0.89722222222222225</v>
      </c>
      <c r="K18" s="323"/>
      <c r="L18" s="193">
        <v>0.89722222222222225</v>
      </c>
      <c r="M18" s="323"/>
      <c r="N18" s="193">
        <v>0.2722222222222222</v>
      </c>
      <c r="O18" s="193">
        <v>0.28611111111111115</v>
      </c>
      <c r="P18" s="193">
        <v>0.3</v>
      </c>
      <c r="Q18" s="193">
        <v>0.84166666666666667</v>
      </c>
      <c r="R18" s="193">
        <v>0.85555555555555562</v>
      </c>
      <c r="S18" s="193">
        <v>0.86944444444444446</v>
      </c>
      <c r="T18" s="323"/>
      <c r="U18" s="192">
        <f>U17+$S$6</f>
        <v>0.31388888888888888</v>
      </c>
      <c r="V18" s="192">
        <f t="shared" si="1"/>
        <v>0.32777777777777778</v>
      </c>
      <c r="W18" s="192">
        <f t="shared" si="1"/>
        <v>0.34166666666666667</v>
      </c>
      <c r="X18" s="192">
        <f t="shared" si="1"/>
        <v>0.35555555555555557</v>
      </c>
      <c r="Y18" s="192">
        <f t="shared" si="1"/>
        <v>0.36944444444444446</v>
      </c>
      <c r="Z18" s="193">
        <f t="shared" si="1"/>
        <v>0.3833333333333333</v>
      </c>
      <c r="AA18" s="193">
        <f t="shared" si="1"/>
        <v>0.3972222222222222</v>
      </c>
      <c r="AB18" s="193">
        <f t="shared" si="1"/>
        <v>0.41111111111111109</v>
      </c>
      <c r="AC18" s="193">
        <f t="shared" si="1"/>
        <v>0.42499999999999999</v>
      </c>
      <c r="AD18" s="193">
        <f t="shared" si="1"/>
        <v>0.43888888888888888</v>
      </c>
      <c r="AE18" s="193">
        <f t="shared" si="1"/>
        <v>0.45277777777777778</v>
      </c>
      <c r="AF18" s="193">
        <f t="shared" si="1"/>
        <v>0.46666666666666667</v>
      </c>
      <c r="AG18" s="193">
        <f t="shared" si="1"/>
        <v>0.48055555555555557</v>
      </c>
      <c r="AH18" s="193">
        <f t="shared" si="1"/>
        <v>0.49444444444444446</v>
      </c>
      <c r="AI18" s="193">
        <f t="shared" si="1"/>
        <v>0.5083333333333333</v>
      </c>
      <c r="AJ18" s="193">
        <f t="shared" si="1"/>
        <v>0.52222222222222225</v>
      </c>
      <c r="AK18" s="193">
        <f t="shared" si="1"/>
        <v>0.53611111111111109</v>
      </c>
      <c r="AL18" s="193">
        <f t="shared" si="1"/>
        <v>0.55000000000000004</v>
      </c>
      <c r="AM18" s="193">
        <f t="shared" si="1"/>
        <v>0.56388888888888888</v>
      </c>
      <c r="AN18" s="193">
        <f t="shared" si="1"/>
        <v>0.57777777777777772</v>
      </c>
      <c r="AO18" s="193">
        <f t="shared" si="1"/>
        <v>0.59166666666666667</v>
      </c>
      <c r="AP18" s="193">
        <f t="shared" si="1"/>
        <v>0.60555555555555551</v>
      </c>
      <c r="AQ18" s="193">
        <f t="shared" si="1"/>
        <v>0.61944444444444446</v>
      </c>
      <c r="AR18" s="193">
        <f t="shared" si="1"/>
        <v>0.6333333333333333</v>
      </c>
      <c r="AS18" s="193">
        <f t="shared" si="1"/>
        <v>0.64722222222222225</v>
      </c>
      <c r="AT18" s="193">
        <f t="shared" si="1"/>
        <v>0.66111111111111109</v>
      </c>
      <c r="AU18" s="193">
        <f t="shared" si="1"/>
        <v>0.67500000000000004</v>
      </c>
      <c r="AV18" s="193">
        <f t="shared" si="1"/>
        <v>0.68888888888888888</v>
      </c>
      <c r="AW18" s="193">
        <f t="shared" si="1"/>
        <v>0.70277777777777772</v>
      </c>
      <c r="AX18" s="193">
        <f t="shared" si="1"/>
        <v>0.71666666666666667</v>
      </c>
      <c r="AY18" s="193">
        <f t="shared" si="1"/>
        <v>0.73055555555555551</v>
      </c>
      <c r="AZ18" s="193">
        <f t="shared" si="1"/>
        <v>0.74444444444444446</v>
      </c>
      <c r="BA18" s="193">
        <f t="shared" si="1"/>
        <v>0.7583333333333333</v>
      </c>
      <c r="BB18" s="193">
        <f t="shared" si="1"/>
        <v>0.77222222222222225</v>
      </c>
      <c r="BC18" s="193">
        <f t="shared" si="1"/>
        <v>0.78611111111111109</v>
      </c>
      <c r="BD18" s="193">
        <f t="shared" si="1"/>
        <v>0.8</v>
      </c>
      <c r="BE18" s="193">
        <f t="shared" si="1"/>
        <v>0.81388888888888888</v>
      </c>
      <c r="BF18" s="193">
        <f t="shared" si="1"/>
        <v>0.82777777777777772</v>
      </c>
      <c r="BG18" s="323"/>
      <c r="BH18" s="225">
        <f t="shared" si="2"/>
        <v>0.93888888888888888</v>
      </c>
      <c r="BI18" s="225">
        <f t="shared" si="2"/>
        <v>0.98055555555555551</v>
      </c>
      <c r="BJ18" s="225">
        <f t="shared" si="2"/>
        <v>2.2222222222222223E-2</v>
      </c>
    </row>
    <row r="19" spans="1:62" ht="15" x14ac:dyDescent="0.25">
      <c r="A19" s="101" t="s">
        <v>3215</v>
      </c>
      <c r="B19" s="101" t="s">
        <v>3441</v>
      </c>
      <c r="C19" s="99" t="str">
        <f>VLOOKUP(E:E,'PARAGENS CONCELHO'!$1:$1048576,2,FALSE)</f>
        <v xml:space="preserve"> 40.645013,  -7.909978</v>
      </c>
      <c r="D19" s="99" t="str">
        <f>VLOOKUP(E:E,'PARAGENS CONCELHO'!$1:$1048576,3,FALSE)</f>
        <v>Dr A Alves-C Comercial 1</v>
      </c>
      <c r="E19" s="102" t="s">
        <v>2903</v>
      </c>
      <c r="F19" s="99"/>
      <c r="G19" s="324"/>
      <c r="H19" s="193">
        <v>0.25902777777777802</v>
      </c>
      <c r="I19" s="193">
        <v>0.88402777777777797</v>
      </c>
      <c r="J19" s="193">
        <v>0.89791666666666703</v>
      </c>
      <c r="K19" s="323"/>
      <c r="L19" s="193">
        <v>0.89791666666666703</v>
      </c>
      <c r="M19" s="323"/>
      <c r="N19" s="193">
        <v>0.27291666666666697</v>
      </c>
      <c r="O19" s="193">
        <v>0.28680555555555598</v>
      </c>
      <c r="P19" s="193">
        <v>0.30069444444444399</v>
      </c>
      <c r="Q19" s="193">
        <v>0.84236111111111101</v>
      </c>
      <c r="R19" s="193">
        <v>0.85624999999999996</v>
      </c>
      <c r="S19" s="193">
        <v>0.87013888888888902</v>
      </c>
      <c r="T19" s="323"/>
      <c r="U19" s="193">
        <f t="shared" ref="U19:AJ34" si="3">U18+$S$6</f>
        <v>0.31458333333333333</v>
      </c>
      <c r="V19" s="193">
        <f t="shared" si="1"/>
        <v>0.32847222222222222</v>
      </c>
      <c r="W19" s="193">
        <f t="shared" si="1"/>
        <v>0.34236111111111112</v>
      </c>
      <c r="X19" s="193">
        <f t="shared" si="1"/>
        <v>0.35625000000000001</v>
      </c>
      <c r="Y19" s="193">
        <f t="shared" si="1"/>
        <v>0.37013888888888891</v>
      </c>
      <c r="Z19" s="193">
        <f t="shared" si="1"/>
        <v>0.38402777777777775</v>
      </c>
      <c r="AA19" s="193">
        <f t="shared" si="1"/>
        <v>0.39791666666666664</v>
      </c>
      <c r="AB19" s="193">
        <f t="shared" si="1"/>
        <v>0.41180555555555554</v>
      </c>
      <c r="AC19" s="193">
        <f t="shared" si="1"/>
        <v>0.42569444444444443</v>
      </c>
      <c r="AD19" s="193">
        <f t="shared" si="1"/>
        <v>0.43958333333333333</v>
      </c>
      <c r="AE19" s="193">
        <f t="shared" si="1"/>
        <v>0.45347222222222222</v>
      </c>
      <c r="AF19" s="193">
        <f t="shared" si="1"/>
        <v>0.46736111111111112</v>
      </c>
      <c r="AG19" s="193">
        <f t="shared" si="1"/>
        <v>0.48125000000000001</v>
      </c>
      <c r="AH19" s="193">
        <f t="shared" si="1"/>
        <v>0.49513888888888891</v>
      </c>
      <c r="AI19" s="193">
        <f t="shared" si="1"/>
        <v>0.50902777777777775</v>
      </c>
      <c r="AJ19" s="193">
        <f t="shared" si="1"/>
        <v>0.5229166666666667</v>
      </c>
      <c r="AK19" s="193">
        <f t="shared" si="1"/>
        <v>0.53680555555555554</v>
      </c>
      <c r="AL19" s="193">
        <f t="shared" si="1"/>
        <v>0.55069444444444449</v>
      </c>
      <c r="AM19" s="193">
        <f t="shared" si="1"/>
        <v>0.56458333333333333</v>
      </c>
      <c r="AN19" s="193">
        <f t="shared" si="1"/>
        <v>0.57847222222222217</v>
      </c>
      <c r="AO19" s="193">
        <f t="shared" si="1"/>
        <v>0.59236111111111112</v>
      </c>
      <c r="AP19" s="193">
        <f t="shared" si="1"/>
        <v>0.60624999999999996</v>
      </c>
      <c r="AQ19" s="193">
        <f t="shared" si="1"/>
        <v>0.62013888888888891</v>
      </c>
      <c r="AR19" s="193">
        <f t="shared" si="1"/>
        <v>0.63402777777777775</v>
      </c>
      <c r="AS19" s="193">
        <f t="shared" si="1"/>
        <v>0.6479166666666667</v>
      </c>
      <c r="AT19" s="193">
        <f t="shared" si="1"/>
        <v>0.66180555555555554</v>
      </c>
      <c r="AU19" s="193">
        <f t="shared" si="1"/>
        <v>0.67569444444444449</v>
      </c>
      <c r="AV19" s="193">
        <f t="shared" si="1"/>
        <v>0.68958333333333333</v>
      </c>
      <c r="AW19" s="193">
        <f t="shared" si="1"/>
        <v>0.70347222222222217</v>
      </c>
      <c r="AX19" s="193">
        <f t="shared" si="1"/>
        <v>0.71736111111111112</v>
      </c>
      <c r="AY19" s="193">
        <f t="shared" si="1"/>
        <v>0.73124999999999996</v>
      </c>
      <c r="AZ19" s="193">
        <f t="shared" si="1"/>
        <v>0.74513888888888891</v>
      </c>
      <c r="BA19" s="193">
        <f t="shared" si="1"/>
        <v>0.75902777777777775</v>
      </c>
      <c r="BB19" s="193">
        <f t="shared" si="1"/>
        <v>0.7729166666666667</v>
      </c>
      <c r="BC19" s="193">
        <f t="shared" si="1"/>
        <v>0.78680555555555554</v>
      </c>
      <c r="BD19" s="193">
        <f t="shared" si="1"/>
        <v>0.80069444444444449</v>
      </c>
      <c r="BE19" s="193">
        <f t="shared" si="1"/>
        <v>0.81458333333333333</v>
      </c>
      <c r="BF19" s="193">
        <f t="shared" si="1"/>
        <v>0.82847222222222217</v>
      </c>
      <c r="BG19" s="323"/>
      <c r="BH19" s="225">
        <f t="shared" si="2"/>
        <v>0.93958333333333333</v>
      </c>
      <c r="BI19" s="225">
        <f t="shared" si="2"/>
        <v>0.98124999999999996</v>
      </c>
      <c r="BJ19" s="225">
        <f t="shared" si="2"/>
        <v>2.2916666666666669E-2</v>
      </c>
    </row>
    <row r="20" spans="1:62" ht="15" x14ac:dyDescent="0.25">
      <c r="A20" s="98" t="s">
        <v>783</v>
      </c>
      <c r="B20" s="98" t="s">
        <v>3442</v>
      </c>
      <c r="C20" s="99" t="str">
        <f>VLOOKUP(E:E,'PARAGENS CONCELHO'!$1:$1048576,2,FALSE)</f>
        <v xml:space="preserve"> 40.647255,  -7.912799</v>
      </c>
      <c r="D20" s="99" t="str">
        <f>VLOOKUP(E:E,'PARAGENS CONCELHO'!$1:$1048576,3,FALSE)</f>
        <v>Quinta do Galo 2</v>
      </c>
      <c r="E20" s="99" t="s">
        <v>2904</v>
      </c>
      <c r="F20" s="123"/>
      <c r="G20" s="324"/>
      <c r="H20" s="193">
        <v>0.25972222222222202</v>
      </c>
      <c r="I20" s="193">
        <v>0.88472222222222197</v>
      </c>
      <c r="J20" s="193">
        <v>0.89861111111111103</v>
      </c>
      <c r="K20" s="323"/>
      <c r="L20" s="193">
        <v>0.89861111111111103</v>
      </c>
      <c r="M20" s="323"/>
      <c r="N20" s="193">
        <v>0.27361111111111103</v>
      </c>
      <c r="O20" s="193">
        <v>0.28749999999999998</v>
      </c>
      <c r="P20" s="193">
        <v>0.30138888888888898</v>
      </c>
      <c r="Q20" s="193">
        <v>0.843055555555556</v>
      </c>
      <c r="R20" s="193">
        <v>0.85694444444444495</v>
      </c>
      <c r="S20" s="193">
        <v>0.87083333333333302</v>
      </c>
      <c r="T20" s="323"/>
      <c r="U20" s="192">
        <f t="shared" si="3"/>
        <v>0.31527777777777777</v>
      </c>
      <c r="V20" s="192">
        <f t="shared" si="1"/>
        <v>0.32916666666666666</v>
      </c>
      <c r="W20" s="192">
        <f t="shared" si="1"/>
        <v>0.34305555555555556</v>
      </c>
      <c r="X20" s="192">
        <f t="shared" si="1"/>
        <v>0.35694444444444445</v>
      </c>
      <c r="Y20" s="192">
        <f t="shared" si="1"/>
        <v>0.37083333333333335</v>
      </c>
      <c r="Z20" s="193">
        <f t="shared" si="1"/>
        <v>0.38472222222222219</v>
      </c>
      <c r="AA20" s="193">
        <f t="shared" si="1"/>
        <v>0.39861111111111108</v>
      </c>
      <c r="AB20" s="193">
        <f t="shared" si="1"/>
        <v>0.41249999999999998</v>
      </c>
      <c r="AC20" s="193">
        <f t="shared" si="1"/>
        <v>0.42638888888888887</v>
      </c>
      <c r="AD20" s="193">
        <f t="shared" si="1"/>
        <v>0.44027777777777777</v>
      </c>
      <c r="AE20" s="193">
        <f t="shared" si="1"/>
        <v>0.45416666666666666</v>
      </c>
      <c r="AF20" s="193">
        <f t="shared" si="1"/>
        <v>0.46805555555555556</v>
      </c>
      <c r="AG20" s="193">
        <f t="shared" si="1"/>
        <v>0.48194444444444445</v>
      </c>
      <c r="AH20" s="193">
        <f t="shared" si="1"/>
        <v>0.49583333333333335</v>
      </c>
      <c r="AI20" s="193">
        <f t="shared" si="1"/>
        <v>0.50972222222222219</v>
      </c>
      <c r="AJ20" s="193">
        <f t="shared" si="1"/>
        <v>0.52361111111111114</v>
      </c>
      <c r="AK20" s="193">
        <f t="shared" si="1"/>
        <v>0.53749999999999998</v>
      </c>
      <c r="AL20" s="193">
        <f t="shared" si="1"/>
        <v>0.55138888888888893</v>
      </c>
      <c r="AM20" s="193">
        <f t="shared" si="1"/>
        <v>0.56527777777777777</v>
      </c>
      <c r="AN20" s="193">
        <f t="shared" si="1"/>
        <v>0.57916666666666661</v>
      </c>
      <c r="AO20" s="193">
        <f t="shared" si="1"/>
        <v>0.59305555555555556</v>
      </c>
      <c r="AP20" s="193">
        <f t="shared" si="1"/>
        <v>0.6069444444444444</v>
      </c>
      <c r="AQ20" s="193">
        <f t="shared" si="1"/>
        <v>0.62083333333333335</v>
      </c>
      <c r="AR20" s="193">
        <f t="shared" si="1"/>
        <v>0.63472222222222219</v>
      </c>
      <c r="AS20" s="193">
        <f t="shared" si="1"/>
        <v>0.64861111111111114</v>
      </c>
      <c r="AT20" s="193">
        <f t="shared" si="1"/>
        <v>0.66249999999999998</v>
      </c>
      <c r="AU20" s="193">
        <f t="shared" si="1"/>
        <v>0.67638888888888893</v>
      </c>
      <c r="AV20" s="193">
        <f t="shared" si="1"/>
        <v>0.69027777777777777</v>
      </c>
      <c r="AW20" s="193">
        <f t="shared" si="1"/>
        <v>0.70416666666666661</v>
      </c>
      <c r="AX20" s="193">
        <f t="shared" si="1"/>
        <v>0.71805555555555556</v>
      </c>
      <c r="AY20" s="193">
        <f t="shared" si="1"/>
        <v>0.7319444444444444</v>
      </c>
      <c r="AZ20" s="193">
        <f t="shared" si="1"/>
        <v>0.74583333333333335</v>
      </c>
      <c r="BA20" s="193">
        <f t="shared" si="1"/>
        <v>0.75972222222222219</v>
      </c>
      <c r="BB20" s="193">
        <f t="shared" si="1"/>
        <v>0.77361111111111114</v>
      </c>
      <c r="BC20" s="193">
        <f t="shared" si="1"/>
        <v>0.78749999999999998</v>
      </c>
      <c r="BD20" s="193">
        <f t="shared" si="1"/>
        <v>0.80138888888888893</v>
      </c>
      <c r="BE20" s="193">
        <f t="shared" si="1"/>
        <v>0.81527777777777777</v>
      </c>
      <c r="BF20" s="193">
        <f t="shared" si="1"/>
        <v>0.82916666666666661</v>
      </c>
      <c r="BG20" s="323"/>
      <c r="BH20" s="225">
        <f t="shared" si="2"/>
        <v>0.94027777777777777</v>
      </c>
      <c r="BI20" s="225">
        <f t="shared" si="2"/>
        <v>0.9819444444444444</v>
      </c>
      <c r="BJ20" s="225">
        <f t="shared" si="2"/>
        <v>2.3611111111111114E-2</v>
      </c>
    </row>
    <row r="21" spans="1:62" ht="15" x14ac:dyDescent="0.25">
      <c r="A21" s="101" t="s">
        <v>3215</v>
      </c>
      <c r="B21" s="101" t="s">
        <v>3443</v>
      </c>
      <c r="C21" s="99" t="str">
        <f>VLOOKUP(E:E,'PARAGENS CONCELHO'!$1:$1048576,2,FALSE)</f>
        <v xml:space="preserve"> 40.647482,  -7.916590</v>
      </c>
      <c r="D21" s="99" t="str">
        <f>VLOOKUP(E:E,'PARAGENS CONCELHO'!$1:$1048576,3,FALSE)</f>
        <v>Quinta de Jugueiros</v>
      </c>
      <c r="E21" s="102" t="s">
        <v>3444</v>
      </c>
      <c r="F21" s="99"/>
      <c r="G21" s="324"/>
      <c r="H21" s="193">
        <v>0.26041666666666702</v>
      </c>
      <c r="I21" s="193">
        <v>0.88541666666666696</v>
      </c>
      <c r="J21" s="193">
        <v>0.89930555555555602</v>
      </c>
      <c r="K21" s="323"/>
      <c r="L21" s="193">
        <v>0.89930555555555602</v>
      </c>
      <c r="M21" s="323"/>
      <c r="N21" s="193">
        <v>0.27430555555555602</v>
      </c>
      <c r="O21" s="193">
        <v>0.28819444444444497</v>
      </c>
      <c r="P21" s="193">
        <v>0.30208333333333298</v>
      </c>
      <c r="Q21" s="193">
        <v>0.84375</v>
      </c>
      <c r="R21" s="193">
        <v>0.85763888888888895</v>
      </c>
      <c r="S21" s="193">
        <v>0.87152777777777801</v>
      </c>
      <c r="T21" s="323"/>
      <c r="U21" s="193">
        <f t="shared" si="3"/>
        <v>0.31597222222222221</v>
      </c>
      <c r="V21" s="193">
        <f t="shared" si="1"/>
        <v>0.3298611111111111</v>
      </c>
      <c r="W21" s="193">
        <f t="shared" si="1"/>
        <v>0.34375</v>
      </c>
      <c r="X21" s="193">
        <f t="shared" si="1"/>
        <v>0.3576388888888889</v>
      </c>
      <c r="Y21" s="193">
        <f t="shared" si="1"/>
        <v>0.37152777777777779</v>
      </c>
      <c r="Z21" s="193">
        <f t="shared" si="1"/>
        <v>0.38541666666666663</v>
      </c>
      <c r="AA21" s="193">
        <f t="shared" si="1"/>
        <v>0.39930555555555552</v>
      </c>
      <c r="AB21" s="193">
        <f t="shared" si="1"/>
        <v>0.41319444444444442</v>
      </c>
      <c r="AC21" s="193">
        <f t="shared" si="1"/>
        <v>0.42708333333333331</v>
      </c>
      <c r="AD21" s="193">
        <f t="shared" si="1"/>
        <v>0.44097222222222221</v>
      </c>
      <c r="AE21" s="193">
        <f t="shared" si="1"/>
        <v>0.4548611111111111</v>
      </c>
      <c r="AF21" s="193">
        <f t="shared" si="1"/>
        <v>0.46875</v>
      </c>
      <c r="AG21" s="193">
        <f t="shared" si="1"/>
        <v>0.4826388888888889</v>
      </c>
      <c r="AH21" s="193">
        <f t="shared" si="1"/>
        <v>0.49652777777777779</v>
      </c>
      <c r="AI21" s="193">
        <f t="shared" si="1"/>
        <v>0.51041666666666663</v>
      </c>
      <c r="AJ21" s="193">
        <f t="shared" si="1"/>
        <v>0.52430555555555558</v>
      </c>
      <c r="AK21" s="193">
        <f t="shared" si="1"/>
        <v>0.53819444444444442</v>
      </c>
      <c r="AL21" s="193">
        <f t="shared" si="1"/>
        <v>0.55208333333333337</v>
      </c>
      <c r="AM21" s="193">
        <f t="shared" si="1"/>
        <v>0.56597222222222221</v>
      </c>
      <c r="AN21" s="193">
        <f t="shared" si="1"/>
        <v>0.57986111111111105</v>
      </c>
      <c r="AO21" s="193">
        <f t="shared" si="1"/>
        <v>0.59375</v>
      </c>
      <c r="AP21" s="193">
        <f t="shared" si="1"/>
        <v>0.60763888888888884</v>
      </c>
      <c r="AQ21" s="193">
        <f t="shared" si="1"/>
        <v>0.62152777777777779</v>
      </c>
      <c r="AR21" s="193">
        <f t="shared" si="1"/>
        <v>0.63541666666666663</v>
      </c>
      <c r="AS21" s="193">
        <f t="shared" si="1"/>
        <v>0.64930555555555558</v>
      </c>
      <c r="AT21" s="193">
        <f t="shared" si="1"/>
        <v>0.66319444444444442</v>
      </c>
      <c r="AU21" s="193">
        <f t="shared" si="1"/>
        <v>0.67708333333333337</v>
      </c>
      <c r="AV21" s="193">
        <f t="shared" si="1"/>
        <v>0.69097222222222221</v>
      </c>
      <c r="AW21" s="193">
        <f t="shared" si="1"/>
        <v>0.70486111111111105</v>
      </c>
      <c r="AX21" s="193">
        <f t="shared" si="1"/>
        <v>0.71875</v>
      </c>
      <c r="AY21" s="193">
        <f t="shared" si="1"/>
        <v>0.73263888888888884</v>
      </c>
      <c r="AZ21" s="193">
        <f t="shared" si="1"/>
        <v>0.74652777777777779</v>
      </c>
      <c r="BA21" s="193">
        <f t="shared" si="1"/>
        <v>0.76041666666666663</v>
      </c>
      <c r="BB21" s="193">
        <f t="shared" si="1"/>
        <v>0.77430555555555558</v>
      </c>
      <c r="BC21" s="193">
        <f t="shared" si="1"/>
        <v>0.78819444444444442</v>
      </c>
      <c r="BD21" s="193">
        <f t="shared" si="1"/>
        <v>0.80208333333333337</v>
      </c>
      <c r="BE21" s="193">
        <f t="shared" si="1"/>
        <v>0.81597222222222221</v>
      </c>
      <c r="BF21" s="193">
        <f t="shared" si="1"/>
        <v>0.82986111111111105</v>
      </c>
      <c r="BG21" s="323"/>
      <c r="BH21" s="225">
        <f t="shared" si="2"/>
        <v>0.94097222222222221</v>
      </c>
      <c r="BI21" s="225">
        <f t="shared" si="2"/>
        <v>0.98263888888888884</v>
      </c>
      <c r="BJ21" s="225">
        <f t="shared" si="2"/>
        <v>2.4305555555555559E-2</v>
      </c>
    </row>
    <row r="22" spans="1:62" ht="15" x14ac:dyDescent="0.25">
      <c r="A22" s="98" t="s">
        <v>3445</v>
      </c>
      <c r="B22" s="98" t="s">
        <v>3446</v>
      </c>
      <c r="C22" s="99" t="str">
        <f>VLOOKUP(E:E,'PARAGENS CONCELHO'!$1:$1048576,2,FALSE)</f>
        <v xml:space="preserve"> 40.645995,  -7.918706</v>
      </c>
      <c r="D22" s="99" t="str">
        <f>VLOOKUP(E:E,'PARAGENS CONCELHO'!$1:$1048576,3,FALSE)</f>
        <v>Residências IPV</v>
      </c>
      <c r="E22" s="99" t="s">
        <v>3447</v>
      </c>
      <c r="F22" s="123"/>
      <c r="G22" s="324"/>
      <c r="H22" s="193">
        <v>0.26111111111111102</v>
      </c>
      <c r="I22" s="193">
        <v>0.88611111111111096</v>
      </c>
      <c r="J22" s="193">
        <v>0.9</v>
      </c>
      <c r="K22" s="323"/>
      <c r="L22" s="193">
        <v>0.9</v>
      </c>
      <c r="M22" s="323"/>
      <c r="N22" s="193">
        <v>0.27500000000000002</v>
      </c>
      <c r="O22" s="193">
        <v>0.28888888888888897</v>
      </c>
      <c r="P22" s="193">
        <v>0.30277777777777798</v>
      </c>
      <c r="Q22" s="193">
        <v>0.844444444444444</v>
      </c>
      <c r="R22" s="193">
        <v>0.85833333333333395</v>
      </c>
      <c r="S22" s="193">
        <v>0.87222222222222201</v>
      </c>
      <c r="T22" s="323"/>
      <c r="U22" s="192">
        <f t="shared" si="3"/>
        <v>0.31666666666666665</v>
      </c>
      <c r="V22" s="192">
        <f t="shared" si="1"/>
        <v>0.33055555555555555</v>
      </c>
      <c r="W22" s="192">
        <f t="shared" si="1"/>
        <v>0.34444444444444444</v>
      </c>
      <c r="X22" s="192">
        <f t="shared" si="1"/>
        <v>0.35833333333333334</v>
      </c>
      <c r="Y22" s="192">
        <f t="shared" si="1"/>
        <v>0.37222222222222223</v>
      </c>
      <c r="Z22" s="193">
        <f t="shared" si="1"/>
        <v>0.38611111111111107</v>
      </c>
      <c r="AA22" s="193">
        <f t="shared" si="1"/>
        <v>0.39999999999999997</v>
      </c>
      <c r="AB22" s="193">
        <f t="shared" si="1"/>
        <v>0.41388888888888886</v>
      </c>
      <c r="AC22" s="193">
        <f t="shared" si="1"/>
        <v>0.42777777777777776</v>
      </c>
      <c r="AD22" s="193">
        <f t="shared" si="1"/>
        <v>0.44166666666666665</v>
      </c>
      <c r="AE22" s="193">
        <f t="shared" si="1"/>
        <v>0.45555555555555555</v>
      </c>
      <c r="AF22" s="193">
        <f t="shared" si="1"/>
        <v>0.46944444444444444</v>
      </c>
      <c r="AG22" s="193">
        <f t="shared" si="1"/>
        <v>0.48333333333333334</v>
      </c>
      <c r="AH22" s="193">
        <f t="shared" si="1"/>
        <v>0.49722222222222223</v>
      </c>
      <c r="AI22" s="193">
        <f t="shared" si="1"/>
        <v>0.51111111111111107</v>
      </c>
      <c r="AJ22" s="193">
        <f t="shared" si="1"/>
        <v>0.52500000000000002</v>
      </c>
      <c r="AK22" s="193">
        <f t="shared" si="1"/>
        <v>0.53888888888888886</v>
      </c>
      <c r="AL22" s="193">
        <f t="shared" si="1"/>
        <v>0.55277777777777781</v>
      </c>
      <c r="AM22" s="193">
        <f t="shared" si="1"/>
        <v>0.56666666666666665</v>
      </c>
      <c r="AN22" s="193">
        <f t="shared" si="1"/>
        <v>0.58055555555555549</v>
      </c>
      <c r="AO22" s="193">
        <f t="shared" si="1"/>
        <v>0.59444444444444444</v>
      </c>
      <c r="AP22" s="193">
        <f t="shared" si="1"/>
        <v>0.60833333333333328</v>
      </c>
      <c r="AQ22" s="193">
        <f t="shared" si="1"/>
        <v>0.62222222222222223</v>
      </c>
      <c r="AR22" s="193">
        <f t="shared" si="1"/>
        <v>0.63611111111111107</v>
      </c>
      <c r="AS22" s="193">
        <f t="shared" si="1"/>
        <v>0.65</v>
      </c>
      <c r="AT22" s="193">
        <f t="shared" si="1"/>
        <v>0.66388888888888886</v>
      </c>
      <c r="AU22" s="193">
        <f t="shared" si="1"/>
        <v>0.67777777777777781</v>
      </c>
      <c r="AV22" s="193">
        <f t="shared" si="1"/>
        <v>0.69166666666666665</v>
      </c>
      <c r="AW22" s="193">
        <f t="shared" si="1"/>
        <v>0.70555555555555549</v>
      </c>
      <c r="AX22" s="193">
        <f t="shared" si="1"/>
        <v>0.71944444444444444</v>
      </c>
      <c r="AY22" s="193">
        <f t="shared" si="1"/>
        <v>0.73333333333333328</v>
      </c>
      <c r="AZ22" s="193">
        <f t="shared" si="1"/>
        <v>0.74722222222222223</v>
      </c>
      <c r="BA22" s="193">
        <f t="shared" si="1"/>
        <v>0.76111111111111107</v>
      </c>
      <c r="BB22" s="193">
        <f t="shared" si="1"/>
        <v>0.77500000000000002</v>
      </c>
      <c r="BC22" s="193">
        <f t="shared" si="1"/>
        <v>0.78888888888888886</v>
      </c>
      <c r="BD22" s="193">
        <f t="shared" si="1"/>
        <v>0.80277777777777781</v>
      </c>
      <c r="BE22" s="193">
        <f t="shared" si="1"/>
        <v>0.81666666666666665</v>
      </c>
      <c r="BF22" s="193">
        <f t="shared" si="1"/>
        <v>0.83055555555555549</v>
      </c>
      <c r="BG22" s="323"/>
      <c r="BH22" s="225">
        <f t="shared" si="2"/>
        <v>0.94166666666666665</v>
      </c>
      <c r="BI22" s="225">
        <f t="shared" si="2"/>
        <v>0.98333333333333328</v>
      </c>
      <c r="BJ22" s="225">
        <f t="shared" si="2"/>
        <v>2.5000000000000005E-2</v>
      </c>
    </row>
    <row r="23" spans="1:62" ht="15" x14ac:dyDescent="0.25">
      <c r="A23" s="101" t="s">
        <v>3215</v>
      </c>
      <c r="B23" s="101" t="s">
        <v>3448</v>
      </c>
      <c r="C23" s="99" t="str">
        <f>VLOOKUP(E:E,'PARAGENS CONCELHO'!$1:$1048576,2,FALSE)</f>
        <v xml:space="preserve"> 40.641848,  -7.918056</v>
      </c>
      <c r="D23" s="99" t="str">
        <f>VLOOKUP(E:E,'PARAGENS CONCELHO'!$1:$1048576,3,FALSE)</f>
        <v>Rua Nova</v>
      </c>
      <c r="E23" s="102" t="s">
        <v>3449</v>
      </c>
      <c r="F23" s="99"/>
      <c r="G23" s="324"/>
      <c r="H23" s="193">
        <v>0.26180555555555601</v>
      </c>
      <c r="I23" s="193">
        <v>0.88680555555555596</v>
      </c>
      <c r="J23" s="193">
        <v>0.90069444444444502</v>
      </c>
      <c r="K23" s="323"/>
      <c r="L23" s="193">
        <v>0.90069444444444502</v>
      </c>
      <c r="M23" s="323"/>
      <c r="N23" s="193">
        <v>0.27569444444444402</v>
      </c>
      <c r="O23" s="193">
        <v>0.28958333333333403</v>
      </c>
      <c r="P23" s="193">
        <v>0.30347222222222198</v>
      </c>
      <c r="Q23" s="193">
        <v>0.84513888888888899</v>
      </c>
      <c r="R23" s="193">
        <v>0.85902777777777795</v>
      </c>
      <c r="S23" s="193">
        <v>0.87291666666666701</v>
      </c>
      <c r="T23" s="323"/>
      <c r="U23" s="193">
        <f t="shared" si="3"/>
        <v>0.31736111111111109</v>
      </c>
      <c r="V23" s="193">
        <f t="shared" si="1"/>
        <v>0.33124999999999999</v>
      </c>
      <c r="W23" s="193">
        <f t="shared" si="1"/>
        <v>0.34513888888888888</v>
      </c>
      <c r="X23" s="193">
        <f t="shared" si="1"/>
        <v>0.35902777777777778</v>
      </c>
      <c r="Y23" s="193">
        <f t="shared" si="1"/>
        <v>0.37291666666666667</v>
      </c>
      <c r="Z23" s="193">
        <f t="shared" si="1"/>
        <v>0.38680555555555551</v>
      </c>
      <c r="AA23" s="193">
        <f t="shared" si="1"/>
        <v>0.40069444444444441</v>
      </c>
      <c r="AB23" s="193">
        <f t="shared" si="1"/>
        <v>0.4145833333333333</v>
      </c>
      <c r="AC23" s="193">
        <f t="shared" si="1"/>
        <v>0.4284722222222222</v>
      </c>
      <c r="AD23" s="193">
        <f t="shared" si="1"/>
        <v>0.44236111111111109</v>
      </c>
      <c r="AE23" s="193">
        <f t="shared" si="1"/>
        <v>0.45624999999999999</v>
      </c>
      <c r="AF23" s="193">
        <f t="shared" si="1"/>
        <v>0.47013888888888888</v>
      </c>
      <c r="AG23" s="193">
        <f t="shared" si="1"/>
        <v>0.48402777777777778</v>
      </c>
      <c r="AH23" s="193">
        <f t="shared" si="1"/>
        <v>0.49791666666666667</v>
      </c>
      <c r="AI23" s="193">
        <f t="shared" si="1"/>
        <v>0.51180555555555551</v>
      </c>
      <c r="AJ23" s="193">
        <f t="shared" si="1"/>
        <v>0.52569444444444446</v>
      </c>
      <c r="AK23" s="193">
        <f t="shared" si="1"/>
        <v>0.5395833333333333</v>
      </c>
      <c r="AL23" s="193">
        <f t="shared" si="1"/>
        <v>0.55347222222222225</v>
      </c>
      <c r="AM23" s="193">
        <f t="shared" si="1"/>
        <v>0.56736111111111109</v>
      </c>
      <c r="AN23" s="193">
        <f t="shared" si="1"/>
        <v>0.58124999999999993</v>
      </c>
      <c r="AO23" s="193">
        <f t="shared" si="1"/>
        <v>0.59513888888888888</v>
      </c>
      <c r="AP23" s="193">
        <f t="shared" si="1"/>
        <v>0.60902777777777772</v>
      </c>
      <c r="AQ23" s="193">
        <f t="shared" si="1"/>
        <v>0.62291666666666667</v>
      </c>
      <c r="AR23" s="193">
        <f t="shared" si="1"/>
        <v>0.63680555555555551</v>
      </c>
      <c r="AS23" s="193">
        <f t="shared" si="1"/>
        <v>0.65069444444444446</v>
      </c>
      <c r="AT23" s="193">
        <f t="shared" si="1"/>
        <v>0.6645833333333333</v>
      </c>
      <c r="AU23" s="193">
        <f t="shared" si="1"/>
        <v>0.67847222222222225</v>
      </c>
      <c r="AV23" s="193">
        <f t="shared" si="1"/>
        <v>0.69236111111111109</v>
      </c>
      <c r="AW23" s="193">
        <f t="shared" si="1"/>
        <v>0.70624999999999993</v>
      </c>
      <c r="AX23" s="193">
        <f t="shared" si="1"/>
        <v>0.72013888888888888</v>
      </c>
      <c r="AY23" s="193">
        <f t="shared" si="1"/>
        <v>0.73402777777777772</v>
      </c>
      <c r="AZ23" s="193">
        <f t="shared" si="1"/>
        <v>0.74791666666666667</v>
      </c>
      <c r="BA23" s="193">
        <f t="shared" si="1"/>
        <v>0.76180555555555551</v>
      </c>
      <c r="BB23" s="193">
        <f t="shared" si="1"/>
        <v>0.77569444444444446</v>
      </c>
      <c r="BC23" s="193">
        <f t="shared" ref="BC23:BF38" si="4">BC22+$S$6</f>
        <v>0.7895833333333333</v>
      </c>
      <c r="BD23" s="193">
        <f t="shared" si="4"/>
        <v>0.80347222222222225</v>
      </c>
      <c r="BE23" s="193">
        <f t="shared" si="4"/>
        <v>0.81736111111111109</v>
      </c>
      <c r="BF23" s="193">
        <f t="shared" si="4"/>
        <v>0.83124999999999993</v>
      </c>
      <c r="BG23" s="323"/>
      <c r="BH23" s="225">
        <f t="shared" si="2"/>
        <v>0.94236111111111109</v>
      </c>
      <c r="BI23" s="225">
        <f t="shared" si="2"/>
        <v>0.98402777777777772</v>
      </c>
      <c r="BJ23" s="225">
        <f t="shared" si="2"/>
        <v>2.569444444444445E-2</v>
      </c>
    </row>
    <row r="24" spans="1:62" ht="15" x14ac:dyDescent="0.25">
      <c r="A24" s="98" t="s">
        <v>3450</v>
      </c>
      <c r="B24" s="98" t="s">
        <v>3451</v>
      </c>
      <c r="C24" s="99" t="str">
        <f>VLOOKUP(E:E,'PARAGENS CONCELHO'!$1:$1048576,2,FALSE)</f>
        <v xml:space="preserve"> 40.642870,  -7.920631</v>
      </c>
      <c r="D24" s="99" t="str">
        <f>VLOOKUP(E:E,'PARAGENS CONCELHO'!$1:$1048576,3,FALSE)</f>
        <v>Cidade Politécnica-IPV</v>
      </c>
      <c r="E24" s="99" t="s">
        <v>2907</v>
      </c>
      <c r="F24" s="123"/>
      <c r="G24" s="324"/>
      <c r="H24" s="193">
        <v>0.26250000000000001</v>
      </c>
      <c r="I24" s="193">
        <v>0.88749999999999996</v>
      </c>
      <c r="J24" s="193">
        <v>0.90138888888889002</v>
      </c>
      <c r="K24" s="323"/>
      <c r="L24" s="193">
        <v>0.90138888888889002</v>
      </c>
      <c r="M24" s="323"/>
      <c r="N24" s="193">
        <v>0.27638888888888902</v>
      </c>
      <c r="O24" s="193">
        <v>0.29027777777777802</v>
      </c>
      <c r="P24" s="193">
        <v>0.30416666666666697</v>
      </c>
      <c r="Q24" s="193">
        <v>0.84583333333333299</v>
      </c>
      <c r="R24" s="193">
        <v>0.85972222222222305</v>
      </c>
      <c r="S24" s="193">
        <v>0.87361111111111101</v>
      </c>
      <c r="T24" s="323"/>
      <c r="U24" s="192">
        <f t="shared" si="3"/>
        <v>0.31805555555555554</v>
      </c>
      <c r="V24" s="192">
        <f t="shared" si="3"/>
        <v>0.33194444444444443</v>
      </c>
      <c r="W24" s="192">
        <f t="shared" si="3"/>
        <v>0.34583333333333333</v>
      </c>
      <c r="X24" s="192">
        <f t="shared" si="3"/>
        <v>0.35972222222222222</v>
      </c>
      <c r="Y24" s="192">
        <f t="shared" si="3"/>
        <v>0.37361111111111112</v>
      </c>
      <c r="Z24" s="193">
        <f t="shared" si="3"/>
        <v>0.38749999999999996</v>
      </c>
      <c r="AA24" s="193">
        <f t="shared" si="3"/>
        <v>0.40138888888888885</v>
      </c>
      <c r="AB24" s="193">
        <f t="shared" si="3"/>
        <v>0.41527777777777775</v>
      </c>
      <c r="AC24" s="193">
        <f t="shared" si="3"/>
        <v>0.42916666666666664</v>
      </c>
      <c r="AD24" s="193">
        <f t="shared" si="3"/>
        <v>0.44305555555555554</v>
      </c>
      <c r="AE24" s="193">
        <f t="shared" si="3"/>
        <v>0.45694444444444443</v>
      </c>
      <c r="AF24" s="193">
        <f t="shared" si="3"/>
        <v>0.47083333333333333</v>
      </c>
      <c r="AG24" s="193">
        <f t="shared" si="3"/>
        <v>0.48472222222222222</v>
      </c>
      <c r="AH24" s="193">
        <f t="shared" si="3"/>
        <v>0.49861111111111112</v>
      </c>
      <c r="AI24" s="193">
        <f t="shared" si="3"/>
        <v>0.51249999999999996</v>
      </c>
      <c r="AJ24" s="193">
        <f t="shared" si="3"/>
        <v>0.52638888888888891</v>
      </c>
      <c r="AK24" s="193">
        <f t="shared" ref="AK24:BB38" si="5">AK23+$S$6</f>
        <v>0.54027777777777775</v>
      </c>
      <c r="AL24" s="193">
        <f t="shared" si="5"/>
        <v>0.5541666666666667</v>
      </c>
      <c r="AM24" s="193">
        <f t="shared" si="5"/>
        <v>0.56805555555555554</v>
      </c>
      <c r="AN24" s="193">
        <f t="shared" si="5"/>
        <v>0.58194444444444438</v>
      </c>
      <c r="AO24" s="193">
        <f t="shared" si="5"/>
        <v>0.59583333333333333</v>
      </c>
      <c r="AP24" s="193">
        <f t="shared" si="5"/>
        <v>0.60972222222222217</v>
      </c>
      <c r="AQ24" s="193">
        <f t="shared" si="5"/>
        <v>0.62361111111111112</v>
      </c>
      <c r="AR24" s="193">
        <f t="shared" si="5"/>
        <v>0.63749999999999996</v>
      </c>
      <c r="AS24" s="193">
        <f t="shared" si="5"/>
        <v>0.65138888888888891</v>
      </c>
      <c r="AT24" s="193">
        <f t="shared" si="5"/>
        <v>0.66527777777777775</v>
      </c>
      <c r="AU24" s="193">
        <f t="shared" si="5"/>
        <v>0.6791666666666667</v>
      </c>
      <c r="AV24" s="193">
        <f t="shared" si="5"/>
        <v>0.69305555555555554</v>
      </c>
      <c r="AW24" s="193">
        <f t="shared" si="5"/>
        <v>0.70694444444444438</v>
      </c>
      <c r="AX24" s="193">
        <f t="shared" si="5"/>
        <v>0.72083333333333333</v>
      </c>
      <c r="AY24" s="193">
        <f t="shared" si="5"/>
        <v>0.73472222222222217</v>
      </c>
      <c r="AZ24" s="193">
        <f t="shared" si="5"/>
        <v>0.74861111111111112</v>
      </c>
      <c r="BA24" s="193">
        <f t="shared" si="5"/>
        <v>0.76249999999999996</v>
      </c>
      <c r="BB24" s="193">
        <f t="shared" si="5"/>
        <v>0.77638888888888891</v>
      </c>
      <c r="BC24" s="193">
        <f t="shared" si="4"/>
        <v>0.79027777777777775</v>
      </c>
      <c r="BD24" s="193">
        <f t="shared" si="4"/>
        <v>0.8041666666666667</v>
      </c>
      <c r="BE24" s="193">
        <f t="shared" si="4"/>
        <v>0.81805555555555554</v>
      </c>
      <c r="BF24" s="193">
        <f t="shared" si="4"/>
        <v>0.83194444444444438</v>
      </c>
      <c r="BG24" s="323"/>
      <c r="BH24" s="225">
        <f t="shared" si="2"/>
        <v>0.94305555555555554</v>
      </c>
      <c r="BI24" s="225">
        <f t="shared" si="2"/>
        <v>0.98472222222222217</v>
      </c>
      <c r="BJ24" s="225">
        <f t="shared" si="2"/>
        <v>2.6388888888888896E-2</v>
      </c>
    </row>
    <row r="25" spans="1:62" ht="15" x14ac:dyDescent="0.25">
      <c r="A25" s="101" t="s">
        <v>3452</v>
      </c>
      <c r="B25" s="101" t="s">
        <v>3453</v>
      </c>
      <c r="C25" s="99" t="str">
        <f>VLOOKUP(E:E,'PARAGENS CONCELHO'!$1:$1048576,2,FALSE)</f>
        <v xml:space="preserve"> 40.644778,  -7.923078</v>
      </c>
      <c r="D25" s="99" t="str">
        <f>VLOOKUP(E:E,'PARAGENS CONCELHO'!$1:$1048576,3,FALSE)</f>
        <v>Reg Infantaria-IPV 1</v>
      </c>
      <c r="E25" s="102" t="s">
        <v>2908</v>
      </c>
      <c r="F25" s="99"/>
      <c r="G25" s="324"/>
      <c r="H25" s="193">
        <v>0.26319444444444401</v>
      </c>
      <c r="I25" s="193">
        <v>0.88819444444444395</v>
      </c>
      <c r="J25" s="193">
        <v>0.90208333333333401</v>
      </c>
      <c r="K25" s="323"/>
      <c r="L25" s="193">
        <v>0.90208333333333401</v>
      </c>
      <c r="M25" s="323"/>
      <c r="N25" s="193">
        <v>0.27708333333333302</v>
      </c>
      <c r="O25" s="193">
        <v>0.29097222222222302</v>
      </c>
      <c r="P25" s="193">
        <v>0.30486111111111103</v>
      </c>
      <c r="Q25" s="193">
        <v>0.84652777777777799</v>
      </c>
      <c r="R25" s="193">
        <v>0.86041666666666705</v>
      </c>
      <c r="S25" s="193">
        <v>0.874305555555556</v>
      </c>
      <c r="T25" s="323"/>
      <c r="U25" s="193">
        <f t="shared" si="3"/>
        <v>0.31874999999999998</v>
      </c>
      <c r="V25" s="193">
        <f t="shared" si="3"/>
        <v>0.33263888888888887</v>
      </c>
      <c r="W25" s="193">
        <f t="shared" si="3"/>
        <v>0.34652777777777777</v>
      </c>
      <c r="X25" s="193">
        <f t="shared" si="3"/>
        <v>0.36041666666666666</v>
      </c>
      <c r="Y25" s="193">
        <f t="shared" si="3"/>
        <v>0.37430555555555556</v>
      </c>
      <c r="Z25" s="193">
        <f t="shared" si="3"/>
        <v>0.3881944444444444</v>
      </c>
      <c r="AA25" s="193">
        <f t="shared" si="3"/>
        <v>0.40208333333333329</v>
      </c>
      <c r="AB25" s="193">
        <f t="shared" si="3"/>
        <v>0.41597222222222219</v>
      </c>
      <c r="AC25" s="193">
        <f t="shared" si="3"/>
        <v>0.42986111111111108</v>
      </c>
      <c r="AD25" s="193">
        <f t="shared" si="3"/>
        <v>0.44374999999999998</v>
      </c>
      <c r="AE25" s="193">
        <f t="shared" si="3"/>
        <v>0.45763888888888887</v>
      </c>
      <c r="AF25" s="193">
        <f t="shared" si="3"/>
        <v>0.47152777777777777</v>
      </c>
      <c r="AG25" s="193">
        <f t="shared" si="3"/>
        <v>0.48541666666666666</v>
      </c>
      <c r="AH25" s="193">
        <f t="shared" si="3"/>
        <v>0.49930555555555556</v>
      </c>
      <c r="AI25" s="193">
        <f t="shared" si="3"/>
        <v>0.5131944444444444</v>
      </c>
      <c r="AJ25" s="193">
        <f t="shared" si="3"/>
        <v>0.52708333333333335</v>
      </c>
      <c r="AK25" s="193">
        <f t="shared" si="5"/>
        <v>0.54097222222222219</v>
      </c>
      <c r="AL25" s="193">
        <f t="shared" si="5"/>
        <v>0.55486111111111114</v>
      </c>
      <c r="AM25" s="193">
        <f t="shared" si="5"/>
        <v>0.56874999999999998</v>
      </c>
      <c r="AN25" s="193">
        <f t="shared" si="5"/>
        <v>0.58263888888888882</v>
      </c>
      <c r="AO25" s="193">
        <f t="shared" si="5"/>
        <v>0.59652777777777777</v>
      </c>
      <c r="AP25" s="193">
        <f t="shared" si="5"/>
        <v>0.61041666666666661</v>
      </c>
      <c r="AQ25" s="193">
        <f t="shared" si="5"/>
        <v>0.62430555555555556</v>
      </c>
      <c r="AR25" s="193">
        <f t="shared" si="5"/>
        <v>0.6381944444444444</v>
      </c>
      <c r="AS25" s="193">
        <f t="shared" si="5"/>
        <v>0.65208333333333335</v>
      </c>
      <c r="AT25" s="193">
        <f t="shared" si="5"/>
        <v>0.66597222222222219</v>
      </c>
      <c r="AU25" s="193">
        <f t="shared" si="5"/>
        <v>0.67986111111111114</v>
      </c>
      <c r="AV25" s="193">
        <f t="shared" si="5"/>
        <v>0.69374999999999998</v>
      </c>
      <c r="AW25" s="193">
        <f t="shared" si="5"/>
        <v>0.70763888888888882</v>
      </c>
      <c r="AX25" s="193">
        <f t="shared" si="5"/>
        <v>0.72152777777777777</v>
      </c>
      <c r="AY25" s="193">
        <f t="shared" si="5"/>
        <v>0.73541666666666661</v>
      </c>
      <c r="AZ25" s="193">
        <f t="shared" si="5"/>
        <v>0.74930555555555556</v>
      </c>
      <c r="BA25" s="193">
        <f t="shared" si="5"/>
        <v>0.7631944444444444</v>
      </c>
      <c r="BB25" s="193">
        <f t="shared" si="5"/>
        <v>0.77708333333333335</v>
      </c>
      <c r="BC25" s="193">
        <f t="shared" si="4"/>
        <v>0.79097222222222219</v>
      </c>
      <c r="BD25" s="193">
        <f t="shared" si="4"/>
        <v>0.80486111111111114</v>
      </c>
      <c r="BE25" s="193">
        <f t="shared" si="4"/>
        <v>0.81874999999999998</v>
      </c>
      <c r="BF25" s="193">
        <f t="shared" si="4"/>
        <v>0.83263888888888882</v>
      </c>
      <c r="BG25" s="323"/>
      <c r="BH25" s="225">
        <f t="shared" si="2"/>
        <v>0.94374999999999998</v>
      </c>
      <c r="BI25" s="225">
        <f t="shared" si="2"/>
        <v>0.98541666666666661</v>
      </c>
      <c r="BJ25" s="225">
        <f t="shared" si="2"/>
        <v>2.7083333333333341E-2</v>
      </c>
    </row>
    <row r="26" spans="1:62" ht="15" x14ac:dyDescent="0.25">
      <c r="A26" s="98" t="s">
        <v>3454</v>
      </c>
      <c r="B26" s="98" t="s">
        <v>3455</v>
      </c>
      <c r="C26" s="99" t="str">
        <f>VLOOKUP(E:E,'PARAGENS CONCELHO'!$1:$1048576,2,FALSE)</f>
        <v xml:space="preserve"> 40.647572,  -7.920597</v>
      </c>
      <c r="D26" s="99" t="str">
        <f>VLOOKUP(E:E,'PARAGENS CONCELHO'!$1:$1048576,3,FALSE)</f>
        <v>Reg Infantaria-IPV 2</v>
      </c>
      <c r="E26" s="99" t="s">
        <v>2909</v>
      </c>
      <c r="F26" s="123"/>
      <c r="G26" s="324"/>
      <c r="H26" s="193">
        <v>0.26388888888888901</v>
      </c>
      <c r="I26" s="193">
        <v>0.88888888888888895</v>
      </c>
      <c r="J26" s="193">
        <v>0.90277777777777901</v>
      </c>
      <c r="K26" s="323"/>
      <c r="L26" s="193">
        <v>0.90277777777777901</v>
      </c>
      <c r="M26" s="323"/>
      <c r="N26" s="193">
        <v>0.27777777777777801</v>
      </c>
      <c r="O26" s="193">
        <v>0.29166666666666702</v>
      </c>
      <c r="P26" s="193">
        <v>0.30555555555555602</v>
      </c>
      <c r="Q26" s="193">
        <v>0.84722222222222199</v>
      </c>
      <c r="R26" s="193">
        <v>0.86111111111111205</v>
      </c>
      <c r="S26" s="193">
        <v>0.875</v>
      </c>
      <c r="T26" s="323"/>
      <c r="U26" s="192">
        <f t="shared" si="3"/>
        <v>0.31944444444444442</v>
      </c>
      <c r="V26" s="192">
        <f t="shared" si="3"/>
        <v>0.33333333333333331</v>
      </c>
      <c r="W26" s="192">
        <f t="shared" si="3"/>
        <v>0.34722222222222221</v>
      </c>
      <c r="X26" s="192">
        <f t="shared" si="3"/>
        <v>0.3611111111111111</v>
      </c>
      <c r="Y26" s="192">
        <f t="shared" si="3"/>
        <v>0.375</v>
      </c>
      <c r="Z26" s="193">
        <f t="shared" si="3"/>
        <v>0.38888888888888884</v>
      </c>
      <c r="AA26" s="193">
        <f t="shared" si="3"/>
        <v>0.40277777777777773</v>
      </c>
      <c r="AB26" s="193">
        <f t="shared" si="3"/>
        <v>0.41666666666666663</v>
      </c>
      <c r="AC26" s="193">
        <f t="shared" si="3"/>
        <v>0.43055555555555552</v>
      </c>
      <c r="AD26" s="193">
        <f t="shared" si="3"/>
        <v>0.44444444444444442</v>
      </c>
      <c r="AE26" s="193">
        <f t="shared" si="3"/>
        <v>0.45833333333333331</v>
      </c>
      <c r="AF26" s="193">
        <f t="shared" si="3"/>
        <v>0.47222222222222221</v>
      </c>
      <c r="AG26" s="193">
        <f t="shared" si="3"/>
        <v>0.4861111111111111</v>
      </c>
      <c r="AH26" s="193">
        <f t="shared" si="3"/>
        <v>0.5</v>
      </c>
      <c r="AI26" s="193">
        <f t="shared" si="3"/>
        <v>0.51388888888888884</v>
      </c>
      <c r="AJ26" s="193">
        <f t="shared" si="3"/>
        <v>0.52777777777777779</v>
      </c>
      <c r="AK26" s="193">
        <f t="shared" si="5"/>
        <v>0.54166666666666663</v>
      </c>
      <c r="AL26" s="193">
        <f t="shared" si="5"/>
        <v>0.55555555555555558</v>
      </c>
      <c r="AM26" s="193">
        <f t="shared" si="5"/>
        <v>0.56944444444444442</v>
      </c>
      <c r="AN26" s="193">
        <f t="shared" si="5"/>
        <v>0.58333333333333326</v>
      </c>
      <c r="AO26" s="193">
        <f t="shared" si="5"/>
        <v>0.59722222222222221</v>
      </c>
      <c r="AP26" s="193">
        <f t="shared" si="5"/>
        <v>0.61111111111111105</v>
      </c>
      <c r="AQ26" s="193">
        <f t="shared" si="5"/>
        <v>0.625</v>
      </c>
      <c r="AR26" s="193">
        <f t="shared" si="5"/>
        <v>0.63888888888888884</v>
      </c>
      <c r="AS26" s="193">
        <f t="shared" si="5"/>
        <v>0.65277777777777779</v>
      </c>
      <c r="AT26" s="193">
        <f t="shared" si="5"/>
        <v>0.66666666666666663</v>
      </c>
      <c r="AU26" s="193">
        <f t="shared" si="5"/>
        <v>0.68055555555555558</v>
      </c>
      <c r="AV26" s="193">
        <f t="shared" si="5"/>
        <v>0.69444444444444442</v>
      </c>
      <c r="AW26" s="193">
        <f t="shared" si="5"/>
        <v>0.70833333333333326</v>
      </c>
      <c r="AX26" s="193">
        <f t="shared" si="5"/>
        <v>0.72222222222222221</v>
      </c>
      <c r="AY26" s="193">
        <f t="shared" si="5"/>
        <v>0.73611111111111105</v>
      </c>
      <c r="AZ26" s="193">
        <f t="shared" si="5"/>
        <v>0.75</v>
      </c>
      <c r="BA26" s="193">
        <f t="shared" si="5"/>
        <v>0.76388888888888884</v>
      </c>
      <c r="BB26" s="193">
        <f t="shared" si="5"/>
        <v>0.77777777777777779</v>
      </c>
      <c r="BC26" s="193">
        <f t="shared" si="4"/>
        <v>0.79166666666666663</v>
      </c>
      <c r="BD26" s="193">
        <f t="shared" si="4"/>
        <v>0.80555555555555558</v>
      </c>
      <c r="BE26" s="193">
        <f t="shared" si="4"/>
        <v>0.81944444444444442</v>
      </c>
      <c r="BF26" s="193">
        <f t="shared" si="4"/>
        <v>0.83333333333333326</v>
      </c>
      <c r="BG26" s="323"/>
      <c r="BH26" s="225">
        <f t="shared" si="2"/>
        <v>0.94444444444444442</v>
      </c>
      <c r="BI26" s="225">
        <f t="shared" si="2"/>
        <v>0.98611111111111105</v>
      </c>
      <c r="BJ26" s="225">
        <f t="shared" si="2"/>
        <v>2.7777777777777787E-2</v>
      </c>
    </row>
    <row r="27" spans="1:62" ht="15" x14ac:dyDescent="0.25">
      <c r="A27" s="101" t="s">
        <v>3456</v>
      </c>
      <c r="B27" s="101" t="s">
        <v>3457</v>
      </c>
      <c r="C27" s="99" t="str">
        <f>VLOOKUP(E:E,'PARAGENS CONCELHO'!$1:$1048576,2,FALSE)</f>
        <v xml:space="preserve"> 40.650440,  -7.918447</v>
      </c>
      <c r="D27" s="99" t="str">
        <f>VLOOKUP(E:E,'PARAGENS CONCELHO'!$1:$1048576,3,FALSE)</f>
        <v>Paulo VI-25 Abril</v>
      </c>
      <c r="E27" s="102" t="s">
        <v>2910</v>
      </c>
      <c r="F27" s="99"/>
      <c r="G27" s="324"/>
      <c r="H27" s="193">
        <v>0.264583333333333</v>
      </c>
      <c r="I27" s="193">
        <v>0.88958333333333295</v>
      </c>
      <c r="J27" s="193">
        <v>0.90347222222222301</v>
      </c>
      <c r="K27" s="323"/>
      <c r="L27" s="193">
        <v>0.90347222222222301</v>
      </c>
      <c r="M27" s="323"/>
      <c r="N27" s="193">
        <v>0.27847222222222201</v>
      </c>
      <c r="O27" s="193">
        <v>0.29236111111111202</v>
      </c>
      <c r="P27" s="193">
        <v>0.30625000000000002</v>
      </c>
      <c r="Q27" s="193">
        <v>0.84791666666666698</v>
      </c>
      <c r="R27" s="193">
        <v>0.86180555555555705</v>
      </c>
      <c r="S27" s="193">
        <v>0.875694444444444</v>
      </c>
      <c r="T27" s="323"/>
      <c r="U27" s="193">
        <f t="shared" si="3"/>
        <v>0.32013888888888886</v>
      </c>
      <c r="V27" s="193">
        <f t="shared" si="3"/>
        <v>0.33402777777777776</v>
      </c>
      <c r="W27" s="193">
        <f t="shared" si="3"/>
        <v>0.34791666666666665</v>
      </c>
      <c r="X27" s="193">
        <f t="shared" si="3"/>
        <v>0.36180555555555555</v>
      </c>
      <c r="Y27" s="193">
        <f t="shared" si="3"/>
        <v>0.37569444444444444</v>
      </c>
      <c r="Z27" s="193">
        <f t="shared" si="3"/>
        <v>0.38958333333333328</v>
      </c>
      <c r="AA27" s="193">
        <f t="shared" si="3"/>
        <v>0.40347222222222218</v>
      </c>
      <c r="AB27" s="193">
        <f t="shared" si="3"/>
        <v>0.41736111111111107</v>
      </c>
      <c r="AC27" s="193">
        <f t="shared" si="3"/>
        <v>0.43124999999999997</v>
      </c>
      <c r="AD27" s="193">
        <f t="shared" si="3"/>
        <v>0.44513888888888886</v>
      </c>
      <c r="AE27" s="193">
        <f t="shared" si="3"/>
        <v>0.45902777777777776</v>
      </c>
      <c r="AF27" s="193">
        <f t="shared" si="3"/>
        <v>0.47291666666666665</v>
      </c>
      <c r="AG27" s="193">
        <f t="shared" si="3"/>
        <v>0.48680555555555555</v>
      </c>
      <c r="AH27" s="193">
        <f t="shared" si="3"/>
        <v>0.50069444444444444</v>
      </c>
      <c r="AI27" s="193">
        <f t="shared" si="3"/>
        <v>0.51458333333333328</v>
      </c>
      <c r="AJ27" s="193">
        <f t="shared" si="3"/>
        <v>0.52847222222222223</v>
      </c>
      <c r="AK27" s="193">
        <f t="shared" si="5"/>
        <v>0.54236111111111107</v>
      </c>
      <c r="AL27" s="193">
        <f t="shared" si="5"/>
        <v>0.55625000000000002</v>
      </c>
      <c r="AM27" s="193">
        <f t="shared" si="5"/>
        <v>0.57013888888888886</v>
      </c>
      <c r="AN27" s="193">
        <f t="shared" si="5"/>
        <v>0.5840277777777777</v>
      </c>
      <c r="AO27" s="193">
        <f t="shared" si="5"/>
        <v>0.59791666666666665</v>
      </c>
      <c r="AP27" s="193">
        <f t="shared" si="5"/>
        <v>0.61180555555555549</v>
      </c>
      <c r="AQ27" s="193">
        <f t="shared" si="5"/>
        <v>0.62569444444444444</v>
      </c>
      <c r="AR27" s="193">
        <f t="shared" si="5"/>
        <v>0.63958333333333328</v>
      </c>
      <c r="AS27" s="193">
        <f t="shared" si="5"/>
        <v>0.65347222222222223</v>
      </c>
      <c r="AT27" s="193">
        <f t="shared" si="5"/>
        <v>0.66736111111111107</v>
      </c>
      <c r="AU27" s="193">
        <f t="shared" si="5"/>
        <v>0.68125000000000002</v>
      </c>
      <c r="AV27" s="193">
        <f t="shared" si="5"/>
        <v>0.69513888888888886</v>
      </c>
      <c r="AW27" s="193">
        <f t="shared" si="5"/>
        <v>0.7090277777777777</v>
      </c>
      <c r="AX27" s="193">
        <f t="shared" si="5"/>
        <v>0.72291666666666665</v>
      </c>
      <c r="AY27" s="193">
        <f t="shared" si="5"/>
        <v>0.73680555555555549</v>
      </c>
      <c r="AZ27" s="193">
        <f t="shared" si="5"/>
        <v>0.75069444444444444</v>
      </c>
      <c r="BA27" s="193">
        <f t="shared" si="5"/>
        <v>0.76458333333333328</v>
      </c>
      <c r="BB27" s="193">
        <f t="shared" si="5"/>
        <v>0.77847222222222223</v>
      </c>
      <c r="BC27" s="193">
        <f t="shared" si="4"/>
        <v>0.79236111111111107</v>
      </c>
      <c r="BD27" s="193">
        <f t="shared" si="4"/>
        <v>0.80625000000000002</v>
      </c>
      <c r="BE27" s="193">
        <f t="shared" si="4"/>
        <v>0.82013888888888886</v>
      </c>
      <c r="BF27" s="193">
        <f t="shared" si="4"/>
        <v>0.8340277777777777</v>
      </c>
      <c r="BG27" s="323"/>
      <c r="BH27" s="225">
        <f t="shared" si="2"/>
        <v>0.94513888888888886</v>
      </c>
      <c r="BI27" s="225">
        <f t="shared" si="2"/>
        <v>0.98680555555555549</v>
      </c>
      <c r="BJ27" s="225">
        <f t="shared" si="2"/>
        <v>2.8472222222222232E-2</v>
      </c>
    </row>
    <row r="28" spans="1:62" ht="15" x14ac:dyDescent="0.25">
      <c r="A28" s="98" t="s">
        <v>3216</v>
      </c>
      <c r="B28" s="98" t="s">
        <v>3217</v>
      </c>
      <c r="C28" s="99" t="str">
        <f>VLOOKUP(E:E,'PARAGENS CONCELHO'!$1:$1048576,2,FALSE)</f>
        <v xml:space="preserve"> 40.653866,  -7.915709</v>
      </c>
      <c r="D28" s="99" t="str">
        <f>VLOOKUP(E:E,'PARAGENS CONCELHO'!$1:$1048576,3,FALSE)</f>
        <v>25 Abril-Liceu 2</v>
      </c>
      <c r="E28" s="99" t="s">
        <v>2911</v>
      </c>
      <c r="G28" s="324"/>
      <c r="H28" s="193">
        <v>0.265277777777778</v>
      </c>
      <c r="I28" s="193">
        <v>0.89027777777777795</v>
      </c>
      <c r="J28" s="193">
        <v>0.90416666666666801</v>
      </c>
      <c r="K28" s="323"/>
      <c r="L28" s="193">
        <v>0.90416666666666801</v>
      </c>
      <c r="M28" s="323"/>
      <c r="N28" s="193">
        <v>0.27916666666666701</v>
      </c>
      <c r="O28" s="193">
        <v>0.29305555555555601</v>
      </c>
      <c r="P28" s="193">
        <v>0.30694444444444402</v>
      </c>
      <c r="Q28" s="193">
        <v>0.84861111111111098</v>
      </c>
      <c r="R28" s="193">
        <v>0.86250000000000104</v>
      </c>
      <c r="S28" s="193">
        <v>0.87638888888888899</v>
      </c>
      <c r="T28" s="323"/>
      <c r="U28" s="192">
        <f t="shared" si="3"/>
        <v>0.3208333333333333</v>
      </c>
      <c r="V28" s="192">
        <f t="shared" si="3"/>
        <v>0.3347222222222222</v>
      </c>
      <c r="W28" s="192">
        <f t="shared" si="3"/>
        <v>0.34861111111111109</v>
      </c>
      <c r="X28" s="192">
        <f t="shared" si="3"/>
        <v>0.36249999999999999</v>
      </c>
      <c r="Y28" s="192">
        <f t="shared" si="3"/>
        <v>0.37638888888888888</v>
      </c>
      <c r="Z28" s="193">
        <f t="shared" si="3"/>
        <v>0.39027777777777772</v>
      </c>
      <c r="AA28" s="193">
        <f t="shared" si="3"/>
        <v>0.40416666666666662</v>
      </c>
      <c r="AB28" s="193">
        <f t="shared" si="3"/>
        <v>0.41805555555555551</v>
      </c>
      <c r="AC28" s="193">
        <f t="shared" si="3"/>
        <v>0.43194444444444441</v>
      </c>
      <c r="AD28" s="193">
        <f t="shared" si="3"/>
        <v>0.4458333333333333</v>
      </c>
      <c r="AE28" s="193">
        <f t="shared" si="3"/>
        <v>0.4597222222222222</v>
      </c>
      <c r="AF28" s="193">
        <f t="shared" si="3"/>
        <v>0.47361111111111109</v>
      </c>
      <c r="AG28" s="193">
        <f t="shared" si="3"/>
        <v>0.48749999999999999</v>
      </c>
      <c r="AH28" s="193">
        <f t="shared" si="3"/>
        <v>0.50138888888888888</v>
      </c>
      <c r="AI28" s="193">
        <f t="shared" si="3"/>
        <v>0.51527777777777772</v>
      </c>
      <c r="AJ28" s="193">
        <f t="shared" si="3"/>
        <v>0.52916666666666667</v>
      </c>
      <c r="AK28" s="193">
        <f t="shared" si="5"/>
        <v>0.54305555555555551</v>
      </c>
      <c r="AL28" s="193">
        <f t="shared" si="5"/>
        <v>0.55694444444444446</v>
      </c>
      <c r="AM28" s="193">
        <f t="shared" si="5"/>
        <v>0.5708333333333333</v>
      </c>
      <c r="AN28" s="193">
        <f t="shared" si="5"/>
        <v>0.58472222222222214</v>
      </c>
      <c r="AO28" s="193">
        <f t="shared" si="5"/>
        <v>0.59861111111111109</v>
      </c>
      <c r="AP28" s="193">
        <f t="shared" si="5"/>
        <v>0.61249999999999993</v>
      </c>
      <c r="AQ28" s="193">
        <f t="shared" si="5"/>
        <v>0.62638888888888888</v>
      </c>
      <c r="AR28" s="193">
        <f t="shared" si="5"/>
        <v>0.64027777777777772</v>
      </c>
      <c r="AS28" s="193">
        <f t="shared" si="5"/>
        <v>0.65416666666666667</v>
      </c>
      <c r="AT28" s="193">
        <f t="shared" si="5"/>
        <v>0.66805555555555551</v>
      </c>
      <c r="AU28" s="193">
        <f t="shared" si="5"/>
        <v>0.68194444444444446</v>
      </c>
      <c r="AV28" s="193">
        <f t="shared" si="5"/>
        <v>0.6958333333333333</v>
      </c>
      <c r="AW28" s="193">
        <f t="shared" si="5"/>
        <v>0.70972222222222214</v>
      </c>
      <c r="AX28" s="193">
        <f t="shared" si="5"/>
        <v>0.72361111111111109</v>
      </c>
      <c r="AY28" s="193">
        <f t="shared" si="5"/>
        <v>0.73749999999999993</v>
      </c>
      <c r="AZ28" s="193">
        <f t="shared" si="5"/>
        <v>0.75138888888888888</v>
      </c>
      <c r="BA28" s="193">
        <f t="shared" si="5"/>
        <v>0.76527777777777772</v>
      </c>
      <c r="BB28" s="193">
        <f t="shared" si="5"/>
        <v>0.77916666666666667</v>
      </c>
      <c r="BC28" s="193">
        <f t="shared" si="4"/>
        <v>0.79305555555555551</v>
      </c>
      <c r="BD28" s="193">
        <f t="shared" si="4"/>
        <v>0.80694444444444446</v>
      </c>
      <c r="BE28" s="193">
        <f t="shared" si="4"/>
        <v>0.8208333333333333</v>
      </c>
      <c r="BF28" s="193">
        <f t="shared" si="4"/>
        <v>0.83472222222222214</v>
      </c>
      <c r="BG28" s="323"/>
      <c r="BH28" s="225">
        <f t="shared" si="2"/>
        <v>0.9458333333333333</v>
      </c>
      <c r="BI28" s="225">
        <f t="shared" si="2"/>
        <v>0.98749999999999993</v>
      </c>
      <c r="BJ28" s="225">
        <f t="shared" si="2"/>
        <v>2.9166666666666678E-2</v>
      </c>
    </row>
    <row r="29" spans="1:62" ht="15" x14ac:dyDescent="0.25">
      <c r="A29" s="101" t="s">
        <v>3218</v>
      </c>
      <c r="B29" s="101" t="s">
        <v>3219</v>
      </c>
      <c r="C29" s="99" t="str">
        <f>VLOOKUP(E:E,'PARAGENS CONCELHO'!$1:$1048576,2,FALSE)</f>
        <v xml:space="preserve"> 40.656145,  -7.914081</v>
      </c>
      <c r="D29" s="99" t="str">
        <f>VLOOKUP(E:E,'PARAGENS CONCELHO'!$1:$1048576,3,FALSE)</f>
        <v>Rossio 2</v>
      </c>
      <c r="E29" s="102" t="s">
        <v>21</v>
      </c>
      <c r="F29" s="123"/>
      <c r="G29" s="324"/>
      <c r="H29" s="193">
        <v>0.265972222222222</v>
      </c>
      <c r="I29" s="193">
        <v>0.89097222222222205</v>
      </c>
      <c r="J29" s="193">
        <v>0.904861111111112</v>
      </c>
      <c r="K29" s="323"/>
      <c r="L29" s="193">
        <v>0.904861111111112</v>
      </c>
      <c r="M29" s="323"/>
      <c r="N29" s="193">
        <v>0.27986111111111101</v>
      </c>
      <c r="O29" s="193">
        <v>0.29375000000000101</v>
      </c>
      <c r="P29" s="193">
        <v>0.30763888888888902</v>
      </c>
      <c r="Q29" s="193">
        <v>0.84930555555555598</v>
      </c>
      <c r="R29" s="193">
        <v>0.86319444444444604</v>
      </c>
      <c r="S29" s="193">
        <v>0.87708333333333299</v>
      </c>
      <c r="T29" s="323"/>
      <c r="U29" s="193">
        <f t="shared" si="3"/>
        <v>0.32152777777777775</v>
      </c>
      <c r="V29" s="193">
        <f t="shared" si="3"/>
        <v>0.33541666666666664</v>
      </c>
      <c r="W29" s="193">
        <f t="shared" si="3"/>
        <v>0.34930555555555554</v>
      </c>
      <c r="X29" s="193">
        <f t="shared" si="3"/>
        <v>0.36319444444444443</v>
      </c>
      <c r="Y29" s="193">
        <f t="shared" si="3"/>
        <v>0.37708333333333333</v>
      </c>
      <c r="Z29" s="193">
        <f t="shared" si="3"/>
        <v>0.39097222222222217</v>
      </c>
      <c r="AA29" s="193">
        <f t="shared" si="3"/>
        <v>0.40486111111111106</v>
      </c>
      <c r="AB29" s="193">
        <f t="shared" si="3"/>
        <v>0.41874999999999996</v>
      </c>
      <c r="AC29" s="193">
        <f t="shared" si="3"/>
        <v>0.43263888888888885</v>
      </c>
      <c r="AD29" s="193">
        <f t="shared" si="3"/>
        <v>0.44652777777777775</v>
      </c>
      <c r="AE29" s="193">
        <f t="shared" si="3"/>
        <v>0.46041666666666664</v>
      </c>
      <c r="AF29" s="193">
        <f t="shared" si="3"/>
        <v>0.47430555555555554</v>
      </c>
      <c r="AG29" s="193">
        <f t="shared" si="3"/>
        <v>0.48819444444444443</v>
      </c>
      <c r="AH29" s="193">
        <f t="shared" si="3"/>
        <v>0.50208333333333333</v>
      </c>
      <c r="AI29" s="193">
        <f t="shared" si="3"/>
        <v>0.51597222222222217</v>
      </c>
      <c r="AJ29" s="193">
        <f t="shared" si="3"/>
        <v>0.52986111111111112</v>
      </c>
      <c r="AK29" s="193">
        <f t="shared" si="5"/>
        <v>0.54374999999999996</v>
      </c>
      <c r="AL29" s="193">
        <f t="shared" si="5"/>
        <v>0.55763888888888891</v>
      </c>
      <c r="AM29" s="193">
        <f t="shared" si="5"/>
        <v>0.57152777777777775</v>
      </c>
      <c r="AN29" s="193">
        <f t="shared" si="5"/>
        <v>0.58541666666666659</v>
      </c>
      <c r="AO29" s="193">
        <f t="shared" si="5"/>
        <v>0.59930555555555554</v>
      </c>
      <c r="AP29" s="193">
        <f t="shared" si="5"/>
        <v>0.61319444444444438</v>
      </c>
      <c r="AQ29" s="193">
        <f t="shared" si="5"/>
        <v>0.62708333333333333</v>
      </c>
      <c r="AR29" s="193">
        <f t="shared" si="5"/>
        <v>0.64097222222222217</v>
      </c>
      <c r="AS29" s="193">
        <f t="shared" si="5"/>
        <v>0.65486111111111112</v>
      </c>
      <c r="AT29" s="193">
        <f t="shared" si="5"/>
        <v>0.66874999999999996</v>
      </c>
      <c r="AU29" s="193">
        <f t="shared" si="5"/>
        <v>0.68263888888888891</v>
      </c>
      <c r="AV29" s="193">
        <f t="shared" si="5"/>
        <v>0.69652777777777775</v>
      </c>
      <c r="AW29" s="193">
        <f t="shared" si="5"/>
        <v>0.71041666666666659</v>
      </c>
      <c r="AX29" s="193">
        <f t="shared" si="5"/>
        <v>0.72430555555555554</v>
      </c>
      <c r="AY29" s="193">
        <f t="shared" si="5"/>
        <v>0.73819444444444438</v>
      </c>
      <c r="AZ29" s="193">
        <f t="shared" si="5"/>
        <v>0.75208333333333333</v>
      </c>
      <c r="BA29" s="193">
        <f t="shared" si="5"/>
        <v>0.76597222222222217</v>
      </c>
      <c r="BB29" s="193">
        <f t="shared" si="5"/>
        <v>0.77986111111111112</v>
      </c>
      <c r="BC29" s="193">
        <f t="shared" si="4"/>
        <v>0.79374999999999996</v>
      </c>
      <c r="BD29" s="193">
        <f t="shared" si="4"/>
        <v>0.80763888888888891</v>
      </c>
      <c r="BE29" s="193">
        <f t="shared" si="4"/>
        <v>0.82152777777777775</v>
      </c>
      <c r="BF29" s="193">
        <f t="shared" si="4"/>
        <v>0.83541666666666659</v>
      </c>
      <c r="BG29" s="323"/>
      <c r="BH29" s="225">
        <f t="shared" si="2"/>
        <v>0.94652777777777775</v>
      </c>
      <c r="BI29" s="225">
        <f t="shared" si="2"/>
        <v>0.98819444444444438</v>
      </c>
      <c r="BJ29" s="225">
        <f t="shared" si="2"/>
        <v>2.9861111111111123E-2</v>
      </c>
    </row>
    <row r="30" spans="1:62" ht="15" x14ac:dyDescent="0.25">
      <c r="A30" s="98" t="s">
        <v>3458</v>
      </c>
      <c r="B30" s="98" t="s">
        <v>3459</v>
      </c>
      <c r="C30" s="99" t="str">
        <f>VLOOKUP(E:E,'PARAGENS CONCELHO'!$1:$1048576,2,FALSE)</f>
        <v xml:space="preserve"> 40.657607,  -7.915943</v>
      </c>
      <c r="D30" s="99" t="str">
        <f>VLOOKUP(E:E,'PARAGENS CONCELHO'!$1:$1048576,3,FALSE)</f>
        <v>Alberto Sampaio 1</v>
      </c>
      <c r="E30" s="99" t="s">
        <v>67</v>
      </c>
      <c r="F30" s="99"/>
      <c r="G30" s="324"/>
      <c r="H30" s="193">
        <v>0.266666666666667</v>
      </c>
      <c r="I30" s="193">
        <v>0.89166666666666705</v>
      </c>
      <c r="J30" s="193">
        <v>0.905555555555557</v>
      </c>
      <c r="K30" s="323"/>
      <c r="L30" s="193">
        <v>0.905555555555557</v>
      </c>
      <c r="M30" s="323"/>
      <c r="N30" s="193">
        <v>0.280555555555556</v>
      </c>
      <c r="O30" s="193">
        <v>0.29444444444444501</v>
      </c>
      <c r="P30" s="193">
        <v>0.30833333333333302</v>
      </c>
      <c r="Q30" s="193">
        <v>0.85</v>
      </c>
      <c r="R30" s="193">
        <v>0.86388888888889004</v>
      </c>
      <c r="S30" s="193">
        <v>0.87777777777777799</v>
      </c>
      <c r="T30" s="323"/>
      <c r="U30" s="192">
        <f t="shared" si="3"/>
        <v>0.32222222222222219</v>
      </c>
      <c r="V30" s="192">
        <f t="shared" si="3"/>
        <v>0.33611111111111108</v>
      </c>
      <c r="W30" s="192">
        <f t="shared" si="3"/>
        <v>0.35</v>
      </c>
      <c r="X30" s="192">
        <f t="shared" si="3"/>
        <v>0.36388888888888887</v>
      </c>
      <c r="Y30" s="192">
        <f t="shared" si="3"/>
        <v>0.37777777777777777</v>
      </c>
      <c r="Z30" s="193">
        <f t="shared" si="3"/>
        <v>0.39166666666666661</v>
      </c>
      <c r="AA30" s="193">
        <f t="shared" si="3"/>
        <v>0.4055555555555555</v>
      </c>
      <c r="AB30" s="193">
        <f t="shared" si="3"/>
        <v>0.4194444444444444</v>
      </c>
      <c r="AC30" s="193">
        <f t="shared" si="3"/>
        <v>0.43333333333333329</v>
      </c>
      <c r="AD30" s="193">
        <f t="shared" si="3"/>
        <v>0.44722222222222219</v>
      </c>
      <c r="AE30" s="193">
        <f t="shared" si="3"/>
        <v>0.46111111111111108</v>
      </c>
      <c r="AF30" s="193">
        <f t="shared" si="3"/>
        <v>0.47499999999999998</v>
      </c>
      <c r="AG30" s="193">
        <f t="shared" si="3"/>
        <v>0.48888888888888887</v>
      </c>
      <c r="AH30" s="193">
        <f t="shared" si="3"/>
        <v>0.50277777777777777</v>
      </c>
      <c r="AI30" s="193">
        <f t="shared" si="3"/>
        <v>0.51666666666666661</v>
      </c>
      <c r="AJ30" s="193">
        <f t="shared" si="3"/>
        <v>0.53055555555555556</v>
      </c>
      <c r="AK30" s="193">
        <f t="shared" si="5"/>
        <v>0.5444444444444444</v>
      </c>
      <c r="AL30" s="193">
        <f t="shared" si="5"/>
        <v>0.55833333333333335</v>
      </c>
      <c r="AM30" s="193">
        <f t="shared" si="5"/>
        <v>0.57222222222222219</v>
      </c>
      <c r="AN30" s="193">
        <f t="shared" si="5"/>
        <v>0.58611111111111103</v>
      </c>
      <c r="AO30" s="193">
        <f t="shared" si="5"/>
        <v>0.6</v>
      </c>
      <c r="AP30" s="193">
        <f t="shared" si="5"/>
        <v>0.61388888888888882</v>
      </c>
      <c r="AQ30" s="193">
        <f t="shared" si="5"/>
        <v>0.62777777777777777</v>
      </c>
      <c r="AR30" s="193">
        <f t="shared" si="5"/>
        <v>0.64166666666666661</v>
      </c>
      <c r="AS30" s="193">
        <f t="shared" si="5"/>
        <v>0.65555555555555556</v>
      </c>
      <c r="AT30" s="193">
        <f t="shared" si="5"/>
        <v>0.6694444444444444</v>
      </c>
      <c r="AU30" s="193">
        <f t="shared" si="5"/>
        <v>0.68333333333333335</v>
      </c>
      <c r="AV30" s="193">
        <f t="shared" si="5"/>
        <v>0.69722222222222219</v>
      </c>
      <c r="AW30" s="193">
        <f t="shared" si="5"/>
        <v>0.71111111111111103</v>
      </c>
      <c r="AX30" s="193">
        <f t="shared" si="5"/>
        <v>0.72499999999999998</v>
      </c>
      <c r="AY30" s="193">
        <f t="shared" si="5"/>
        <v>0.73888888888888882</v>
      </c>
      <c r="AZ30" s="193">
        <f t="shared" si="5"/>
        <v>0.75277777777777777</v>
      </c>
      <c r="BA30" s="193">
        <f t="shared" si="5"/>
        <v>0.76666666666666661</v>
      </c>
      <c r="BB30" s="193">
        <f t="shared" si="5"/>
        <v>0.78055555555555556</v>
      </c>
      <c r="BC30" s="193">
        <f t="shared" si="4"/>
        <v>0.7944444444444444</v>
      </c>
      <c r="BD30" s="193">
        <f t="shared" si="4"/>
        <v>0.80833333333333335</v>
      </c>
      <c r="BE30" s="193">
        <f t="shared" si="4"/>
        <v>0.82222222222222219</v>
      </c>
      <c r="BF30" s="193">
        <f t="shared" si="4"/>
        <v>0.83611111111111103</v>
      </c>
      <c r="BG30" s="323"/>
      <c r="BH30" s="225">
        <f t="shared" si="2"/>
        <v>0.94722222222222219</v>
      </c>
      <c r="BI30" s="225">
        <f t="shared" si="2"/>
        <v>0.98888888888888882</v>
      </c>
      <c r="BJ30" s="225">
        <f t="shared" si="2"/>
        <v>3.0555555555555568E-2</v>
      </c>
    </row>
    <row r="31" spans="1:62" ht="15" x14ac:dyDescent="0.25">
      <c r="A31" s="101" t="s">
        <v>3220</v>
      </c>
      <c r="B31" s="101" t="s">
        <v>3221</v>
      </c>
      <c r="C31" s="99" t="str">
        <f>VLOOKUP(E:E,'PARAGENS CONCELHO'!$1:$1048576,2,FALSE)</f>
        <v xml:space="preserve"> 40.659123,  -7.918876</v>
      </c>
      <c r="D31" s="99" t="str">
        <f>VLOOKUP(E:E,'PARAGENS CONCELHO'!$1:$1048576,3,FALSE)</f>
        <v xml:space="preserve"> Alberto Sampaio 2</v>
      </c>
      <c r="E31" s="102" t="s">
        <v>68</v>
      </c>
      <c r="F31" s="123"/>
      <c r="G31" s="324"/>
      <c r="H31" s="193">
        <v>0.26736111111111099</v>
      </c>
      <c r="I31" s="193">
        <v>0.89236111111111105</v>
      </c>
      <c r="J31" s="193">
        <v>0.906250000000001</v>
      </c>
      <c r="K31" s="323"/>
      <c r="L31" s="193">
        <v>0.906250000000001</v>
      </c>
      <c r="M31" s="323"/>
      <c r="N31" s="193">
        <v>0.28125</v>
      </c>
      <c r="O31" s="193">
        <v>0.29513888888889001</v>
      </c>
      <c r="P31" s="193">
        <v>0.30902777777777801</v>
      </c>
      <c r="Q31" s="193">
        <v>0.85069444444444398</v>
      </c>
      <c r="R31" s="193">
        <v>0.86458333333333504</v>
      </c>
      <c r="S31" s="193">
        <v>0.87847222222222199</v>
      </c>
      <c r="T31" s="323"/>
      <c r="U31" s="193">
        <f t="shared" si="3"/>
        <v>0.32291666666666663</v>
      </c>
      <c r="V31" s="193">
        <f t="shared" si="3"/>
        <v>0.33680555555555552</v>
      </c>
      <c r="W31" s="193">
        <f t="shared" si="3"/>
        <v>0.35069444444444442</v>
      </c>
      <c r="X31" s="193">
        <f t="shared" si="3"/>
        <v>0.36458333333333331</v>
      </c>
      <c r="Y31" s="193">
        <f t="shared" si="3"/>
        <v>0.37847222222222221</v>
      </c>
      <c r="Z31" s="193">
        <f t="shared" si="3"/>
        <v>0.39236111111111105</v>
      </c>
      <c r="AA31" s="193">
        <f t="shared" si="3"/>
        <v>0.40624999999999994</v>
      </c>
      <c r="AB31" s="193">
        <f t="shared" si="3"/>
        <v>0.42013888888888884</v>
      </c>
      <c r="AC31" s="193">
        <f t="shared" si="3"/>
        <v>0.43402777777777773</v>
      </c>
      <c r="AD31" s="193">
        <f t="shared" si="3"/>
        <v>0.44791666666666663</v>
      </c>
      <c r="AE31" s="193">
        <f t="shared" si="3"/>
        <v>0.46180555555555552</v>
      </c>
      <c r="AF31" s="193">
        <f t="shared" si="3"/>
        <v>0.47569444444444442</v>
      </c>
      <c r="AG31" s="193">
        <f t="shared" si="3"/>
        <v>0.48958333333333331</v>
      </c>
      <c r="AH31" s="193">
        <f t="shared" si="3"/>
        <v>0.50347222222222221</v>
      </c>
      <c r="AI31" s="193">
        <f t="shared" si="3"/>
        <v>0.51736111111111105</v>
      </c>
      <c r="AJ31" s="193">
        <f t="shared" si="3"/>
        <v>0.53125</v>
      </c>
      <c r="AK31" s="193">
        <f t="shared" si="5"/>
        <v>0.54513888888888884</v>
      </c>
      <c r="AL31" s="193">
        <f t="shared" si="5"/>
        <v>0.55902777777777779</v>
      </c>
      <c r="AM31" s="193">
        <f t="shared" si="5"/>
        <v>0.57291666666666663</v>
      </c>
      <c r="AN31" s="193">
        <f t="shared" si="5"/>
        <v>0.58680555555555547</v>
      </c>
      <c r="AO31" s="193">
        <f t="shared" si="5"/>
        <v>0.60069444444444442</v>
      </c>
      <c r="AP31" s="193">
        <f t="shared" si="5"/>
        <v>0.61458333333333326</v>
      </c>
      <c r="AQ31" s="193">
        <f t="shared" si="5"/>
        <v>0.62847222222222221</v>
      </c>
      <c r="AR31" s="193">
        <f t="shared" si="5"/>
        <v>0.64236111111111105</v>
      </c>
      <c r="AS31" s="193">
        <f t="shared" si="5"/>
        <v>0.65625</v>
      </c>
      <c r="AT31" s="193">
        <f t="shared" si="5"/>
        <v>0.67013888888888884</v>
      </c>
      <c r="AU31" s="193">
        <f t="shared" si="5"/>
        <v>0.68402777777777779</v>
      </c>
      <c r="AV31" s="193">
        <f t="shared" si="5"/>
        <v>0.69791666666666663</v>
      </c>
      <c r="AW31" s="193">
        <f t="shared" si="5"/>
        <v>0.71180555555555547</v>
      </c>
      <c r="AX31" s="193">
        <f t="shared" si="5"/>
        <v>0.72569444444444442</v>
      </c>
      <c r="AY31" s="193">
        <f t="shared" si="5"/>
        <v>0.73958333333333326</v>
      </c>
      <c r="AZ31" s="193">
        <f t="shared" si="5"/>
        <v>0.75347222222222221</v>
      </c>
      <c r="BA31" s="193">
        <f t="shared" si="5"/>
        <v>0.76736111111111105</v>
      </c>
      <c r="BB31" s="193">
        <f t="shared" si="5"/>
        <v>0.78125</v>
      </c>
      <c r="BC31" s="193">
        <f t="shared" si="4"/>
        <v>0.79513888888888884</v>
      </c>
      <c r="BD31" s="193">
        <f t="shared" si="4"/>
        <v>0.80902777777777779</v>
      </c>
      <c r="BE31" s="193">
        <f t="shared" si="4"/>
        <v>0.82291666666666663</v>
      </c>
      <c r="BF31" s="193">
        <f t="shared" si="4"/>
        <v>0.83680555555555547</v>
      </c>
      <c r="BG31" s="323"/>
      <c r="BH31" s="225">
        <f t="shared" si="2"/>
        <v>0.94791666666666663</v>
      </c>
      <c r="BI31" s="225">
        <f t="shared" si="2"/>
        <v>0.98958333333333326</v>
      </c>
      <c r="BJ31" s="225">
        <f t="shared" si="2"/>
        <v>3.1250000000000014E-2</v>
      </c>
    </row>
    <row r="32" spans="1:62" ht="15" x14ac:dyDescent="0.25">
      <c r="A32" s="98" t="s">
        <v>3222</v>
      </c>
      <c r="B32" s="98" t="s">
        <v>3223</v>
      </c>
      <c r="C32" s="99" t="str">
        <f>VLOOKUP(E:E,'PARAGENS CONCELHO'!$1:$1048576,2,FALSE)</f>
        <v xml:space="preserve"> 40.658200,  -7.920039</v>
      </c>
      <c r="D32" s="99" t="str">
        <f>VLOOKUP(E:E,'PARAGENS CONCELHO'!$1:$1048576,3,FALSE)</f>
        <v>N. S. Fátima-Igreja</v>
      </c>
      <c r="E32" s="99" t="s">
        <v>3460</v>
      </c>
      <c r="F32" s="99"/>
      <c r="G32" s="324"/>
      <c r="H32" s="193">
        <v>0.26805555555555499</v>
      </c>
      <c r="I32" s="193">
        <v>0.89305555555555505</v>
      </c>
      <c r="J32" s="193">
        <v>0.906944444444446</v>
      </c>
      <c r="K32" s="323"/>
      <c r="L32" s="193">
        <v>0.906944444444446</v>
      </c>
      <c r="M32" s="323"/>
      <c r="N32" s="193">
        <v>0.281944444444444</v>
      </c>
      <c r="O32" s="193">
        <v>0.295833333333334</v>
      </c>
      <c r="P32" s="193">
        <v>0.30972222222222201</v>
      </c>
      <c r="Q32" s="193">
        <v>0.85138888888888897</v>
      </c>
      <c r="R32" s="193">
        <v>0.86527777777777903</v>
      </c>
      <c r="S32" s="193">
        <v>0.87916666666666698</v>
      </c>
      <c r="T32" s="323"/>
      <c r="U32" s="192">
        <f t="shared" si="3"/>
        <v>0.32361111111111107</v>
      </c>
      <c r="V32" s="192">
        <f t="shared" si="3"/>
        <v>0.33749999999999997</v>
      </c>
      <c r="W32" s="192">
        <f t="shared" si="3"/>
        <v>0.35138888888888886</v>
      </c>
      <c r="X32" s="192">
        <f t="shared" si="3"/>
        <v>0.36527777777777776</v>
      </c>
      <c r="Y32" s="192">
        <f t="shared" si="3"/>
        <v>0.37916666666666665</v>
      </c>
      <c r="Z32" s="193">
        <f t="shared" si="3"/>
        <v>0.39305555555555549</v>
      </c>
      <c r="AA32" s="193">
        <f t="shared" si="3"/>
        <v>0.40694444444444439</v>
      </c>
      <c r="AB32" s="193">
        <f t="shared" si="3"/>
        <v>0.42083333333333328</v>
      </c>
      <c r="AC32" s="193">
        <f t="shared" si="3"/>
        <v>0.43472222222222218</v>
      </c>
      <c r="AD32" s="193">
        <f t="shared" si="3"/>
        <v>0.44861111111111107</v>
      </c>
      <c r="AE32" s="193">
        <f t="shared" si="3"/>
        <v>0.46249999999999997</v>
      </c>
      <c r="AF32" s="193">
        <f t="shared" si="3"/>
        <v>0.47638888888888886</v>
      </c>
      <c r="AG32" s="193">
        <f t="shared" si="3"/>
        <v>0.49027777777777776</v>
      </c>
      <c r="AH32" s="193">
        <f t="shared" si="3"/>
        <v>0.50416666666666665</v>
      </c>
      <c r="AI32" s="193">
        <f t="shared" si="3"/>
        <v>0.51805555555555549</v>
      </c>
      <c r="AJ32" s="193">
        <f t="shared" si="3"/>
        <v>0.53194444444444444</v>
      </c>
      <c r="AK32" s="193">
        <f t="shared" si="5"/>
        <v>0.54583333333333328</v>
      </c>
      <c r="AL32" s="193">
        <f t="shared" si="5"/>
        <v>0.55972222222222223</v>
      </c>
      <c r="AM32" s="193">
        <f t="shared" si="5"/>
        <v>0.57361111111111107</v>
      </c>
      <c r="AN32" s="193">
        <f t="shared" si="5"/>
        <v>0.58749999999999991</v>
      </c>
      <c r="AO32" s="193">
        <f t="shared" si="5"/>
        <v>0.60138888888888886</v>
      </c>
      <c r="AP32" s="193">
        <f t="shared" si="5"/>
        <v>0.6152777777777777</v>
      </c>
      <c r="AQ32" s="193">
        <f t="shared" si="5"/>
        <v>0.62916666666666665</v>
      </c>
      <c r="AR32" s="193">
        <f t="shared" si="5"/>
        <v>0.64305555555555549</v>
      </c>
      <c r="AS32" s="193">
        <f t="shared" si="5"/>
        <v>0.65694444444444444</v>
      </c>
      <c r="AT32" s="193">
        <f t="shared" si="5"/>
        <v>0.67083333333333328</v>
      </c>
      <c r="AU32" s="193">
        <f t="shared" si="5"/>
        <v>0.68472222222222223</v>
      </c>
      <c r="AV32" s="193">
        <f t="shared" si="5"/>
        <v>0.69861111111111107</v>
      </c>
      <c r="AW32" s="193">
        <f t="shared" si="5"/>
        <v>0.71249999999999991</v>
      </c>
      <c r="AX32" s="193">
        <f t="shared" si="5"/>
        <v>0.72638888888888886</v>
      </c>
      <c r="AY32" s="193">
        <f t="shared" si="5"/>
        <v>0.7402777777777777</v>
      </c>
      <c r="AZ32" s="193">
        <f t="shared" si="5"/>
        <v>0.75416666666666665</v>
      </c>
      <c r="BA32" s="193">
        <f t="shared" si="5"/>
        <v>0.76805555555555549</v>
      </c>
      <c r="BB32" s="193">
        <f t="shared" si="5"/>
        <v>0.78194444444444444</v>
      </c>
      <c r="BC32" s="193">
        <f t="shared" si="4"/>
        <v>0.79583333333333328</v>
      </c>
      <c r="BD32" s="193">
        <f t="shared" si="4"/>
        <v>0.80972222222222223</v>
      </c>
      <c r="BE32" s="193">
        <f t="shared" si="4"/>
        <v>0.82361111111111107</v>
      </c>
      <c r="BF32" s="193">
        <f t="shared" si="4"/>
        <v>0.83749999999999991</v>
      </c>
      <c r="BG32" s="323"/>
      <c r="BH32" s="225">
        <f t="shared" si="2"/>
        <v>0.94861111111111107</v>
      </c>
      <c r="BI32" s="225">
        <f t="shared" si="2"/>
        <v>0.9902777777777777</v>
      </c>
      <c r="BJ32" s="225">
        <f t="shared" si="2"/>
        <v>3.1944444444444456E-2</v>
      </c>
    </row>
    <row r="33" spans="1:62" ht="15" x14ac:dyDescent="0.25">
      <c r="A33" s="101" t="s">
        <v>3224</v>
      </c>
      <c r="B33" s="101" t="s">
        <v>3225</v>
      </c>
      <c r="C33" s="99" t="str">
        <f>VLOOKUP(E:E,'PARAGENS CONCELHO'!$1:$1048576,2,FALSE)</f>
        <v xml:space="preserve"> 40.655333,  -7.925393</v>
      </c>
      <c r="D33" s="99" t="str">
        <f>VLOOKUP(E:E,'PARAGENS CONCELHO'!$1:$1048576,3,FALSE)</f>
        <v>J Maria Escrivá-Hotel 2</v>
      </c>
      <c r="E33" s="102" t="s">
        <v>110</v>
      </c>
      <c r="F33" s="123"/>
      <c r="G33" s="324"/>
      <c r="H33" s="193">
        <v>0.26874999999999999</v>
      </c>
      <c r="I33" s="193">
        <v>0.89375000000000004</v>
      </c>
      <c r="J33" s="193">
        <v>0.90763888888889099</v>
      </c>
      <c r="K33" s="323"/>
      <c r="L33" s="193">
        <v>0.90763888888889099</v>
      </c>
      <c r="M33" s="323"/>
      <c r="N33" s="193">
        <v>0.28263888888888899</v>
      </c>
      <c r="O33" s="193">
        <v>0.296527777777779</v>
      </c>
      <c r="P33" s="193">
        <v>0.31041666666666701</v>
      </c>
      <c r="Q33" s="193">
        <v>0.85208333333333297</v>
      </c>
      <c r="R33" s="193">
        <v>0.86597222222222403</v>
      </c>
      <c r="S33" s="193">
        <v>0.87986111111111098</v>
      </c>
      <c r="T33" s="323"/>
      <c r="U33" s="193">
        <f t="shared" si="3"/>
        <v>0.32430555555555551</v>
      </c>
      <c r="V33" s="193">
        <f t="shared" si="3"/>
        <v>0.33819444444444441</v>
      </c>
      <c r="W33" s="193">
        <f t="shared" si="3"/>
        <v>0.3520833333333333</v>
      </c>
      <c r="X33" s="193">
        <f t="shared" si="3"/>
        <v>0.3659722222222222</v>
      </c>
      <c r="Y33" s="193">
        <f t="shared" si="3"/>
        <v>0.37986111111111109</v>
      </c>
      <c r="Z33" s="193">
        <f t="shared" si="3"/>
        <v>0.39374999999999993</v>
      </c>
      <c r="AA33" s="193">
        <f t="shared" si="3"/>
        <v>0.40763888888888883</v>
      </c>
      <c r="AB33" s="193">
        <f t="shared" si="3"/>
        <v>0.42152777777777772</v>
      </c>
      <c r="AC33" s="193">
        <f t="shared" si="3"/>
        <v>0.43541666666666662</v>
      </c>
      <c r="AD33" s="193">
        <f t="shared" si="3"/>
        <v>0.44930555555555551</v>
      </c>
      <c r="AE33" s="193">
        <f t="shared" si="3"/>
        <v>0.46319444444444441</v>
      </c>
      <c r="AF33" s="193">
        <f t="shared" si="3"/>
        <v>0.4770833333333333</v>
      </c>
      <c r="AG33" s="193">
        <f t="shared" si="3"/>
        <v>0.4909722222222222</v>
      </c>
      <c r="AH33" s="193">
        <f t="shared" si="3"/>
        <v>0.50486111111111109</v>
      </c>
      <c r="AI33" s="193">
        <f t="shared" si="3"/>
        <v>0.51874999999999993</v>
      </c>
      <c r="AJ33" s="193">
        <f t="shared" si="3"/>
        <v>0.53263888888888888</v>
      </c>
      <c r="AK33" s="193">
        <f t="shared" si="5"/>
        <v>0.54652777777777772</v>
      </c>
      <c r="AL33" s="193">
        <f t="shared" si="5"/>
        <v>0.56041666666666667</v>
      </c>
      <c r="AM33" s="193">
        <f t="shared" si="5"/>
        <v>0.57430555555555551</v>
      </c>
      <c r="AN33" s="193">
        <f t="shared" si="5"/>
        <v>0.58819444444444435</v>
      </c>
      <c r="AO33" s="193">
        <f t="shared" si="5"/>
        <v>0.6020833333333333</v>
      </c>
      <c r="AP33" s="193">
        <f t="shared" si="5"/>
        <v>0.61597222222222214</v>
      </c>
      <c r="AQ33" s="193">
        <f t="shared" si="5"/>
        <v>0.62986111111111109</v>
      </c>
      <c r="AR33" s="193">
        <f t="shared" si="5"/>
        <v>0.64374999999999993</v>
      </c>
      <c r="AS33" s="193">
        <f t="shared" si="5"/>
        <v>0.65763888888888888</v>
      </c>
      <c r="AT33" s="193">
        <f t="shared" si="5"/>
        <v>0.67152777777777772</v>
      </c>
      <c r="AU33" s="193">
        <f t="shared" si="5"/>
        <v>0.68541666666666667</v>
      </c>
      <c r="AV33" s="193">
        <f t="shared" si="5"/>
        <v>0.69930555555555551</v>
      </c>
      <c r="AW33" s="193">
        <f t="shared" si="5"/>
        <v>0.71319444444444435</v>
      </c>
      <c r="AX33" s="193">
        <f t="shared" si="5"/>
        <v>0.7270833333333333</v>
      </c>
      <c r="AY33" s="193">
        <f t="shared" si="5"/>
        <v>0.74097222222222214</v>
      </c>
      <c r="AZ33" s="193">
        <f t="shared" si="5"/>
        <v>0.75486111111111109</v>
      </c>
      <c r="BA33" s="193">
        <f t="shared" si="5"/>
        <v>0.76874999999999993</v>
      </c>
      <c r="BB33" s="193">
        <f t="shared" si="5"/>
        <v>0.78263888888888888</v>
      </c>
      <c r="BC33" s="193">
        <f t="shared" si="4"/>
        <v>0.79652777777777772</v>
      </c>
      <c r="BD33" s="193">
        <f t="shared" si="4"/>
        <v>0.81041666666666667</v>
      </c>
      <c r="BE33" s="193">
        <f t="shared" si="4"/>
        <v>0.82430555555555551</v>
      </c>
      <c r="BF33" s="193">
        <f t="shared" si="4"/>
        <v>0.83819444444444435</v>
      </c>
      <c r="BG33" s="323"/>
      <c r="BH33" s="225">
        <f t="shared" ref="BH33:BJ43" si="6">BH32+$S$6</f>
        <v>0.94930555555555551</v>
      </c>
      <c r="BI33" s="225">
        <f t="shared" si="6"/>
        <v>0.99097222222222214</v>
      </c>
      <c r="BJ33" s="225">
        <f t="shared" si="6"/>
        <v>3.2638888888888898E-2</v>
      </c>
    </row>
    <row r="34" spans="1:62" ht="15" x14ac:dyDescent="0.25">
      <c r="A34" s="98" t="s">
        <v>3215</v>
      </c>
      <c r="B34" s="98" t="s">
        <v>3226</v>
      </c>
      <c r="C34" s="99" t="str">
        <f>VLOOKUP(E:E,'PARAGENS CONCELHO'!$1:$1048576,2,FALSE)</f>
        <v xml:space="preserve"> 40.654041,  -7.927774</v>
      </c>
      <c r="D34" s="99" t="str">
        <f>VLOOKUP(E:E,'PARAGENS CONCELHO'!$1:$1048576,3,FALSE)</f>
        <v>José Maria Escrivá 2</v>
      </c>
      <c r="E34" s="99" t="s">
        <v>111</v>
      </c>
      <c r="F34" s="99"/>
      <c r="G34" s="324"/>
      <c r="H34" s="193">
        <v>0.26944444444444399</v>
      </c>
      <c r="I34" s="193">
        <v>0.89444444444444404</v>
      </c>
      <c r="J34" s="193">
        <v>0.90833333333333499</v>
      </c>
      <c r="K34" s="323"/>
      <c r="L34" s="193">
        <v>0.90833333333333499</v>
      </c>
      <c r="M34" s="323"/>
      <c r="N34" s="193">
        <v>0.28333333333333299</v>
      </c>
      <c r="O34" s="193">
        <v>0.297222222222223</v>
      </c>
      <c r="P34" s="193">
        <v>0.31111111111111101</v>
      </c>
      <c r="Q34" s="193">
        <v>0.85277777777777797</v>
      </c>
      <c r="R34" s="193">
        <v>0.86666666666666803</v>
      </c>
      <c r="S34" s="193">
        <v>0.88055555555555598</v>
      </c>
      <c r="T34" s="323"/>
      <c r="U34" s="192">
        <f t="shared" si="3"/>
        <v>0.32499999999999996</v>
      </c>
      <c r="V34" s="192">
        <f t="shared" si="3"/>
        <v>0.33888888888888885</v>
      </c>
      <c r="W34" s="192">
        <f t="shared" si="3"/>
        <v>0.35277777777777775</v>
      </c>
      <c r="X34" s="192">
        <f t="shared" si="3"/>
        <v>0.36666666666666664</v>
      </c>
      <c r="Y34" s="192">
        <f t="shared" si="3"/>
        <v>0.38055555555555554</v>
      </c>
      <c r="Z34" s="193">
        <f t="shared" si="3"/>
        <v>0.39444444444444438</v>
      </c>
      <c r="AA34" s="193">
        <f t="shared" si="3"/>
        <v>0.40833333333333327</v>
      </c>
      <c r="AB34" s="193">
        <f t="shared" si="3"/>
        <v>0.42222222222222217</v>
      </c>
      <c r="AC34" s="193">
        <f t="shared" si="3"/>
        <v>0.43611111111111106</v>
      </c>
      <c r="AD34" s="193">
        <f t="shared" si="3"/>
        <v>0.44999999999999996</v>
      </c>
      <c r="AE34" s="193">
        <f t="shared" si="3"/>
        <v>0.46388888888888885</v>
      </c>
      <c r="AF34" s="193">
        <f t="shared" si="3"/>
        <v>0.47777777777777775</v>
      </c>
      <c r="AG34" s="193">
        <f t="shared" si="3"/>
        <v>0.49166666666666664</v>
      </c>
      <c r="AH34" s="193">
        <f t="shared" si="3"/>
        <v>0.50555555555555554</v>
      </c>
      <c r="AI34" s="193">
        <f t="shared" si="3"/>
        <v>0.51944444444444438</v>
      </c>
      <c r="AJ34" s="193">
        <f t="shared" si="3"/>
        <v>0.53333333333333333</v>
      </c>
      <c r="AK34" s="193">
        <f t="shared" si="5"/>
        <v>0.54722222222222217</v>
      </c>
      <c r="AL34" s="193">
        <f t="shared" si="5"/>
        <v>0.56111111111111112</v>
      </c>
      <c r="AM34" s="193">
        <f t="shared" si="5"/>
        <v>0.57499999999999996</v>
      </c>
      <c r="AN34" s="193">
        <f t="shared" si="5"/>
        <v>0.5888888888888888</v>
      </c>
      <c r="AO34" s="193">
        <f t="shared" si="5"/>
        <v>0.60277777777777775</v>
      </c>
      <c r="AP34" s="193">
        <f t="shared" si="5"/>
        <v>0.61666666666666659</v>
      </c>
      <c r="AQ34" s="193">
        <f t="shared" si="5"/>
        <v>0.63055555555555554</v>
      </c>
      <c r="AR34" s="193">
        <f t="shared" si="5"/>
        <v>0.64444444444444438</v>
      </c>
      <c r="AS34" s="193">
        <f t="shared" si="5"/>
        <v>0.65833333333333333</v>
      </c>
      <c r="AT34" s="193">
        <f t="shared" si="5"/>
        <v>0.67222222222222217</v>
      </c>
      <c r="AU34" s="193">
        <f t="shared" si="5"/>
        <v>0.68611111111111112</v>
      </c>
      <c r="AV34" s="193">
        <f t="shared" si="5"/>
        <v>0.7</v>
      </c>
      <c r="AW34" s="193">
        <f t="shared" si="5"/>
        <v>0.7138888888888888</v>
      </c>
      <c r="AX34" s="193">
        <f t="shared" si="5"/>
        <v>0.72777777777777775</v>
      </c>
      <c r="AY34" s="193">
        <f t="shared" si="5"/>
        <v>0.74166666666666659</v>
      </c>
      <c r="AZ34" s="193">
        <f t="shared" si="5"/>
        <v>0.75555555555555554</v>
      </c>
      <c r="BA34" s="193">
        <f t="shared" si="5"/>
        <v>0.76944444444444438</v>
      </c>
      <c r="BB34" s="193">
        <f t="shared" si="5"/>
        <v>0.78333333333333333</v>
      </c>
      <c r="BC34" s="193">
        <f t="shared" si="4"/>
        <v>0.79722222222222217</v>
      </c>
      <c r="BD34" s="193">
        <f t="shared" si="4"/>
        <v>0.81111111111111112</v>
      </c>
      <c r="BE34" s="193">
        <f t="shared" si="4"/>
        <v>0.82499999999999996</v>
      </c>
      <c r="BF34" s="193">
        <f t="shared" si="4"/>
        <v>0.8388888888888888</v>
      </c>
      <c r="BG34" s="323"/>
      <c r="BH34" s="225">
        <f t="shared" si="6"/>
        <v>0.95</v>
      </c>
      <c r="BI34" s="225">
        <f t="shared" si="6"/>
        <v>0.99166666666666659</v>
      </c>
      <c r="BJ34" s="225">
        <f t="shared" si="6"/>
        <v>3.333333333333334E-2</v>
      </c>
    </row>
    <row r="35" spans="1:62" ht="15" x14ac:dyDescent="0.25">
      <c r="A35" s="101" t="s">
        <v>3461</v>
      </c>
      <c r="B35" s="101" t="s">
        <v>3462</v>
      </c>
      <c r="C35" s="99" t="str">
        <f>VLOOKUP(E:E,'PARAGENS CONCELHO'!$1:$1048576,2,FALSE)</f>
        <v xml:space="preserve"> 40.656603,  -7.927933</v>
      </c>
      <c r="D35" s="99" t="str">
        <f>VLOOKUP(E:E,'PARAGENS CONCELHO'!$1:$1048576,3,FALSE)</f>
        <v>Monte Belo-J Infância 1</v>
      </c>
      <c r="E35" s="102" t="s">
        <v>3463</v>
      </c>
      <c r="F35" s="123"/>
      <c r="G35" s="324"/>
      <c r="H35" s="193">
        <v>0.27013888888888898</v>
      </c>
      <c r="I35" s="193">
        <v>0.89513888888888904</v>
      </c>
      <c r="J35" s="193">
        <v>0.90902777777777999</v>
      </c>
      <c r="K35" s="323"/>
      <c r="L35" s="193">
        <v>0.90902777777777999</v>
      </c>
      <c r="M35" s="323"/>
      <c r="N35" s="193">
        <v>0.28402777777777799</v>
      </c>
      <c r="O35" s="193">
        <v>0.297916666666668</v>
      </c>
      <c r="P35" s="193">
        <v>0.311805555555556</v>
      </c>
      <c r="Q35" s="193">
        <v>0.85347222222222197</v>
      </c>
      <c r="R35" s="193">
        <v>0.86736111111111303</v>
      </c>
      <c r="S35" s="193">
        <v>0.88124999999999998</v>
      </c>
      <c r="T35" s="323"/>
      <c r="U35" s="193">
        <f t="shared" ref="U35:AJ43" si="7">U34+$S$6</f>
        <v>0.3256944444444444</v>
      </c>
      <c r="V35" s="193">
        <f t="shared" si="7"/>
        <v>0.33958333333333329</v>
      </c>
      <c r="W35" s="193">
        <f t="shared" si="7"/>
        <v>0.35347222222222219</v>
      </c>
      <c r="X35" s="193">
        <f t="shared" si="7"/>
        <v>0.36736111111111108</v>
      </c>
      <c r="Y35" s="193">
        <f t="shared" si="7"/>
        <v>0.38124999999999998</v>
      </c>
      <c r="Z35" s="193">
        <f t="shared" si="7"/>
        <v>0.39513888888888882</v>
      </c>
      <c r="AA35" s="193">
        <f t="shared" si="7"/>
        <v>0.40902777777777771</v>
      </c>
      <c r="AB35" s="193">
        <f t="shared" si="7"/>
        <v>0.42291666666666661</v>
      </c>
      <c r="AC35" s="193">
        <f t="shared" si="7"/>
        <v>0.4368055555555555</v>
      </c>
      <c r="AD35" s="193">
        <f t="shared" si="7"/>
        <v>0.4506944444444444</v>
      </c>
      <c r="AE35" s="193">
        <f t="shared" si="7"/>
        <v>0.46458333333333329</v>
      </c>
      <c r="AF35" s="193">
        <f t="shared" si="7"/>
        <v>0.47847222222222219</v>
      </c>
      <c r="AG35" s="193">
        <f t="shared" si="7"/>
        <v>0.49236111111111108</v>
      </c>
      <c r="AH35" s="193">
        <f t="shared" si="7"/>
        <v>0.50624999999999998</v>
      </c>
      <c r="AI35" s="193">
        <f t="shared" si="7"/>
        <v>0.52013888888888882</v>
      </c>
      <c r="AJ35" s="193">
        <f t="shared" si="7"/>
        <v>0.53402777777777777</v>
      </c>
      <c r="AK35" s="193">
        <f t="shared" si="5"/>
        <v>0.54791666666666661</v>
      </c>
      <c r="AL35" s="193">
        <f t="shared" si="5"/>
        <v>0.56180555555555556</v>
      </c>
      <c r="AM35" s="193">
        <f t="shared" si="5"/>
        <v>0.5756944444444444</v>
      </c>
      <c r="AN35" s="193">
        <f t="shared" si="5"/>
        <v>0.58958333333333324</v>
      </c>
      <c r="AO35" s="193">
        <f t="shared" si="5"/>
        <v>0.60347222222222219</v>
      </c>
      <c r="AP35" s="193">
        <f t="shared" si="5"/>
        <v>0.61736111111111103</v>
      </c>
      <c r="AQ35" s="193">
        <f t="shared" si="5"/>
        <v>0.63124999999999998</v>
      </c>
      <c r="AR35" s="193">
        <f t="shared" si="5"/>
        <v>0.64513888888888882</v>
      </c>
      <c r="AS35" s="193">
        <f t="shared" si="5"/>
        <v>0.65902777777777777</v>
      </c>
      <c r="AT35" s="193">
        <f t="shared" si="5"/>
        <v>0.67291666666666661</v>
      </c>
      <c r="AU35" s="193">
        <f t="shared" si="5"/>
        <v>0.68680555555555556</v>
      </c>
      <c r="AV35" s="193">
        <f t="shared" si="5"/>
        <v>0.7006944444444444</v>
      </c>
      <c r="AW35" s="193">
        <f t="shared" si="5"/>
        <v>0.71458333333333324</v>
      </c>
      <c r="AX35" s="193">
        <f t="shared" si="5"/>
        <v>0.72847222222222219</v>
      </c>
      <c r="AY35" s="193">
        <f t="shared" si="5"/>
        <v>0.74236111111111103</v>
      </c>
      <c r="AZ35" s="193">
        <f t="shared" si="5"/>
        <v>0.75624999999999998</v>
      </c>
      <c r="BA35" s="193">
        <f t="shared" si="5"/>
        <v>0.77013888888888882</v>
      </c>
      <c r="BB35" s="193">
        <f t="shared" si="5"/>
        <v>0.78402777777777777</v>
      </c>
      <c r="BC35" s="193">
        <f t="shared" si="4"/>
        <v>0.79791666666666661</v>
      </c>
      <c r="BD35" s="193">
        <f t="shared" si="4"/>
        <v>0.81180555555555556</v>
      </c>
      <c r="BE35" s="193">
        <f t="shared" si="4"/>
        <v>0.8256944444444444</v>
      </c>
      <c r="BF35" s="193">
        <f t="shared" si="4"/>
        <v>0.83958333333333324</v>
      </c>
      <c r="BG35" s="323"/>
      <c r="BH35" s="225">
        <f t="shared" si="6"/>
        <v>0.9506944444444444</v>
      </c>
      <c r="BI35" s="225">
        <f t="shared" si="6"/>
        <v>0.99236111111111103</v>
      </c>
      <c r="BJ35" s="225">
        <f t="shared" si="6"/>
        <v>3.4027777777777782E-2</v>
      </c>
    </row>
    <row r="36" spans="1:62" ht="15" x14ac:dyDescent="0.25">
      <c r="A36" s="98" t="s">
        <v>3227</v>
      </c>
      <c r="B36" s="98" t="s">
        <v>3228</v>
      </c>
      <c r="C36" s="99" t="str">
        <f>VLOOKUP(E:E,'PARAGENS CONCELHO'!$1:$1048576,2,FALSE)</f>
        <v xml:space="preserve"> 40.657811,  -7.927082</v>
      </c>
      <c r="D36" s="99" t="str">
        <f>VLOOKUP(E:E,'PARAGENS CONCELHO'!$1:$1048576,3,FALSE)</f>
        <v>Monte Belo-Estádio 1</v>
      </c>
      <c r="E36" s="99" t="s">
        <v>3464</v>
      </c>
      <c r="G36" s="324"/>
      <c r="H36" s="193">
        <v>0.27083333333333298</v>
      </c>
      <c r="I36" s="193">
        <v>0.89583333333333304</v>
      </c>
      <c r="J36" s="193">
        <v>0.90972222222222399</v>
      </c>
      <c r="K36" s="323"/>
      <c r="L36" s="193">
        <v>0.90972222222222399</v>
      </c>
      <c r="M36" s="323"/>
      <c r="N36" s="193">
        <v>0.28472222222222199</v>
      </c>
      <c r="O36" s="193">
        <v>0.29861111111111199</v>
      </c>
      <c r="P36" s="193">
        <v>0.3125</v>
      </c>
      <c r="Q36" s="193">
        <v>0.85416666666666696</v>
      </c>
      <c r="R36" s="193">
        <v>0.86805555555555802</v>
      </c>
      <c r="S36" s="193">
        <v>0.88194444444444398</v>
      </c>
      <c r="T36" s="323"/>
      <c r="U36" s="192">
        <f t="shared" si="7"/>
        <v>0.32638888888888884</v>
      </c>
      <c r="V36" s="192">
        <f t="shared" si="7"/>
        <v>0.34027777777777773</v>
      </c>
      <c r="W36" s="192">
        <f t="shared" si="7"/>
        <v>0.35416666666666663</v>
      </c>
      <c r="X36" s="192">
        <f t="shared" si="7"/>
        <v>0.36805555555555552</v>
      </c>
      <c r="Y36" s="192">
        <f t="shared" si="7"/>
        <v>0.38194444444444442</v>
      </c>
      <c r="Z36" s="193">
        <f t="shared" si="7"/>
        <v>0.39583333333333326</v>
      </c>
      <c r="AA36" s="193">
        <f t="shared" si="7"/>
        <v>0.40972222222222215</v>
      </c>
      <c r="AB36" s="193">
        <f t="shared" si="7"/>
        <v>0.42361111111111105</v>
      </c>
      <c r="AC36" s="193">
        <f t="shared" si="7"/>
        <v>0.43749999999999994</v>
      </c>
      <c r="AD36" s="193">
        <f t="shared" si="7"/>
        <v>0.45138888888888884</v>
      </c>
      <c r="AE36" s="193">
        <f t="shared" si="7"/>
        <v>0.46527777777777773</v>
      </c>
      <c r="AF36" s="193">
        <f t="shared" si="7"/>
        <v>0.47916666666666663</v>
      </c>
      <c r="AG36" s="193">
        <f t="shared" si="7"/>
        <v>0.49305555555555552</v>
      </c>
      <c r="AH36" s="193">
        <f t="shared" si="7"/>
        <v>0.50694444444444442</v>
      </c>
      <c r="AI36" s="193">
        <f t="shared" si="7"/>
        <v>0.52083333333333326</v>
      </c>
      <c r="AJ36" s="193">
        <f t="shared" si="7"/>
        <v>0.53472222222222221</v>
      </c>
      <c r="AK36" s="193">
        <f t="shared" si="5"/>
        <v>0.54861111111111105</v>
      </c>
      <c r="AL36" s="193">
        <f t="shared" si="5"/>
        <v>0.5625</v>
      </c>
      <c r="AM36" s="193">
        <f t="shared" si="5"/>
        <v>0.57638888888888884</v>
      </c>
      <c r="AN36" s="193">
        <f t="shared" si="5"/>
        <v>0.59027777777777768</v>
      </c>
      <c r="AO36" s="193">
        <f t="shared" si="5"/>
        <v>0.60416666666666663</v>
      </c>
      <c r="AP36" s="193">
        <f t="shared" si="5"/>
        <v>0.61805555555555547</v>
      </c>
      <c r="AQ36" s="193">
        <f t="shared" si="5"/>
        <v>0.63194444444444442</v>
      </c>
      <c r="AR36" s="193">
        <f t="shared" si="5"/>
        <v>0.64583333333333326</v>
      </c>
      <c r="AS36" s="193">
        <f t="shared" si="5"/>
        <v>0.65972222222222221</v>
      </c>
      <c r="AT36" s="193">
        <f t="shared" si="5"/>
        <v>0.67361111111111105</v>
      </c>
      <c r="AU36" s="193">
        <f t="shared" si="5"/>
        <v>0.6875</v>
      </c>
      <c r="AV36" s="193">
        <f t="shared" si="5"/>
        <v>0.70138888888888884</v>
      </c>
      <c r="AW36" s="193">
        <f t="shared" si="5"/>
        <v>0.71527777777777768</v>
      </c>
      <c r="AX36" s="193">
        <f t="shared" si="5"/>
        <v>0.72916666666666663</v>
      </c>
      <c r="AY36" s="193">
        <f t="shared" si="5"/>
        <v>0.74305555555555547</v>
      </c>
      <c r="AZ36" s="193">
        <f t="shared" si="5"/>
        <v>0.75694444444444442</v>
      </c>
      <c r="BA36" s="193">
        <f t="shared" si="5"/>
        <v>0.77083333333333326</v>
      </c>
      <c r="BB36" s="193">
        <f t="shared" si="5"/>
        <v>0.78472222222222221</v>
      </c>
      <c r="BC36" s="193">
        <f t="shared" si="4"/>
        <v>0.79861111111111105</v>
      </c>
      <c r="BD36" s="193">
        <f t="shared" si="4"/>
        <v>0.8125</v>
      </c>
      <c r="BE36" s="193">
        <f t="shared" si="4"/>
        <v>0.82638888888888884</v>
      </c>
      <c r="BF36" s="193">
        <f t="shared" si="4"/>
        <v>0.84027777777777768</v>
      </c>
      <c r="BG36" s="323"/>
      <c r="BH36" s="225">
        <f t="shared" si="6"/>
        <v>0.95138888888888884</v>
      </c>
      <c r="BI36" s="225">
        <f t="shared" si="6"/>
        <v>0.99305555555555547</v>
      </c>
      <c r="BJ36" s="225">
        <f t="shared" si="6"/>
        <v>3.4722222222222224E-2</v>
      </c>
    </row>
    <row r="37" spans="1:62" ht="15" x14ac:dyDescent="0.25">
      <c r="A37" s="101" t="s">
        <v>3229</v>
      </c>
      <c r="B37" s="101" t="s">
        <v>3230</v>
      </c>
      <c r="C37" s="99" t="str">
        <f>VLOOKUP(E:E,'PARAGENS CONCELHO'!$1:$1048576,2,FALSE)</f>
        <v xml:space="preserve"> 40.659537,  -7.926582</v>
      </c>
      <c r="D37" s="99" t="str">
        <f>VLOOKUP(E:E,'PARAGENS CONCELHO'!$1:$1048576,3,FALSE)</f>
        <v>Campo dos Trambelos</v>
      </c>
      <c r="E37" s="102" t="s">
        <v>3465</v>
      </c>
      <c r="F37" s="99"/>
      <c r="G37" s="324"/>
      <c r="H37" s="193">
        <v>0.27152777777777798</v>
      </c>
      <c r="I37" s="193">
        <v>0.89652777777777803</v>
      </c>
      <c r="J37" s="193">
        <v>0.91041666666666898</v>
      </c>
      <c r="K37" s="323"/>
      <c r="L37" s="193">
        <v>0.91041666666666898</v>
      </c>
      <c r="M37" s="323"/>
      <c r="N37" s="193">
        <v>0.28541666666666698</v>
      </c>
      <c r="O37" s="193">
        <v>0.29930555555555699</v>
      </c>
      <c r="P37" s="193">
        <v>0.313194444444444</v>
      </c>
      <c r="Q37" s="193">
        <v>0.85486111111111096</v>
      </c>
      <c r="R37" s="193">
        <v>0.86875000000000202</v>
      </c>
      <c r="S37" s="193">
        <v>0.88263888888888897</v>
      </c>
      <c r="T37" s="323"/>
      <c r="U37" s="193">
        <f t="shared" si="7"/>
        <v>0.32708333333333328</v>
      </c>
      <c r="V37" s="193">
        <f t="shared" si="7"/>
        <v>0.34097222222222218</v>
      </c>
      <c r="W37" s="193">
        <f t="shared" si="7"/>
        <v>0.35486111111111107</v>
      </c>
      <c r="X37" s="193">
        <f t="shared" si="7"/>
        <v>0.36874999999999997</v>
      </c>
      <c r="Y37" s="193">
        <f t="shared" si="7"/>
        <v>0.38263888888888886</v>
      </c>
      <c r="Z37" s="193">
        <f t="shared" si="7"/>
        <v>0.3965277777777777</v>
      </c>
      <c r="AA37" s="193">
        <f t="shared" si="7"/>
        <v>0.4104166666666666</v>
      </c>
      <c r="AB37" s="193">
        <f t="shared" si="7"/>
        <v>0.42430555555555549</v>
      </c>
      <c r="AC37" s="193">
        <f t="shared" si="7"/>
        <v>0.43819444444444439</v>
      </c>
      <c r="AD37" s="193">
        <f t="shared" si="7"/>
        <v>0.45208333333333328</v>
      </c>
      <c r="AE37" s="193">
        <f t="shared" si="7"/>
        <v>0.46597222222222218</v>
      </c>
      <c r="AF37" s="193">
        <f t="shared" si="7"/>
        <v>0.47986111111111107</v>
      </c>
      <c r="AG37" s="193">
        <f t="shared" si="7"/>
        <v>0.49374999999999997</v>
      </c>
      <c r="AH37" s="193">
        <f t="shared" si="7"/>
        <v>0.50763888888888886</v>
      </c>
      <c r="AI37" s="193">
        <f t="shared" si="7"/>
        <v>0.5215277777777777</v>
      </c>
      <c r="AJ37" s="193">
        <f t="shared" si="7"/>
        <v>0.53541666666666665</v>
      </c>
      <c r="AK37" s="193">
        <f t="shared" si="5"/>
        <v>0.54930555555555549</v>
      </c>
      <c r="AL37" s="193">
        <f t="shared" si="5"/>
        <v>0.56319444444444444</v>
      </c>
      <c r="AM37" s="193">
        <f t="shared" si="5"/>
        <v>0.57708333333333328</v>
      </c>
      <c r="AN37" s="193">
        <f t="shared" si="5"/>
        <v>0.59097222222222212</v>
      </c>
      <c r="AO37" s="193">
        <f t="shared" si="5"/>
        <v>0.60486111111111107</v>
      </c>
      <c r="AP37" s="193">
        <f t="shared" si="5"/>
        <v>0.61874999999999991</v>
      </c>
      <c r="AQ37" s="193">
        <f t="shared" si="5"/>
        <v>0.63263888888888886</v>
      </c>
      <c r="AR37" s="193">
        <f t="shared" si="5"/>
        <v>0.6465277777777777</v>
      </c>
      <c r="AS37" s="193">
        <f t="shared" si="5"/>
        <v>0.66041666666666665</v>
      </c>
      <c r="AT37" s="193">
        <f t="shared" si="5"/>
        <v>0.67430555555555549</v>
      </c>
      <c r="AU37" s="193">
        <f t="shared" si="5"/>
        <v>0.68819444444444444</v>
      </c>
      <c r="AV37" s="193">
        <f t="shared" si="5"/>
        <v>0.70208333333333328</v>
      </c>
      <c r="AW37" s="193">
        <f t="shared" si="5"/>
        <v>0.71597222222222212</v>
      </c>
      <c r="AX37" s="193">
        <f t="shared" si="5"/>
        <v>0.72986111111111107</v>
      </c>
      <c r="AY37" s="193">
        <f t="shared" si="5"/>
        <v>0.74374999999999991</v>
      </c>
      <c r="AZ37" s="193">
        <f t="shared" si="5"/>
        <v>0.75763888888888886</v>
      </c>
      <c r="BA37" s="193">
        <f t="shared" si="5"/>
        <v>0.7715277777777777</v>
      </c>
      <c r="BB37" s="193">
        <f t="shared" si="5"/>
        <v>0.78541666666666665</v>
      </c>
      <c r="BC37" s="193">
        <f t="shared" si="4"/>
        <v>0.79930555555555549</v>
      </c>
      <c r="BD37" s="193">
        <f t="shared" si="4"/>
        <v>0.81319444444444444</v>
      </c>
      <c r="BE37" s="193">
        <f t="shared" si="4"/>
        <v>0.82708333333333328</v>
      </c>
      <c r="BF37" s="193">
        <f t="shared" si="4"/>
        <v>0.84097222222222212</v>
      </c>
      <c r="BG37" s="323"/>
      <c r="BH37" s="225">
        <f t="shared" si="6"/>
        <v>0.95208333333333328</v>
      </c>
      <c r="BI37" s="225">
        <f t="shared" si="6"/>
        <v>0.99374999999999991</v>
      </c>
      <c r="BJ37" s="225">
        <f t="shared" si="6"/>
        <v>3.5416666666666666E-2</v>
      </c>
    </row>
    <row r="38" spans="1:62" ht="15" x14ac:dyDescent="0.25">
      <c r="A38" s="98" t="s">
        <v>3231</v>
      </c>
      <c r="B38" s="98" t="s">
        <v>3232</v>
      </c>
      <c r="C38" s="99" t="str">
        <f>VLOOKUP(E:E,'PARAGENS CONCELHO'!$1:$1048576,2,FALSE)</f>
        <v xml:space="preserve"> 40.660189,  -7.921028</v>
      </c>
      <c r="D38" s="99" t="str">
        <f>VLOOKUP(E:E,'PARAGENS CONCELHO'!$1:$1048576,3,FALSE)</f>
        <v>Balsa 1</v>
      </c>
      <c r="E38" s="99" t="s">
        <v>3466</v>
      </c>
      <c r="F38" s="123"/>
      <c r="G38" s="324"/>
      <c r="H38" s="193">
        <v>0.27222222222222198</v>
      </c>
      <c r="I38" s="193">
        <v>0.89722222222222203</v>
      </c>
      <c r="J38" s="193">
        <v>0.91111111111111298</v>
      </c>
      <c r="K38" s="323"/>
      <c r="L38" s="193">
        <v>0.91111111111111298</v>
      </c>
      <c r="M38" s="323"/>
      <c r="N38" s="193">
        <v>0.28611111111111098</v>
      </c>
      <c r="O38" s="193">
        <v>0.30000000000000099</v>
      </c>
      <c r="P38" s="193">
        <v>0.31388888888888899</v>
      </c>
      <c r="Q38" s="193">
        <v>0.85555555555555596</v>
      </c>
      <c r="R38" s="193">
        <v>0.86944444444444702</v>
      </c>
      <c r="S38" s="193">
        <v>0.88333333333333297</v>
      </c>
      <c r="T38" s="323"/>
      <c r="U38" s="192">
        <f t="shared" si="7"/>
        <v>0.32777777777777772</v>
      </c>
      <c r="V38" s="192">
        <f t="shared" si="7"/>
        <v>0.34166666666666662</v>
      </c>
      <c r="W38" s="192">
        <f t="shared" si="7"/>
        <v>0.35555555555555551</v>
      </c>
      <c r="X38" s="192">
        <f t="shared" si="7"/>
        <v>0.36944444444444441</v>
      </c>
      <c r="Y38" s="192">
        <f t="shared" si="7"/>
        <v>0.3833333333333333</v>
      </c>
      <c r="Z38" s="193">
        <f t="shared" si="7"/>
        <v>0.39722222222222214</v>
      </c>
      <c r="AA38" s="193">
        <f t="shared" si="7"/>
        <v>0.41111111111111104</v>
      </c>
      <c r="AB38" s="193">
        <f t="shared" si="7"/>
        <v>0.42499999999999993</v>
      </c>
      <c r="AC38" s="193">
        <f t="shared" si="7"/>
        <v>0.43888888888888883</v>
      </c>
      <c r="AD38" s="193">
        <f t="shared" si="7"/>
        <v>0.45277777777777772</v>
      </c>
      <c r="AE38" s="193">
        <f t="shared" si="7"/>
        <v>0.46666666666666662</v>
      </c>
      <c r="AF38" s="193">
        <f t="shared" si="7"/>
        <v>0.48055555555555551</v>
      </c>
      <c r="AG38" s="193">
        <f t="shared" si="7"/>
        <v>0.49444444444444441</v>
      </c>
      <c r="AH38" s="193">
        <f t="shared" si="7"/>
        <v>0.5083333333333333</v>
      </c>
      <c r="AI38" s="193">
        <f t="shared" si="7"/>
        <v>0.52222222222222214</v>
      </c>
      <c r="AJ38" s="193">
        <f t="shared" si="7"/>
        <v>0.53611111111111109</v>
      </c>
      <c r="AK38" s="193">
        <f t="shared" si="5"/>
        <v>0.54999999999999993</v>
      </c>
      <c r="AL38" s="193">
        <f t="shared" si="5"/>
        <v>0.56388888888888888</v>
      </c>
      <c r="AM38" s="193">
        <f t="shared" si="5"/>
        <v>0.57777777777777772</v>
      </c>
      <c r="AN38" s="193">
        <f t="shared" ref="AN38:BC43" si="8">AN37+$S$6</f>
        <v>0.59166666666666656</v>
      </c>
      <c r="AO38" s="193">
        <f t="shared" si="8"/>
        <v>0.60555555555555551</v>
      </c>
      <c r="AP38" s="193">
        <f t="shared" si="8"/>
        <v>0.61944444444444435</v>
      </c>
      <c r="AQ38" s="193">
        <f t="shared" si="8"/>
        <v>0.6333333333333333</v>
      </c>
      <c r="AR38" s="193">
        <f t="shared" si="8"/>
        <v>0.64722222222222214</v>
      </c>
      <c r="AS38" s="193">
        <f t="shared" si="8"/>
        <v>0.66111111111111109</v>
      </c>
      <c r="AT38" s="193">
        <f t="shared" si="8"/>
        <v>0.67499999999999993</v>
      </c>
      <c r="AU38" s="193">
        <f t="shared" si="8"/>
        <v>0.68888888888888888</v>
      </c>
      <c r="AV38" s="193">
        <f t="shared" si="8"/>
        <v>0.70277777777777772</v>
      </c>
      <c r="AW38" s="193">
        <f t="shared" si="8"/>
        <v>0.71666666666666656</v>
      </c>
      <c r="AX38" s="193">
        <f t="shared" si="8"/>
        <v>0.73055555555555551</v>
      </c>
      <c r="AY38" s="193">
        <f t="shared" si="8"/>
        <v>0.74444444444444435</v>
      </c>
      <c r="AZ38" s="193">
        <f t="shared" si="8"/>
        <v>0.7583333333333333</v>
      </c>
      <c r="BA38" s="193">
        <f t="shared" si="8"/>
        <v>0.77222222222222214</v>
      </c>
      <c r="BB38" s="193">
        <f t="shared" si="8"/>
        <v>0.78611111111111109</v>
      </c>
      <c r="BC38" s="193">
        <f t="shared" si="4"/>
        <v>0.79999999999999993</v>
      </c>
      <c r="BD38" s="193">
        <f t="shared" si="4"/>
        <v>0.81388888888888888</v>
      </c>
      <c r="BE38" s="193">
        <f t="shared" si="4"/>
        <v>0.82777777777777772</v>
      </c>
      <c r="BF38" s="193">
        <f t="shared" si="4"/>
        <v>0.84166666666666656</v>
      </c>
      <c r="BG38" s="323"/>
      <c r="BH38" s="225">
        <f t="shared" si="6"/>
        <v>0.95277777777777772</v>
      </c>
      <c r="BI38" s="225">
        <f t="shared" si="6"/>
        <v>0.99444444444444435</v>
      </c>
      <c r="BJ38" s="225">
        <f t="shared" si="6"/>
        <v>3.6111111111111108E-2</v>
      </c>
    </row>
    <row r="39" spans="1:62" ht="15" x14ac:dyDescent="0.25">
      <c r="A39" s="101" t="s">
        <v>3215</v>
      </c>
      <c r="B39" s="101" t="s">
        <v>3233</v>
      </c>
      <c r="C39" s="99" t="str">
        <f>VLOOKUP(E:E,'PARAGENS CONCELHO'!$1:$1048576,2,FALSE)</f>
        <v xml:space="preserve"> 40.661687,  -7.920191</v>
      </c>
      <c r="D39" s="99" t="str">
        <f>VLOOKUP(E:E,'PARAGENS CONCELHO'!$1:$1048576,3,FALSE)</f>
        <v>César Anjo 1</v>
      </c>
      <c r="E39" s="102" t="s">
        <v>3467</v>
      </c>
      <c r="G39" s="324"/>
      <c r="H39" s="193">
        <v>0.27291666666666697</v>
      </c>
      <c r="I39" s="193">
        <v>0.89791666666666703</v>
      </c>
      <c r="J39" s="193">
        <v>0.91180555555555798</v>
      </c>
      <c r="K39" s="323"/>
      <c r="L39" s="193">
        <v>0.91180555555555798</v>
      </c>
      <c r="M39" s="323"/>
      <c r="N39" s="193">
        <v>0.28680555555555498</v>
      </c>
      <c r="O39" s="193">
        <v>0.30069444444444599</v>
      </c>
      <c r="P39" s="193">
        <v>0.31458333333333299</v>
      </c>
      <c r="Q39" s="193">
        <v>0.85624999999999996</v>
      </c>
      <c r="R39" s="193">
        <v>0.87013888888889102</v>
      </c>
      <c r="S39" s="193">
        <v>0.88402777777777797</v>
      </c>
      <c r="T39" s="323"/>
      <c r="U39" s="193">
        <f t="shared" si="7"/>
        <v>0.32847222222222217</v>
      </c>
      <c r="V39" s="193">
        <f t="shared" si="7"/>
        <v>0.34236111111111106</v>
      </c>
      <c r="W39" s="193">
        <f t="shared" si="7"/>
        <v>0.35624999999999996</v>
      </c>
      <c r="X39" s="193">
        <f t="shared" si="7"/>
        <v>0.37013888888888885</v>
      </c>
      <c r="Y39" s="193">
        <f t="shared" si="7"/>
        <v>0.38402777777777775</v>
      </c>
      <c r="Z39" s="193">
        <f t="shared" si="7"/>
        <v>0.39791666666666659</v>
      </c>
      <c r="AA39" s="193">
        <f t="shared" si="7"/>
        <v>0.41180555555555548</v>
      </c>
      <c r="AB39" s="193">
        <f t="shared" si="7"/>
        <v>0.42569444444444438</v>
      </c>
      <c r="AC39" s="193">
        <f t="shared" si="7"/>
        <v>0.43958333333333327</v>
      </c>
      <c r="AD39" s="193">
        <f t="shared" si="7"/>
        <v>0.45347222222222217</v>
      </c>
      <c r="AE39" s="193">
        <f t="shared" si="7"/>
        <v>0.46736111111111106</v>
      </c>
      <c r="AF39" s="193">
        <f t="shared" si="7"/>
        <v>0.48124999999999996</v>
      </c>
      <c r="AG39" s="193">
        <f t="shared" si="7"/>
        <v>0.49513888888888885</v>
      </c>
      <c r="AH39" s="193">
        <f t="shared" si="7"/>
        <v>0.50902777777777775</v>
      </c>
      <c r="AI39" s="193">
        <f t="shared" si="7"/>
        <v>0.52291666666666659</v>
      </c>
      <c r="AJ39" s="193">
        <f t="shared" si="7"/>
        <v>0.53680555555555554</v>
      </c>
      <c r="AK39" s="193">
        <f t="shared" ref="AK39:AM43" si="9">AK38+$S$6</f>
        <v>0.55069444444444438</v>
      </c>
      <c r="AL39" s="193">
        <f t="shared" si="9"/>
        <v>0.56458333333333333</v>
      </c>
      <c r="AM39" s="193">
        <f t="shared" si="9"/>
        <v>0.57847222222222217</v>
      </c>
      <c r="AN39" s="193">
        <f t="shared" si="8"/>
        <v>0.59236111111111101</v>
      </c>
      <c r="AO39" s="193">
        <f t="shared" si="8"/>
        <v>0.60624999999999996</v>
      </c>
      <c r="AP39" s="193">
        <f t="shared" si="8"/>
        <v>0.6201388888888888</v>
      </c>
      <c r="AQ39" s="193">
        <f t="shared" si="8"/>
        <v>0.63402777777777775</v>
      </c>
      <c r="AR39" s="193">
        <f t="shared" si="8"/>
        <v>0.64791666666666659</v>
      </c>
      <c r="AS39" s="193">
        <f t="shared" si="8"/>
        <v>0.66180555555555554</v>
      </c>
      <c r="AT39" s="193">
        <f t="shared" si="8"/>
        <v>0.67569444444444438</v>
      </c>
      <c r="AU39" s="193">
        <f t="shared" si="8"/>
        <v>0.68958333333333333</v>
      </c>
      <c r="AV39" s="193">
        <f t="shared" si="8"/>
        <v>0.70347222222222217</v>
      </c>
      <c r="AW39" s="193">
        <f t="shared" si="8"/>
        <v>0.71736111111111101</v>
      </c>
      <c r="AX39" s="193">
        <f t="shared" si="8"/>
        <v>0.73124999999999996</v>
      </c>
      <c r="AY39" s="193">
        <f t="shared" si="8"/>
        <v>0.7451388888888888</v>
      </c>
      <c r="AZ39" s="193">
        <f t="shared" si="8"/>
        <v>0.75902777777777775</v>
      </c>
      <c r="BA39" s="193">
        <f t="shared" si="8"/>
        <v>0.77291666666666659</v>
      </c>
      <c r="BB39" s="193">
        <f t="shared" si="8"/>
        <v>0.78680555555555554</v>
      </c>
      <c r="BC39" s="193">
        <f t="shared" si="8"/>
        <v>0.80069444444444438</v>
      </c>
      <c r="BD39" s="193">
        <f t="shared" ref="BD39:BF43" si="10">BD38+$S$6</f>
        <v>0.81458333333333333</v>
      </c>
      <c r="BE39" s="193">
        <f t="shared" si="10"/>
        <v>0.82847222222222217</v>
      </c>
      <c r="BF39" s="193">
        <f t="shared" si="10"/>
        <v>0.84236111111111101</v>
      </c>
      <c r="BG39" s="323"/>
      <c r="BH39" s="225">
        <f t="shared" si="6"/>
        <v>0.95347222222222217</v>
      </c>
      <c r="BI39" s="225">
        <f t="shared" si="6"/>
        <v>0.9951388888888888</v>
      </c>
      <c r="BJ39" s="225">
        <f t="shared" si="6"/>
        <v>3.680555555555555E-2</v>
      </c>
    </row>
    <row r="40" spans="1:62" ht="15" x14ac:dyDescent="0.25">
      <c r="A40" s="98" t="s">
        <v>3234</v>
      </c>
      <c r="B40" s="98" t="s">
        <v>3235</v>
      </c>
      <c r="C40" s="99" t="str">
        <f>VLOOKUP(E:E,'PARAGENS CONCELHO'!$1:$1048576,2,FALSE)</f>
        <v xml:space="preserve"> 40.661570,  -7.917603</v>
      </c>
      <c r="D40" s="99" t="str">
        <f>VLOOKUP(E:E,'PARAGENS CONCELHO'!$1:$1048576,3,FALSE)</f>
        <v>Bombeiros Voluntários</v>
      </c>
      <c r="E40" s="99" t="s">
        <v>3468</v>
      </c>
      <c r="F40" s="99"/>
      <c r="G40" s="324"/>
      <c r="H40" s="193">
        <v>0.27361111111111103</v>
      </c>
      <c r="I40" s="193">
        <v>0.89861111111111103</v>
      </c>
      <c r="J40" s="193">
        <v>0.91250000000000198</v>
      </c>
      <c r="K40" s="323"/>
      <c r="L40" s="193">
        <v>0.91250000000000198</v>
      </c>
      <c r="M40" s="323"/>
      <c r="N40" s="193">
        <v>0.28749999999999998</v>
      </c>
      <c r="O40" s="193">
        <v>0.30138888888888998</v>
      </c>
      <c r="P40" s="193">
        <v>0.31527777777777799</v>
      </c>
      <c r="Q40" s="193">
        <v>0.85694444444444395</v>
      </c>
      <c r="R40" s="193">
        <v>0.87083333333333601</v>
      </c>
      <c r="S40" s="193">
        <v>0.88472222222222197</v>
      </c>
      <c r="T40" s="323"/>
      <c r="U40" s="192">
        <f t="shared" si="7"/>
        <v>0.32916666666666661</v>
      </c>
      <c r="V40" s="192">
        <f t="shared" si="7"/>
        <v>0.3430555555555555</v>
      </c>
      <c r="W40" s="192">
        <f t="shared" si="7"/>
        <v>0.3569444444444444</v>
      </c>
      <c r="X40" s="192">
        <f t="shared" si="7"/>
        <v>0.37083333333333329</v>
      </c>
      <c r="Y40" s="192">
        <f t="shared" si="7"/>
        <v>0.38472222222222219</v>
      </c>
      <c r="Z40" s="193">
        <f t="shared" si="7"/>
        <v>0.39861111111111103</v>
      </c>
      <c r="AA40" s="193">
        <f t="shared" si="7"/>
        <v>0.41249999999999992</v>
      </c>
      <c r="AB40" s="193">
        <f t="shared" si="7"/>
        <v>0.42638888888888882</v>
      </c>
      <c r="AC40" s="193">
        <f t="shared" si="7"/>
        <v>0.44027777777777771</v>
      </c>
      <c r="AD40" s="193">
        <f t="shared" si="7"/>
        <v>0.45416666666666661</v>
      </c>
      <c r="AE40" s="193">
        <f t="shared" si="7"/>
        <v>0.4680555555555555</v>
      </c>
      <c r="AF40" s="193">
        <f t="shared" si="7"/>
        <v>0.4819444444444444</v>
      </c>
      <c r="AG40" s="193">
        <f t="shared" si="7"/>
        <v>0.49583333333333329</v>
      </c>
      <c r="AH40" s="193">
        <f t="shared" si="7"/>
        <v>0.50972222222222219</v>
      </c>
      <c r="AI40" s="193">
        <f t="shared" si="7"/>
        <v>0.52361111111111103</v>
      </c>
      <c r="AJ40" s="193">
        <f t="shared" si="7"/>
        <v>0.53749999999999998</v>
      </c>
      <c r="AK40" s="193">
        <f t="shared" si="9"/>
        <v>0.55138888888888882</v>
      </c>
      <c r="AL40" s="193">
        <f t="shared" si="9"/>
        <v>0.56527777777777777</v>
      </c>
      <c r="AM40" s="193">
        <f t="shared" si="9"/>
        <v>0.57916666666666661</v>
      </c>
      <c r="AN40" s="193">
        <f t="shared" si="8"/>
        <v>0.59305555555555545</v>
      </c>
      <c r="AO40" s="193">
        <f t="shared" si="8"/>
        <v>0.6069444444444444</v>
      </c>
      <c r="AP40" s="193">
        <f t="shared" si="8"/>
        <v>0.62083333333333324</v>
      </c>
      <c r="AQ40" s="193">
        <f t="shared" si="8"/>
        <v>0.63472222222222219</v>
      </c>
      <c r="AR40" s="193">
        <f t="shared" si="8"/>
        <v>0.64861111111111103</v>
      </c>
      <c r="AS40" s="193">
        <f t="shared" si="8"/>
        <v>0.66249999999999998</v>
      </c>
      <c r="AT40" s="193">
        <f t="shared" si="8"/>
        <v>0.67638888888888882</v>
      </c>
      <c r="AU40" s="193">
        <f t="shared" si="8"/>
        <v>0.69027777777777777</v>
      </c>
      <c r="AV40" s="193">
        <f t="shared" si="8"/>
        <v>0.70416666666666661</v>
      </c>
      <c r="AW40" s="193">
        <f t="shared" si="8"/>
        <v>0.71805555555555545</v>
      </c>
      <c r="AX40" s="193">
        <f t="shared" si="8"/>
        <v>0.7319444444444444</v>
      </c>
      <c r="AY40" s="193">
        <f t="shared" si="8"/>
        <v>0.74583333333333324</v>
      </c>
      <c r="AZ40" s="193">
        <f t="shared" si="8"/>
        <v>0.75972222222222219</v>
      </c>
      <c r="BA40" s="193">
        <f t="shared" si="8"/>
        <v>0.77361111111111103</v>
      </c>
      <c r="BB40" s="193">
        <f t="shared" si="8"/>
        <v>0.78749999999999998</v>
      </c>
      <c r="BC40" s="193">
        <f t="shared" si="8"/>
        <v>0.80138888888888882</v>
      </c>
      <c r="BD40" s="193">
        <f t="shared" si="10"/>
        <v>0.81527777777777777</v>
      </c>
      <c r="BE40" s="193">
        <f t="shared" si="10"/>
        <v>0.82916666666666661</v>
      </c>
      <c r="BF40" s="193">
        <f t="shared" si="10"/>
        <v>0.84305555555555545</v>
      </c>
      <c r="BG40" s="323"/>
      <c r="BH40" s="225">
        <f t="shared" si="6"/>
        <v>0.95416666666666661</v>
      </c>
      <c r="BI40" s="225">
        <f t="shared" si="6"/>
        <v>0.99583333333333324</v>
      </c>
      <c r="BJ40" s="225">
        <f t="shared" si="6"/>
        <v>3.7499999999999992E-2</v>
      </c>
    </row>
    <row r="41" spans="1:62" ht="15" x14ac:dyDescent="0.25">
      <c r="A41" s="124" t="s">
        <v>3215</v>
      </c>
      <c r="B41" s="124" t="s">
        <v>3236</v>
      </c>
      <c r="C41" s="99" t="str">
        <f>VLOOKUP(E:E,'PARAGENS CONCELHO'!$1:$1048576,2,FALSE)</f>
        <v xml:space="preserve"> 40.661562,  -7.915328</v>
      </c>
      <c r="D41" s="99" t="str">
        <f>VLOOKUP(E:E,'PARAGENS CONCELHO'!$1:$1048576,3,FALSE)</f>
        <v>COMV 1</v>
      </c>
      <c r="E41" s="102" t="s">
        <v>2772</v>
      </c>
      <c r="F41" s="123"/>
      <c r="G41" s="324"/>
      <c r="H41" s="193">
        <v>0.27430555555555602</v>
      </c>
      <c r="I41" s="193">
        <v>0.89930555555555503</v>
      </c>
      <c r="J41" s="193">
        <v>0.91319444444444697</v>
      </c>
      <c r="K41" s="323"/>
      <c r="L41" s="193">
        <v>0.91319444444444697</v>
      </c>
      <c r="M41" s="323"/>
      <c r="N41" s="193">
        <v>0.28819444444444398</v>
      </c>
      <c r="O41" s="193">
        <v>0.30208333333333498</v>
      </c>
      <c r="P41" s="193">
        <v>0.31597222222222199</v>
      </c>
      <c r="Q41" s="193">
        <v>0.85763888888888895</v>
      </c>
      <c r="R41" s="193">
        <v>0.87152777777778001</v>
      </c>
      <c r="S41" s="193">
        <v>0.88541666666666696</v>
      </c>
      <c r="T41" s="323"/>
      <c r="U41" s="193">
        <f t="shared" si="7"/>
        <v>0.32986111111111105</v>
      </c>
      <c r="V41" s="193">
        <f t="shared" si="7"/>
        <v>0.34374999999999994</v>
      </c>
      <c r="W41" s="193">
        <f t="shared" si="7"/>
        <v>0.35763888888888884</v>
      </c>
      <c r="X41" s="193">
        <f t="shared" si="7"/>
        <v>0.37152777777777773</v>
      </c>
      <c r="Y41" s="193">
        <f t="shared" si="7"/>
        <v>0.38541666666666663</v>
      </c>
      <c r="Z41" s="193">
        <f t="shared" si="7"/>
        <v>0.39930555555555547</v>
      </c>
      <c r="AA41" s="193">
        <f t="shared" si="7"/>
        <v>0.41319444444444436</v>
      </c>
      <c r="AB41" s="193">
        <f t="shared" si="7"/>
        <v>0.42708333333333326</v>
      </c>
      <c r="AC41" s="193">
        <f t="shared" si="7"/>
        <v>0.44097222222222215</v>
      </c>
      <c r="AD41" s="193">
        <f t="shared" si="7"/>
        <v>0.45486111111111105</v>
      </c>
      <c r="AE41" s="193">
        <f t="shared" si="7"/>
        <v>0.46874999999999994</v>
      </c>
      <c r="AF41" s="193">
        <f t="shared" si="7"/>
        <v>0.48263888888888884</v>
      </c>
      <c r="AG41" s="193">
        <f t="shared" si="7"/>
        <v>0.49652777777777773</v>
      </c>
      <c r="AH41" s="193">
        <f t="shared" si="7"/>
        <v>0.51041666666666663</v>
      </c>
      <c r="AI41" s="193">
        <f t="shared" si="7"/>
        <v>0.52430555555555547</v>
      </c>
      <c r="AJ41" s="193">
        <f t="shared" si="7"/>
        <v>0.53819444444444442</v>
      </c>
      <c r="AK41" s="193">
        <f t="shared" si="9"/>
        <v>0.55208333333333326</v>
      </c>
      <c r="AL41" s="193">
        <f t="shared" si="9"/>
        <v>0.56597222222222221</v>
      </c>
      <c r="AM41" s="193">
        <f t="shared" si="9"/>
        <v>0.57986111111111105</v>
      </c>
      <c r="AN41" s="193">
        <f t="shared" si="8"/>
        <v>0.59374999999999989</v>
      </c>
      <c r="AO41" s="193">
        <f t="shared" si="8"/>
        <v>0.60763888888888884</v>
      </c>
      <c r="AP41" s="193">
        <f t="shared" si="8"/>
        <v>0.62152777777777768</v>
      </c>
      <c r="AQ41" s="193">
        <f t="shared" si="8"/>
        <v>0.63541666666666663</v>
      </c>
      <c r="AR41" s="193">
        <f t="shared" si="8"/>
        <v>0.64930555555555547</v>
      </c>
      <c r="AS41" s="193">
        <f t="shared" si="8"/>
        <v>0.66319444444444442</v>
      </c>
      <c r="AT41" s="193">
        <f t="shared" si="8"/>
        <v>0.67708333333333326</v>
      </c>
      <c r="AU41" s="193">
        <f t="shared" si="8"/>
        <v>0.69097222222222221</v>
      </c>
      <c r="AV41" s="193">
        <f t="shared" si="8"/>
        <v>0.70486111111111105</v>
      </c>
      <c r="AW41" s="193">
        <f t="shared" si="8"/>
        <v>0.71874999999999989</v>
      </c>
      <c r="AX41" s="193">
        <f t="shared" si="8"/>
        <v>0.73263888888888884</v>
      </c>
      <c r="AY41" s="193">
        <f t="shared" si="8"/>
        <v>0.74652777777777768</v>
      </c>
      <c r="AZ41" s="193">
        <f t="shared" si="8"/>
        <v>0.76041666666666663</v>
      </c>
      <c r="BA41" s="193">
        <f t="shared" si="8"/>
        <v>0.77430555555555547</v>
      </c>
      <c r="BB41" s="193">
        <f t="shared" si="8"/>
        <v>0.78819444444444442</v>
      </c>
      <c r="BC41" s="193">
        <f t="shared" si="8"/>
        <v>0.80208333333333326</v>
      </c>
      <c r="BD41" s="193">
        <f t="shared" si="10"/>
        <v>0.81597222222222221</v>
      </c>
      <c r="BE41" s="193">
        <f t="shared" si="10"/>
        <v>0.82986111111111105</v>
      </c>
      <c r="BF41" s="193">
        <f t="shared" si="10"/>
        <v>0.84374999999999989</v>
      </c>
      <c r="BG41" s="323"/>
      <c r="BH41" s="225">
        <f t="shared" si="6"/>
        <v>0.95486111111111105</v>
      </c>
      <c r="BI41" s="225">
        <f t="shared" si="6"/>
        <v>0.99652777777777768</v>
      </c>
      <c r="BJ41" s="225">
        <f t="shared" si="6"/>
        <v>3.8194444444444434E-2</v>
      </c>
    </row>
    <row r="42" spans="1:62" ht="15" x14ac:dyDescent="0.25">
      <c r="A42" s="125" t="s">
        <v>3215</v>
      </c>
      <c r="B42" s="125" t="s">
        <v>3237</v>
      </c>
      <c r="C42" s="99" t="str">
        <f>VLOOKUP(E:E,'PARAGENS CONCELHO'!$1:$1048576,2,FALSE)</f>
        <v xml:space="preserve"> 40.664151,  -7.915741</v>
      </c>
      <c r="D42" s="99" t="str">
        <f>VLOOKUP(E:E,'PARAGENS CONCELHO'!$1:$1048576,3,FALSE)</f>
        <v>Fonte Cibernética 2</v>
      </c>
      <c r="E42" s="99" t="s">
        <v>2773</v>
      </c>
      <c r="F42" s="99"/>
      <c r="G42" s="324"/>
      <c r="H42" s="193">
        <v>0.27500000000000002</v>
      </c>
      <c r="I42" s="193">
        <v>0.9</v>
      </c>
      <c r="J42" s="193">
        <v>0.91388888888889197</v>
      </c>
      <c r="K42" s="323"/>
      <c r="L42" s="193">
        <v>0.91388888888889197</v>
      </c>
      <c r="M42" s="323"/>
      <c r="N42" s="193">
        <v>0.28888888888888897</v>
      </c>
      <c r="O42" s="193">
        <v>0.30277777777777898</v>
      </c>
      <c r="P42" s="193">
        <v>0.31666666666666698</v>
      </c>
      <c r="Q42" s="193">
        <v>0.85833333333333295</v>
      </c>
      <c r="R42" s="193">
        <v>0.87222222222222501</v>
      </c>
      <c r="S42" s="193">
        <v>0.88611111111111096</v>
      </c>
      <c r="T42" s="323"/>
      <c r="U42" s="192">
        <f t="shared" si="7"/>
        <v>0.33055555555555549</v>
      </c>
      <c r="V42" s="192">
        <f t="shared" si="7"/>
        <v>0.34444444444444439</v>
      </c>
      <c r="W42" s="192">
        <f t="shared" si="7"/>
        <v>0.35833333333333328</v>
      </c>
      <c r="X42" s="192">
        <f t="shared" si="7"/>
        <v>0.37222222222222218</v>
      </c>
      <c r="Y42" s="192">
        <f t="shared" si="7"/>
        <v>0.38611111111111107</v>
      </c>
      <c r="Z42" s="193">
        <f t="shared" si="7"/>
        <v>0.39999999999999991</v>
      </c>
      <c r="AA42" s="193">
        <f t="shared" si="7"/>
        <v>0.41388888888888881</v>
      </c>
      <c r="AB42" s="193">
        <f t="shared" si="7"/>
        <v>0.4277777777777777</v>
      </c>
      <c r="AC42" s="193">
        <f t="shared" si="7"/>
        <v>0.4416666666666666</v>
      </c>
      <c r="AD42" s="193">
        <f t="shared" si="7"/>
        <v>0.45555555555555549</v>
      </c>
      <c r="AE42" s="193">
        <f t="shared" si="7"/>
        <v>0.46944444444444439</v>
      </c>
      <c r="AF42" s="193">
        <f t="shared" si="7"/>
        <v>0.48333333333333328</v>
      </c>
      <c r="AG42" s="193">
        <f t="shared" si="7"/>
        <v>0.49722222222222218</v>
      </c>
      <c r="AH42" s="193">
        <f t="shared" si="7"/>
        <v>0.51111111111111107</v>
      </c>
      <c r="AI42" s="193">
        <f t="shared" si="7"/>
        <v>0.52499999999999991</v>
      </c>
      <c r="AJ42" s="193">
        <f t="shared" si="7"/>
        <v>0.53888888888888886</v>
      </c>
      <c r="AK42" s="193">
        <f t="shared" si="9"/>
        <v>0.5527777777777777</v>
      </c>
      <c r="AL42" s="193">
        <f t="shared" si="9"/>
        <v>0.56666666666666665</v>
      </c>
      <c r="AM42" s="193">
        <f t="shared" si="9"/>
        <v>0.58055555555555549</v>
      </c>
      <c r="AN42" s="193">
        <f t="shared" si="8"/>
        <v>0.59444444444444433</v>
      </c>
      <c r="AO42" s="193">
        <f t="shared" si="8"/>
        <v>0.60833333333333328</v>
      </c>
      <c r="AP42" s="193">
        <f t="shared" si="8"/>
        <v>0.62222222222222212</v>
      </c>
      <c r="AQ42" s="193">
        <f t="shared" si="8"/>
        <v>0.63611111111111107</v>
      </c>
      <c r="AR42" s="193">
        <f t="shared" si="8"/>
        <v>0.64999999999999991</v>
      </c>
      <c r="AS42" s="193">
        <f t="shared" si="8"/>
        <v>0.66388888888888886</v>
      </c>
      <c r="AT42" s="193">
        <f t="shared" si="8"/>
        <v>0.6777777777777777</v>
      </c>
      <c r="AU42" s="193">
        <f t="shared" si="8"/>
        <v>0.69166666666666665</v>
      </c>
      <c r="AV42" s="193">
        <f t="shared" si="8"/>
        <v>0.70555555555555549</v>
      </c>
      <c r="AW42" s="193">
        <f t="shared" si="8"/>
        <v>0.71944444444444433</v>
      </c>
      <c r="AX42" s="193">
        <f t="shared" si="8"/>
        <v>0.73333333333333328</v>
      </c>
      <c r="AY42" s="193">
        <f t="shared" si="8"/>
        <v>0.74722222222222212</v>
      </c>
      <c r="AZ42" s="193">
        <f t="shared" si="8"/>
        <v>0.76111111111111107</v>
      </c>
      <c r="BA42" s="193">
        <f t="shared" si="8"/>
        <v>0.77499999999999991</v>
      </c>
      <c r="BB42" s="193">
        <f t="shared" si="8"/>
        <v>0.78888888888888886</v>
      </c>
      <c r="BC42" s="193">
        <f t="shared" si="8"/>
        <v>0.8027777777777777</v>
      </c>
      <c r="BD42" s="193">
        <f t="shared" si="10"/>
        <v>0.81666666666666665</v>
      </c>
      <c r="BE42" s="193">
        <f t="shared" si="10"/>
        <v>0.83055555555555549</v>
      </c>
      <c r="BF42" s="193">
        <f t="shared" si="10"/>
        <v>0.84444444444444433</v>
      </c>
      <c r="BG42" s="323"/>
      <c r="BH42" s="225">
        <f t="shared" si="6"/>
        <v>0.95555555555555549</v>
      </c>
      <c r="BI42" s="225">
        <f t="shared" si="6"/>
        <v>0.99722222222222212</v>
      </c>
      <c r="BJ42" s="225">
        <f t="shared" si="6"/>
        <v>3.8888888888888876E-2</v>
      </c>
    </row>
    <row r="43" spans="1:62" ht="15" x14ac:dyDescent="0.25">
      <c r="A43" s="101" t="s">
        <v>136</v>
      </c>
      <c r="B43" s="101" t="s">
        <v>3238</v>
      </c>
      <c r="C43" s="99" t="str">
        <f>VLOOKUP(E:E,'PARAGENS CONCELHO'!$1:$1048576,2,FALSE)</f>
        <v xml:space="preserve"> 40.666818,  -7.916960</v>
      </c>
      <c r="D43" s="99" t="str">
        <f>VLOOKUP(E:E,'PARAGENS CONCELHO'!$1:$1048576,3,FALSE)</f>
        <v>Av Europa-Tribunal 2</v>
      </c>
      <c r="E43" s="102" t="s">
        <v>3095</v>
      </c>
      <c r="F43" s="123"/>
      <c r="G43" s="324"/>
      <c r="H43" s="193">
        <v>0.27569444444444402</v>
      </c>
      <c r="I43" s="193">
        <v>0.90069444444444402</v>
      </c>
      <c r="J43" s="193">
        <v>0.91458333333333597</v>
      </c>
      <c r="K43" s="323"/>
      <c r="L43" s="193">
        <v>0.91458333333333597</v>
      </c>
      <c r="M43" s="323"/>
      <c r="N43" s="193">
        <v>0.28958333333333303</v>
      </c>
      <c r="O43" s="193">
        <v>0.30347222222222398</v>
      </c>
      <c r="P43" s="193">
        <v>0.31736111111111098</v>
      </c>
      <c r="Q43" s="193">
        <v>0.85902777777777795</v>
      </c>
      <c r="R43" s="193">
        <v>0.87291666666666901</v>
      </c>
      <c r="S43" s="193">
        <v>0.88680555555555596</v>
      </c>
      <c r="T43" s="323"/>
      <c r="U43" s="193">
        <f t="shared" si="7"/>
        <v>0.33124999999999993</v>
      </c>
      <c r="V43" s="193">
        <f t="shared" si="7"/>
        <v>0.34513888888888883</v>
      </c>
      <c r="W43" s="193">
        <f t="shared" si="7"/>
        <v>0.35902777777777772</v>
      </c>
      <c r="X43" s="193">
        <f t="shared" si="7"/>
        <v>0.37291666666666662</v>
      </c>
      <c r="Y43" s="193">
        <f t="shared" si="7"/>
        <v>0.38680555555555551</v>
      </c>
      <c r="Z43" s="193">
        <f t="shared" si="7"/>
        <v>0.40069444444444435</v>
      </c>
      <c r="AA43" s="193">
        <f t="shared" si="7"/>
        <v>0.41458333333333325</v>
      </c>
      <c r="AB43" s="193">
        <f t="shared" si="7"/>
        <v>0.42847222222222214</v>
      </c>
      <c r="AC43" s="193">
        <f t="shared" si="7"/>
        <v>0.44236111111111104</v>
      </c>
      <c r="AD43" s="193">
        <f t="shared" si="7"/>
        <v>0.45624999999999993</v>
      </c>
      <c r="AE43" s="193">
        <f t="shared" si="7"/>
        <v>0.47013888888888883</v>
      </c>
      <c r="AF43" s="193">
        <f t="shared" si="7"/>
        <v>0.48402777777777772</v>
      </c>
      <c r="AG43" s="193">
        <f t="shared" si="7"/>
        <v>0.49791666666666662</v>
      </c>
      <c r="AH43" s="193">
        <f t="shared" si="7"/>
        <v>0.51180555555555551</v>
      </c>
      <c r="AI43" s="193">
        <f t="shared" si="7"/>
        <v>0.52569444444444435</v>
      </c>
      <c r="AJ43" s="193">
        <f t="shared" si="7"/>
        <v>0.5395833333333333</v>
      </c>
      <c r="AK43" s="193">
        <f t="shared" si="9"/>
        <v>0.55347222222222214</v>
      </c>
      <c r="AL43" s="193">
        <f t="shared" si="9"/>
        <v>0.56736111111111109</v>
      </c>
      <c r="AM43" s="193">
        <f t="shared" si="9"/>
        <v>0.58124999999999993</v>
      </c>
      <c r="AN43" s="193">
        <f t="shared" si="8"/>
        <v>0.59513888888888877</v>
      </c>
      <c r="AO43" s="193">
        <f t="shared" si="8"/>
        <v>0.60902777777777772</v>
      </c>
      <c r="AP43" s="193">
        <f t="shared" si="8"/>
        <v>0.62291666666666656</v>
      </c>
      <c r="AQ43" s="193">
        <f t="shared" si="8"/>
        <v>0.63680555555555551</v>
      </c>
      <c r="AR43" s="193">
        <f t="shared" si="8"/>
        <v>0.65069444444444435</v>
      </c>
      <c r="AS43" s="193">
        <f t="shared" si="8"/>
        <v>0.6645833333333333</v>
      </c>
      <c r="AT43" s="193">
        <f t="shared" si="8"/>
        <v>0.67847222222222214</v>
      </c>
      <c r="AU43" s="193">
        <f t="shared" si="8"/>
        <v>0.69236111111111109</v>
      </c>
      <c r="AV43" s="193">
        <f t="shared" si="8"/>
        <v>0.70624999999999993</v>
      </c>
      <c r="AW43" s="193">
        <f t="shared" si="8"/>
        <v>0.72013888888888877</v>
      </c>
      <c r="AX43" s="193">
        <f t="shared" si="8"/>
        <v>0.73402777777777772</v>
      </c>
      <c r="AY43" s="193">
        <f t="shared" si="8"/>
        <v>0.74791666666666656</v>
      </c>
      <c r="AZ43" s="193">
        <f t="shared" si="8"/>
        <v>0.76180555555555551</v>
      </c>
      <c r="BA43" s="193">
        <f t="shared" si="8"/>
        <v>0.77569444444444435</v>
      </c>
      <c r="BB43" s="193">
        <f t="shared" si="8"/>
        <v>0.7895833333333333</v>
      </c>
      <c r="BC43" s="193">
        <f t="shared" si="8"/>
        <v>0.80347222222222214</v>
      </c>
      <c r="BD43" s="193">
        <f t="shared" si="10"/>
        <v>0.81736111111111109</v>
      </c>
      <c r="BE43" s="193">
        <f t="shared" si="10"/>
        <v>0.83124999999999993</v>
      </c>
      <c r="BF43" s="193">
        <f t="shared" si="10"/>
        <v>0.84513888888888877</v>
      </c>
      <c r="BG43" s="323"/>
      <c r="BH43" s="225">
        <f t="shared" si="6"/>
        <v>0.95624999999999993</v>
      </c>
      <c r="BI43" s="225">
        <f t="shared" si="6"/>
        <v>0.99791666666666656</v>
      </c>
      <c r="BJ43" s="225">
        <f t="shared" si="6"/>
        <v>3.9583333333333318E-2</v>
      </c>
    </row>
    <row r="44" spans="1:62" ht="15" x14ac:dyDescent="0.25">
      <c r="A44" s="98" t="s">
        <v>3469</v>
      </c>
      <c r="B44" s="98" t="s">
        <v>3470</v>
      </c>
      <c r="C44" s="99" t="str">
        <f>VLOOKUP(E:E,'PARAGENS CONCELHO'!$1:$1048576,2,FALSE)</f>
        <v xml:space="preserve"> 40.671383,  -7.920214</v>
      </c>
      <c r="D44" s="99" t="str">
        <f>VLOOKUP(E:E,'PARAGENS CONCELHO'!$1:$1048576,3,FALSE)</f>
        <v>M Ferreira Figueiredo 1</v>
      </c>
      <c r="E44" s="99" t="s">
        <v>3471</v>
      </c>
      <c r="F44" s="99"/>
      <c r="G44" s="324"/>
      <c r="H44" s="193">
        <v>0.27777777777777779</v>
      </c>
      <c r="I44" s="193">
        <v>0.90277777777777779</v>
      </c>
      <c r="J44" s="193">
        <v>0.91666666666666663</v>
      </c>
      <c r="K44" s="323"/>
      <c r="L44" s="193">
        <v>0.91666666666666663</v>
      </c>
      <c r="M44" s="323"/>
      <c r="N44" s="193">
        <v>0.29166666666666669</v>
      </c>
      <c r="O44" s="193">
        <v>0.30555555555555552</v>
      </c>
      <c r="P44" s="193">
        <v>0.31944444444444448</v>
      </c>
      <c r="Q44" s="193">
        <v>0.86111111111111116</v>
      </c>
      <c r="R44" s="193">
        <v>0.875</v>
      </c>
      <c r="S44" s="193">
        <v>0.88888888888888884</v>
      </c>
      <c r="T44" s="323"/>
      <c r="U44" s="192">
        <f>U43+$S$8</f>
        <v>0.33333333333333326</v>
      </c>
      <c r="V44" s="192">
        <f t="shared" ref="V44:BF44" si="11">V43+$S$8</f>
        <v>0.34722222222222215</v>
      </c>
      <c r="W44" s="192">
        <f t="shared" si="11"/>
        <v>0.36111111111111105</v>
      </c>
      <c r="X44" s="192">
        <f t="shared" si="11"/>
        <v>0.37499999999999994</v>
      </c>
      <c r="Y44" s="192">
        <f t="shared" si="11"/>
        <v>0.38888888888888884</v>
      </c>
      <c r="Z44" s="193">
        <f t="shared" si="11"/>
        <v>0.40277777777777768</v>
      </c>
      <c r="AA44" s="193">
        <f t="shared" si="11"/>
        <v>0.41666666666666657</v>
      </c>
      <c r="AB44" s="193">
        <f t="shared" si="11"/>
        <v>0.43055555555555547</v>
      </c>
      <c r="AC44" s="193">
        <f t="shared" si="11"/>
        <v>0.44444444444444436</v>
      </c>
      <c r="AD44" s="193">
        <f t="shared" si="11"/>
        <v>0.45833333333333326</v>
      </c>
      <c r="AE44" s="193">
        <f t="shared" si="11"/>
        <v>0.47222222222222215</v>
      </c>
      <c r="AF44" s="193">
        <f t="shared" si="11"/>
        <v>0.48611111111111105</v>
      </c>
      <c r="AG44" s="193">
        <f t="shared" si="11"/>
        <v>0.49999999999999994</v>
      </c>
      <c r="AH44" s="193">
        <f t="shared" si="11"/>
        <v>0.51388888888888884</v>
      </c>
      <c r="AI44" s="193">
        <f t="shared" si="11"/>
        <v>0.52777777777777768</v>
      </c>
      <c r="AJ44" s="193">
        <f t="shared" si="11"/>
        <v>0.54166666666666663</v>
      </c>
      <c r="AK44" s="193">
        <f t="shared" si="11"/>
        <v>0.55555555555555547</v>
      </c>
      <c r="AL44" s="193">
        <f t="shared" si="11"/>
        <v>0.56944444444444442</v>
      </c>
      <c r="AM44" s="193">
        <f t="shared" si="11"/>
        <v>0.58333333333333326</v>
      </c>
      <c r="AN44" s="193">
        <f t="shared" si="11"/>
        <v>0.5972222222222221</v>
      </c>
      <c r="AO44" s="193">
        <f t="shared" si="11"/>
        <v>0.61111111111111105</v>
      </c>
      <c r="AP44" s="193">
        <f t="shared" si="11"/>
        <v>0.62499999999999989</v>
      </c>
      <c r="AQ44" s="193">
        <f t="shared" si="11"/>
        <v>0.63888888888888884</v>
      </c>
      <c r="AR44" s="193">
        <f t="shared" si="11"/>
        <v>0.65277777777777768</v>
      </c>
      <c r="AS44" s="193">
        <f t="shared" si="11"/>
        <v>0.66666666666666663</v>
      </c>
      <c r="AT44" s="193">
        <f t="shared" si="11"/>
        <v>0.68055555555555547</v>
      </c>
      <c r="AU44" s="193">
        <f t="shared" si="11"/>
        <v>0.69444444444444442</v>
      </c>
      <c r="AV44" s="193">
        <f t="shared" si="11"/>
        <v>0.70833333333333326</v>
      </c>
      <c r="AW44" s="193">
        <f t="shared" si="11"/>
        <v>0.7222222222222221</v>
      </c>
      <c r="AX44" s="193">
        <f t="shared" si="11"/>
        <v>0.73611111111111105</v>
      </c>
      <c r="AY44" s="193">
        <f t="shared" si="11"/>
        <v>0.74999999999999989</v>
      </c>
      <c r="AZ44" s="193">
        <f t="shared" si="11"/>
        <v>0.76388888888888884</v>
      </c>
      <c r="BA44" s="193">
        <f t="shared" si="11"/>
        <v>0.77777777777777768</v>
      </c>
      <c r="BB44" s="193">
        <f t="shared" si="11"/>
        <v>0.79166666666666663</v>
      </c>
      <c r="BC44" s="193">
        <f t="shared" si="11"/>
        <v>0.80555555555555547</v>
      </c>
      <c r="BD44" s="193">
        <f t="shared" si="11"/>
        <v>0.81944444444444442</v>
      </c>
      <c r="BE44" s="193">
        <f t="shared" si="11"/>
        <v>0.83333333333333326</v>
      </c>
      <c r="BF44" s="193">
        <f t="shared" si="11"/>
        <v>0.8472222222222221</v>
      </c>
      <c r="BG44" s="323"/>
      <c r="BH44" s="225">
        <f>BH43+$S$8</f>
        <v>0.95833333333333326</v>
      </c>
      <c r="BI44" s="225">
        <f>BI43+$S$8</f>
        <v>0.99999999999999989</v>
      </c>
      <c r="BJ44" s="225">
        <f>BJ43+$S$8</f>
        <v>4.166666666666665E-2</v>
      </c>
    </row>
    <row r="45" spans="1:62" ht="15" x14ac:dyDescent="0.25">
      <c r="A45" s="101" t="s">
        <v>3472</v>
      </c>
      <c r="B45" s="101" t="s">
        <v>3473</v>
      </c>
      <c r="C45" s="99" t="str">
        <f>VLOOKUP(E:E,'PARAGENS CONCELHO'!$1:$1048576,2,FALSE)</f>
        <v xml:space="preserve"> 40.671972,  -7.917654</v>
      </c>
      <c r="D45" s="99" t="str">
        <f>VLOOKUP(E:E,'PARAGENS CONCELHO'!$1:$1048576,3,FALSE)</f>
        <v>Pedro Henriques 1</v>
      </c>
      <c r="E45" s="102" t="s">
        <v>3239</v>
      </c>
      <c r="F45" s="99"/>
      <c r="G45" s="324"/>
      <c r="H45" s="193">
        <v>0.27847222222222223</v>
      </c>
      <c r="I45" s="193">
        <v>0.90347222222222223</v>
      </c>
      <c r="J45" s="193">
        <v>0.91736111111111107</v>
      </c>
      <c r="K45" s="323"/>
      <c r="L45" s="193">
        <v>0.91736111111111107</v>
      </c>
      <c r="M45" s="323"/>
      <c r="N45" s="193">
        <v>0.29236111111111113</v>
      </c>
      <c r="O45" s="193">
        <v>0.30624999999999997</v>
      </c>
      <c r="P45" s="193">
        <v>0.32013888888888892</v>
      </c>
      <c r="Q45" s="193">
        <v>0.8618055555555556</v>
      </c>
      <c r="R45" s="193">
        <v>0.87569444444444444</v>
      </c>
      <c r="S45" s="193">
        <v>0.88958333333333339</v>
      </c>
      <c r="T45" s="323"/>
      <c r="U45" s="193">
        <f>U44+$S$6</f>
        <v>0.3340277777777777</v>
      </c>
      <c r="V45" s="193">
        <f t="shared" ref="V45:BF45" si="12">V44+$S$6</f>
        <v>0.3479166666666666</v>
      </c>
      <c r="W45" s="193">
        <f t="shared" si="12"/>
        <v>0.36180555555555549</v>
      </c>
      <c r="X45" s="193">
        <f t="shared" si="12"/>
        <v>0.37569444444444439</v>
      </c>
      <c r="Y45" s="193">
        <f t="shared" si="12"/>
        <v>0.38958333333333328</v>
      </c>
      <c r="Z45" s="193">
        <f t="shared" si="12"/>
        <v>0.40347222222222212</v>
      </c>
      <c r="AA45" s="193">
        <f t="shared" si="12"/>
        <v>0.41736111111111102</v>
      </c>
      <c r="AB45" s="193">
        <f t="shared" si="12"/>
        <v>0.43124999999999991</v>
      </c>
      <c r="AC45" s="193">
        <f t="shared" si="12"/>
        <v>0.44513888888888881</v>
      </c>
      <c r="AD45" s="193">
        <f t="shared" si="12"/>
        <v>0.4590277777777777</v>
      </c>
      <c r="AE45" s="193">
        <f t="shared" si="12"/>
        <v>0.4729166666666666</v>
      </c>
      <c r="AF45" s="193">
        <f t="shared" si="12"/>
        <v>0.48680555555555549</v>
      </c>
      <c r="AG45" s="193">
        <f t="shared" si="12"/>
        <v>0.50069444444444444</v>
      </c>
      <c r="AH45" s="193">
        <f t="shared" si="12"/>
        <v>0.51458333333333328</v>
      </c>
      <c r="AI45" s="193">
        <f t="shared" si="12"/>
        <v>0.52847222222222212</v>
      </c>
      <c r="AJ45" s="193">
        <f t="shared" si="12"/>
        <v>0.54236111111111107</v>
      </c>
      <c r="AK45" s="193">
        <f t="shared" si="12"/>
        <v>0.55624999999999991</v>
      </c>
      <c r="AL45" s="193">
        <f t="shared" si="12"/>
        <v>0.57013888888888886</v>
      </c>
      <c r="AM45" s="193">
        <f t="shared" si="12"/>
        <v>0.5840277777777777</v>
      </c>
      <c r="AN45" s="193">
        <f t="shared" si="12"/>
        <v>0.59791666666666654</v>
      </c>
      <c r="AO45" s="193">
        <f t="shared" si="12"/>
        <v>0.61180555555555549</v>
      </c>
      <c r="AP45" s="193">
        <f t="shared" si="12"/>
        <v>0.62569444444444433</v>
      </c>
      <c r="AQ45" s="193">
        <f t="shared" si="12"/>
        <v>0.63958333333333328</v>
      </c>
      <c r="AR45" s="193">
        <f t="shared" si="12"/>
        <v>0.65347222222222212</v>
      </c>
      <c r="AS45" s="193">
        <f t="shared" si="12"/>
        <v>0.66736111111111107</v>
      </c>
      <c r="AT45" s="193">
        <f t="shared" si="12"/>
        <v>0.68124999999999991</v>
      </c>
      <c r="AU45" s="193">
        <f t="shared" si="12"/>
        <v>0.69513888888888886</v>
      </c>
      <c r="AV45" s="193">
        <f t="shared" si="12"/>
        <v>0.7090277777777777</v>
      </c>
      <c r="AW45" s="193">
        <f t="shared" si="12"/>
        <v>0.72291666666666654</v>
      </c>
      <c r="AX45" s="193">
        <f t="shared" si="12"/>
        <v>0.73680555555555549</v>
      </c>
      <c r="AY45" s="193">
        <f t="shared" si="12"/>
        <v>0.75069444444444433</v>
      </c>
      <c r="AZ45" s="193">
        <f t="shared" si="12"/>
        <v>0.76458333333333328</v>
      </c>
      <c r="BA45" s="193">
        <f t="shared" si="12"/>
        <v>0.77847222222222212</v>
      </c>
      <c r="BB45" s="193">
        <f t="shared" si="12"/>
        <v>0.79236111111111107</v>
      </c>
      <c r="BC45" s="193">
        <f t="shared" si="12"/>
        <v>0.80624999999999991</v>
      </c>
      <c r="BD45" s="193">
        <f t="shared" si="12"/>
        <v>0.82013888888888886</v>
      </c>
      <c r="BE45" s="193">
        <f t="shared" si="12"/>
        <v>0.8340277777777777</v>
      </c>
      <c r="BF45" s="193">
        <f t="shared" si="12"/>
        <v>0.84791666666666654</v>
      </c>
      <c r="BG45" s="323"/>
      <c r="BH45" s="225">
        <f>BH44+$S$6</f>
        <v>0.9590277777777777</v>
      </c>
      <c r="BI45" s="225">
        <f>BI44+$S$6</f>
        <v>1.0006944444444443</v>
      </c>
      <c r="BJ45" s="225">
        <f>BJ44+$S$6</f>
        <v>4.2361111111111092E-2</v>
      </c>
    </row>
    <row r="46" spans="1:62" ht="15" x14ac:dyDescent="0.25">
      <c r="A46" s="98" t="s">
        <v>3215</v>
      </c>
      <c r="B46" s="98" t="s">
        <v>3474</v>
      </c>
      <c r="C46" s="99" t="str">
        <f>VLOOKUP(E:E,'PARAGENS CONCELHO'!$1:$1048576,2,FALSE)</f>
        <v xml:space="preserve"> 40.672509,  -7.915101</v>
      </c>
      <c r="D46" s="99" t="str">
        <f>VLOOKUP(E:E,'PARAGENS CONCELHO'!$1:$1048576,3,FALSE)</f>
        <v>Escola Viriato 2</v>
      </c>
      <c r="E46" s="99" t="s">
        <v>2636</v>
      </c>
      <c r="F46" s="123"/>
      <c r="G46" s="324"/>
      <c r="H46" s="193">
        <v>0.27986111111111112</v>
      </c>
      <c r="I46" s="193">
        <v>0.90486111111111101</v>
      </c>
      <c r="J46" s="193">
        <v>0.91875000000000007</v>
      </c>
      <c r="K46" s="323"/>
      <c r="L46" s="193">
        <v>0.91875000000000007</v>
      </c>
      <c r="M46" s="323"/>
      <c r="N46" s="193">
        <v>0.29375000000000001</v>
      </c>
      <c r="O46" s="193">
        <v>0.30763888888888891</v>
      </c>
      <c r="P46" s="193">
        <v>0.3215277777777778</v>
      </c>
      <c r="Q46" s="193">
        <v>0.86319444444444438</v>
      </c>
      <c r="R46" s="193">
        <v>0.87708333333333333</v>
      </c>
      <c r="S46" s="193">
        <v>0.89097222222222217</v>
      </c>
      <c r="T46" s="323"/>
      <c r="U46" s="192">
        <f>U45+$S$7</f>
        <v>0.33541666666666659</v>
      </c>
      <c r="V46" s="192">
        <f t="shared" ref="V46:BF48" si="13">V45+$S$7</f>
        <v>0.34930555555555548</v>
      </c>
      <c r="W46" s="192">
        <f t="shared" si="13"/>
        <v>0.36319444444444438</v>
      </c>
      <c r="X46" s="192">
        <f t="shared" si="13"/>
        <v>0.37708333333333327</v>
      </c>
      <c r="Y46" s="192">
        <f t="shared" si="13"/>
        <v>0.39097222222222217</v>
      </c>
      <c r="Z46" s="193">
        <f t="shared" si="13"/>
        <v>0.40486111111111101</v>
      </c>
      <c r="AA46" s="193">
        <f t="shared" si="13"/>
        <v>0.4187499999999999</v>
      </c>
      <c r="AB46" s="193">
        <f t="shared" si="13"/>
        <v>0.4326388888888888</v>
      </c>
      <c r="AC46" s="193">
        <f t="shared" si="13"/>
        <v>0.44652777777777769</v>
      </c>
      <c r="AD46" s="193">
        <f t="shared" si="13"/>
        <v>0.46041666666666659</v>
      </c>
      <c r="AE46" s="193">
        <f t="shared" si="13"/>
        <v>0.47430555555555548</v>
      </c>
      <c r="AF46" s="193">
        <f t="shared" si="13"/>
        <v>0.48819444444444438</v>
      </c>
      <c r="AG46" s="193">
        <f t="shared" si="13"/>
        <v>0.50208333333333333</v>
      </c>
      <c r="AH46" s="193">
        <f t="shared" si="13"/>
        <v>0.51597222222222217</v>
      </c>
      <c r="AI46" s="193">
        <f t="shared" si="13"/>
        <v>0.52986111111111101</v>
      </c>
      <c r="AJ46" s="193">
        <f t="shared" si="13"/>
        <v>0.54374999999999996</v>
      </c>
      <c r="AK46" s="193">
        <f t="shared" si="13"/>
        <v>0.5576388888888888</v>
      </c>
      <c r="AL46" s="193">
        <f t="shared" si="13"/>
        <v>0.57152777777777775</v>
      </c>
      <c r="AM46" s="193">
        <f t="shared" si="13"/>
        <v>0.58541666666666659</v>
      </c>
      <c r="AN46" s="193">
        <f t="shared" si="13"/>
        <v>0.59930555555555542</v>
      </c>
      <c r="AO46" s="193">
        <f t="shared" si="13"/>
        <v>0.61319444444444438</v>
      </c>
      <c r="AP46" s="193">
        <f t="shared" si="13"/>
        <v>0.62708333333333321</v>
      </c>
      <c r="AQ46" s="193">
        <f t="shared" si="13"/>
        <v>0.64097222222222217</v>
      </c>
      <c r="AR46" s="193">
        <f t="shared" si="13"/>
        <v>0.65486111111111101</v>
      </c>
      <c r="AS46" s="193">
        <f t="shared" si="13"/>
        <v>0.66874999999999996</v>
      </c>
      <c r="AT46" s="193">
        <f t="shared" si="13"/>
        <v>0.6826388888888888</v>
      </c>
      <c r="AU46" s="193">
        <f t="shared" si="13"/>
        <v>0.69652777777777775</v>
      </c>
      <c r="AV46" s="193">
        <f t="shared" si="13"/>
        <v>0.71041666666666659</v>
      </c>
      <c r="AW46" s="193">
        <f t="shared" si="13"/>
        <v>0.72430555555555542</v>
      </c>
      <c r="AX46" s="193">
        <f t="shared" si="13"/>
        <v>0.73819444444444438</v>
      </c>
      <c r="AY46" s="193">
        <f t="shared" si="13"/>
        <v>0.75208333333333321</v>
      </c>
      <c r="AZ46" s="193">
        <f t="shared" si="13"/>
        <v>0.76597222222222217</v>
      </c>
      <c r="BA46" s="193">
        <f t="shared" si="13"/>
        <v>0.77986111111111101</v>
      </c>
      <c r="BB46" s="193">
        <f t="shared" si="13"/>
        <v>0.79374999999999996</v>
      </c>
      <c r="BC46" s="193">
        <f t="shared" si="13"/>
        <v>0.8076388888888888</v>
      </c>
      <c r="BD46" s="193">
        <f t="shared" si="13"/>
        <v>0.82152777777777775</v>
      </c>
      <c r="BE46" s="193">
        <f t="shared" si="13"/>
        <v>0.83541666666666659</v>
      </c>
      <c r="BF46" s="193">
        <f t="shared" si="13"/>
        <v>0.84930555555555542</v>
      </c>
      <c r="BG46" s="323"/>
      <c r="BH46" s="225">
        <f t="shared" ref="BH46:BJ48" si="14">BH45+$S$7</f>
        <v>0.96041666666666659</v>
      </c>
      <c r="BI46" s="225">
        <f t="shared" si="14"/>
        <v>1.0020833333333332</v>
      </c>
      <c r="BJ46" s="225">
        <f t="shared" si="14"/>
        <v>4.3749999999999983E-2</v>
      </c>
    </row>
    <row r="47" spans="1:62" ht="15" x14ac:dyDescent="0.25">
      <c r="A47" s="101" t="s">
        <v>3215</v>
      </c>
      <c r="B47" s="101" t="s">
        <v>3475</v>
      </c>
      <c r="C47" s="99" t="str">
        <f>VLOOKUP(E:E,'PARAGENS CONCELHO'!$1:$1048576,2,FALSE)</f>
        <v xml:space="preserve"> 40.671363,  -7.914471</v>
      </c>
      <c r="D47" s="99" t="str">
        <f>VLOOKUP(E:E,'PARAGENS CONCELHO'!$1:$1048576,3,FALSE)</f>
        <v>Estrada Velha Abraveses</v>
      </c>
      <c r="E47" s="102" t="s">
        <v>3476</v>
      </c>
      <c r="F47" s="99"/>
      <c r="G47" s="324"/>
      <c r="H47" s="193">
        <v>0.28125</v>
      </c>
      <c r="I47" s="193">
        <v>0.90625</v>
      </c>
      <c r="J47" s="193">
        <v>0.92013888888888884</v>
      </c>
      <c r="K47" s="323"/>
      <c r="L47" s="193">
        <v>0.92013888888888884</v>
      </c>
      <c r="M47" s="323"/>
      <c r="N47" s="193">
        <v>0.2951388888888889</v>
      </c>
      <c r="O47" s="193">
        <v>0.30902777777777779</v>
      </c>
      <c r="P47" s="193">
        <v>0.32291666666666669</v>
      </c>
      <c r="Q47" s="193">
        <v>0.86458333333333337</v>
      </c>
      <c r="R47" s="193">
        <v>0.87847222222222221</v>
      </c>
      <c r="S47" s="193">
        <v>0.89236111111111116</v>
      </c>
      <c r="T47" s="323"/>
      <c r="U47" s="193">
        <f>U46+$S$7</f>
        <v>0.33680555555555547</v>
      </c>
      <c r="V47" s="193">
        <f t="shared" si="13"/>
        <v>0.35069444444444436</v>
      </c>
      <c r="W47" s="193">
        <f t="shared" si="13"/>
        <v>0.36458333333333326</v>
      </c>
      <c r="X47" s="193">
        <f t="shared" si="13"/>
        <v>0.37847222222222215</v>
      </c>
      <c r="Y47" s="193">
        <f t="shared" si="13"/>
        <v>0.39236111111111105</v>
      </c>
      <c r="Z47" s="193">
        <f t="shared" si="13"/>
        <v>0.40624999999999989</v>
      </c>
      <c r="AA47" s="193">
        <f t="shared" si="13"/>
        <v>0.42013888888888878</v>
      </c>
      <c r="AB47" s="193">
        <f t="shared" si="13"/>
        <v>0.43402777777777768</v>
      </c>
      <c r="AC47" s="193">
        <f t="shared" si="13"/>
        <v>0.44791666666666657</v>
      </c>
      <c r="AD47" s="193">
        <f t="shared" si="13"/>
        <v>0.46180555555555547</v>
      </c>
      <c r="AE47" s="193">
        <f t="shared" si="13"/>
        <v>0.47569444444444436</v>
      </c>
      <c r="AF47" s="193">
        <f t="shared" si="13"/>
        <v>0.48958333333333326</v>
      </c>
      <c r="AG47" s="193">
        <f t="shared" si="13"/>
        <v>0.50347222222222221</v>
      </c>
      <c r="AH47" s="193">
        <f t="shared" si="13"/>
        <v>0.51736111111111105</v>
      </c>
      <c r="AI47" s="193">
        <f t="shared" si="13"/>
        <v>0.53124999999999989</v>
      </c>
      <c r="AJ47" s="193">
        <f t="shared" si="13"/>
        <v>0.54513888888888884</v>
      </c>
      <c r="AK47" s="193">
        <f t="shared" si="13"/>
        <v>0.55902777777777768</v>
      </c>
      <c r="AL47" s="193">
        <f t="shared" si="13"/>
        <v>0.57291666666666663</v>
      </c>
      <c r="AM47" s="193">
        <f t="shared" si="13"/>
        <v>0.58680555555555547</v>
      </c>
      <c r="AN47" s="193">
        <f t="shared" si="13"/>
        <v>0.60069444444444431</v>
      </c>
      <c r="AO47" s="193">
        <f t="shared" si="13"/>
        <v>0.61458333333333326</v>
      </c>
      <c r="AP47" s="193">
        <f t="shared" si="13"/>
        <v>0.6284722222222221</v>
      </c>
      <c r="AQ47" s="193">
        <f t="shared" si="13"/>
        <v>0.64236111111111105</v>
      </c>
      <c r="AR47" s="193">
        <f t="shared" si="13"/>
        <v>0.65624999999999989</v>
      </c>
      <c r="AS47" s="193">
        <f t="shared" si="13"/>
        <v>0.67013888888888884</v>
      </c>
      <c r="AT47" s="193">
        <f t="shared" si="13"/>
        <v>0.68402777777777768</v>
      </c>
      <c r="AU47" s="193">
        <f t="shared" si="13"/>
        <v>0.69791666666666663</v>
      </c>
      <c r="AV47" s="193">
        <f t="shared" si="13"/>
        <v>0.71180555555555547</v>
      </c>
      <c r="AW47" s="193">
        <f t="shared" si="13"/>
        <v>0.72569444444444431</v>
      </c>
      <c r="AX47" s="193">
        <f t="shared" si="13"/>
        <v>0.73958333333333326</v>
      </c>
      <c r="AY47" s="193">
        <f t="shared" si="13"/>
        <v>0.7534722222222221</v>
      </c>
      <c r="AZ47" s="193">
        <f t="shared" si="13"/>
        <v>0.76736111111111105</v>
      </c>
      <c r="BA47" s="193">
        <f t="shared" si="13"/>
        <v>0.78124999999999989</v>
      </c>
      <c r="BB47" s="193">
        <f t="shared" si="13"/>
        <v>0.79513888888888884</v>
      </c>
      <c r="BC47" s="193">
        <f t="shared" si="13"/>
        <v>0.80902777777777768</v>
      </c>
      <c r="BD47" s="193">
        <f t="shared" si="13"/>
        <v>0.82291666666666663</v>
      </c>
      <c r="BE47" s="193">
        <f t="shared" si="13"/>
        <v>0.83680555555555547</v>
      </c>
      <c r="BF47" s="193">
        <f t="shared" si="13"/>
        <v>0.85069444444444431</v>
      </c>
      <c r="BG47" s="323"/>
      <c r="BH47" s="225">
        <f t="shared" si="14"/>
        <v>0.96180555555555547</v>
      </c>
      <c r="BI47" s="225">
        <f t="shared" si="14"/>
        <v>1.0034722222222221</v>
      </c>
      <c r="BJ47" s="225">
        <f t="shared" si="14"/>
        <v>4.5138888888888874E-2</v>
      </c>
    </row>
    <row r="48" spans="1:62" ht="15" x14ac:dyDescent="0.25">
      <c r="A48" s="98" t="s">
        <v>3240</v>
      </c>
      <c r="B48" s="98" t="s">
        <v>3241</v>
      </c>
      <c r="C48" s="99" t="str">
        <f>VLOOKUP(E:E,'PARAGENS CONCELHO'!$1:$1048576,2,FALSE)</f>
        <v xml:space="preserve"> 40.665889,  -7.913368</v>
      </c>
      <c r="D48" s="99" t="str">
        <f>VLOOKUP(E:E,'PARAGENS CONCELHO'!$1:$1048576,3,FALSE)</f>
        <v>Cava de Viriato 2</v>
      </c>
      <c r="E48" s="99" t="s">
        <v>2604</v>
      </c>
      <c r="F48" s="123"/>
      <c r="G48" s="324"/>
      <c r="H48" s="193">
        <v>0.28263888888888888</v>
      </c>
      <c r="I48" s="193">
        <v>0.90763888888888899</v>
      </c>
      <c r="J48" s="193">
        <v>0.92152777777777783</v>
      </c>
      <c r="K48" s="323"/>
      <c r="L48" s="193">
        <v>0.92152777777777783</v>
      </c>
      <c r="M48" s="323"/>
      <c r="N48" s="193">
        <v>0.29652777777777778</v>
      </c>
      <c r="O48" s="193">
        <v>0.31041666666666667</v>
      </c>
      <c r="P48" s="193">
        <v>0.32430555555555557</v>
      </c>
      <c r="Q48" s="193">
        <v>0.86597222222222225</v>
      </c>
      <c r="R48" s="193">
        <v>0.87986111111111109</v>
      </c>
      <c r="S48" s="193">
        <v>0.89374999999999993</v>
      </c>
      <c r="T48" s="323"/>
      <c r="U48" s="192">
        <f>U47+$S$7</f>
        <v>0.33819444444444435</v>
      </c>
      <c r="V48" s="192">
        <f t="shared" si="13"/>
        <v>0.35208333333333325</v>
      </c>
      <c r="W48" s="192">
        <f t="shared" si="13"/>
        <v>0.36597222222222214</v>
      </c>
      <c r="X48" s="192">
        <f t="shared" si="13"/>
        <v>0.37986111111111104</v>
      </c>
      <c r="Y48" s="192">
        <f t="shared" si="13"/>
        <v>0.39374999999999993</v>
      </c>
      <c r="Z48" s="193">
        <f t="shared" si="13"/>
        <v>0.40763888888888877</v>
      </c>
      <c r="AA48" s="193">
        <f t="shared" si="13"/>
        <v>0.42152777777777767</v>
      </c>
      <c r="AB48" s="193">
        <f t="shared" si="13"/>
        <v>0.43541666666666656</v>
      </c>
      <c r="AC48" s="193">
        <f t="shared" si="13"/>
        <v>0.44930555555555546</v>
      </c>
      <c r="AD48" s="193">
        <f t="shared" si="13"/>
        <v>0.46319444444444435</v>
      </c>
      <c r="AE48" s="193">
        <f t="shared" si="13"/>
        <v>0.47708333333333325</v>
      </c>
      <c r="AF48" s="193">
        <f t="shared" si="13"/>
        <v>0.49097222222222214</v>
      </c>
      <c r="AG48" s="193">
        <f t="shared" si="13"/>
        <v>0.50486111111111109</v>
      </c>
      <c r="AH48" s="193">
        <f t="shared" si="13"/>
        <v>0.51874999999999993</v>
      </c>
      <c r="AI48" s="193">
        <f t="shared" si="13"/>
        <v>0.53263888888888877</v>
      </c>
      <c r="AJ48" s="193">
        <f t="shared" si="13"/>
        <v>0.54652777777777772</v>
      </c>
      <c r="AK48" s="193">
        <f t="shared" si="13"/>
        <v>0.56041666666666656</v>
      </c>
      <c r="AL48" s="193">
        <f t="shared" si="13"/>
        <v>0.57430555555555551</v>
      </c>
      <c r="AM48" s="193">
        <f t="shared" si="13"/>
        <v>0.58819444444444435</v>
      </c>
      <c r="AN48" s="193">
        <f t="shared" si="13"/>
        <v>0.60208333333333319</v>
      </c>
      <c r="AO48" s="193">
        <f t="shared" si="13"/>
        <v>0.61597222222222214</v>
      </c>
      <c r="AP48" s="193">
        <f t="shared" si="13"/>
        <v>0.62986111111111098</v>
      </c>
      <c r="AQ48" s="193">
        <f t="shared" si="13"/>
        <v>0.64374999999999993</v>
      </c>
      <c r="AR48" s="193">
        <f t="shared" si="13"/>
        <v>0.65763888888888877</v>
      </c>
      <c r="AS48" s="193">
        <f t="shared" si="13"/>
        <v>0.67152777777777772</v>
      </c>
      <c r="AT48" s="193">
        <f t="shared" si="13"/>
        <v>0.68541666666666656</v>
      </c>
      <c r="AU48" s="193">
        <f t="shared" si="13"/>
        <v>0.69930555555555551</v>
      </c>
      <c r="AV48" s="193">
        <f t="shared" si="13"/>
        <v>0.71319444444444435</v>
      </c>
      <c r="AW48" s="193">
        <f t="shared" si="13"/>
        <v>0.72708333333333319</v>
      </c>
      <c r="AX48" s="193">
        <f t="shared" si="13"/>
        <v>0.74097222222222214</v>
      </c>
      <c r="AY48" s="193">
        <f t="shared" si="13"/>
        <v>0.75486111111111098</v>
      </c>
      <c r="AZ48" s="193">
        <f t="shared" si="13"/>
        <v>0.76874999999999993</v>
      </c>
      <c r="BA48" s="193">
        <f t="shared" si="13"/>
        <v>0.78263888888888877</v>
      </c>
      <c r="BB48" s="193">
        <f t="shared" si="13"/>
        <v>0.79652777777777772</v>
      </c>
      <c r="BC48" s="193">
        <f t="shared" si="13"/>
        <v>0.81041666666666656</v>
      </c>
      <c r="BD48" s="193">
        <f t="shared" si="13"/>
        <v>0.82430555555555551</v>
      </c>
      <c r="BE48" s="193">
        <f t="shared" si="13"/>
        <v>0.83819444444444435</v>
      </c>
      <c r="BF48" s="193">
        <f t="shared" si="13"/>
        <v>0.85208333333333319</v>
      </c>
      <c r="BG48" s="323"/>
      <c r="BH48" s="225">
        <f t="shared" si="14"/>
        <v>0.96319444444444435</v>
      </c>
      <c r="BI48" s="225">
        <f t="shared" si="14"/>
        <v>1.004861111111111</v>
      </c>
      <c r="BJ48" s="225">
        <f t="shared" si="14"/>
        <v>4.6527777777777765E-2</v>
      </c>
    </row>
    <row r="49" spans="1:62" ht="15" x14ac:dyDescent="0.25">
      <c r="A49" s="101" t="s">
        <v>3477</v>
      </c>
      <c r="B49" s="101" t="s">
        <v>3478</v>
      </c>
      <c r="C49" s="99" t="str">
        <f>VLOOKUP(E:E,'PARAGENS CONCELHO'!$1:$1048576,2,FALSE)</f>
        <v xml:space="preserve"> 40.663212,  -7.910552</v>
      </c>
      <c r="D49" s="99" t="str">
        <f>VLOOKUP(E:E,'PARAGENS CONCELHO'!$1:$1048576,3,FALSE)</f>
        <v>Feira de S. Mateus 2</v>
      </c>
      <c r="E49" s="102" t="s">
        <v>2567</v>
      </c>
      <c r="F49" s="123"/>
      <c r="G49" s="324"/>
      <c r="H49" s="193">
        <v>0.28333333333333333</v>
      </c>
      <c r="I49" s="193">
        <v>0.90833333333333333</v>
      </c>
      <c r="J49" s="193">
        <v>0.92222222222222217</v>
      </c>
      <c r="K49" s="323"/>
      <c r="L49" s="193">
        <v>0.92222222222222217</v>
      </c>
      <c r="M49" s="323"/>
      <c r="N49" s="193">
        <v>0.29722222222222222</v>
      </c>
      <c r="O49" s="193">
        <v>0.31111111111111112</v>
      </c>
      <c r="P49" s="193">
        <v>0.32500000000000001</v>
      </c>
      <c r="Q49" s="193">
        <v>0.8666666666666667</v>
      </c>
      <c r="R49" s="193">
        <v>0.88055555555555554</v>
      </c>
      <c r="S49" s="193">
        <v>0.89444444444444438</v>
      </c>
      <c r="T49" s="323"/>
      <c r="U49" s="193">
        <f t="shared" ref="U49:U57" si="15">U48+$S$6</f>
        <v>0.3388888888888888</v>
      </c>
      <c r="V49" s="193">
        <f t="shared" ref="V49:BF55" si="16">V48+$S$6</f>
        <v>0.35277777777777769</v>
      </c>
      <c r="W49" s="193">
        <f t="shared" si="16"/>
        <v>0.36666666666666659</v>
      </c>
      <c r="X49" s="193">
        <f t="shared" si="16"/>
        <v>0.38055555555555548</v>
      </c>
      <c r="Y49" s="193">
        <f t="shared" si="16"/>
        <v>0.39444444444444438</v>
      </c>
      <c r="Z49" s="193">
        <f t="shared" si="16"/>
        <v>0.40833333333333321</v>
      </c>
      <c r="AA49" s="193">
        <f t="shared" si="16"/>
        <v>0.42222222222222211</v>
      </c>
      <c r="AB49" s="193">
        <f t="shared" si="16"/>
        <v>0.43611111111111101</v>
      </c>
      <c r="AC49" s="193">
        <f t="shared" si="16"/>
        <v>0.4499999999999999</v>
      </c>
      <c r="AD49" s="193">
        <f t="shared" si="16"/>
        <v>0.4638888888888888</v>
      </c>
      <c r="AE49" s="193">
        <f t="shared" si="16"/>
        <v>0.47777777777777769</v>
      </c>
      <c r="AF49" s="193">
        <f t="shared" si="16"/>
        <v>0.49166666666666659</v>
      </c>
      <c r="AG49" s="193">
        <f t="shared" si="16"/>
        <v>0.50555555555555554</v>
      </c>
      <c r="AH49" s="193">
        <f t="shared" si="16"/>
        <v>0.51944444444444438</v>
      </c>
      <c r="AI49" s="193">
        <f t="shared" si="16"/>
        <v>0.53333333333333321</v>
      </c>
      <c r="AJ49" s="193">
        <f t="shared" si="16"/>
        <v>0.54722222222222217</v>
      </c>
      <c r="AK49" s="193">
        <f t="shared" si="16"/>
        <v>0.56111111111111101</v>
      </c>
      <c r="AL49" s="193">
        <f t="shared" si="16"/>
        <v>0.57499999999999996</v>
      </c>
      <c r="AM49" s="193">
        <f t="shared" si="16"/>
        <v>0.5888888888888888</v>
      </c>
      <c r="AN49" s="193">
        <f t="shared" si="16"/>
        <v>0.60277777777777763</v>
      </c>
      <c r="AO49" s="193">
        <f t="shared" si="16"/>
        <v>0.61666666666666659</v>
      </c>
      <c r="AP49" s="193">
        <f t="shared" si="16"/>
        <v>0.63055555555555542</v>
      </c>
      <c r="AQ49" s="193">
        <f t="shared" si="16"/>
        <v>0.64444444444444438</v>
      </c>
      <c r="AR49" s="193">
        <f t="shared" si="16"/>
        <v>0.65833333333333321</v>
      </c>
      <c r="AS49" s="193">
        <f t="shared" si="16"/>
        <v>0.67222222222222217</v>
      </c>
      <c r="AT49" s="193">
        <f t="shared" si="16"/>
        <v>0.68611111111111101</v>
      </c>
      <c r="AU49" s="193">
        <f t="shared" si="16"/>
        <v>0.7</v>
      </c>
      <c r="AV49" s="193">
        <f t="shared" si="16"/>
        <v>0.7138888888888888</v>
      </c>
      <c r="AW49" s="193">
        <f t="shared" si="16"/>
        <v>0.72777777777777763</v>
      </c>
      <c r="AX49" s="193">
        <f t="shared" si="16"/>
        <v>0.74166666666666659</v>
      </c>
      <c r="AY49" s="193">
        <f t="shared" si="16"/>
        <v>0.75555555555555542</v>
      </c>
      <c r="AZ49" s="193">
        <f t="shared" si="16"/>
        <v>0.76944444444444438</v>
      </c>
      <c r="BA49" s="193">
        <f t="shared" si="16"/>
        <v>0.78333333333333321</v>
      </c>
      <c r="BB49" s="193">
        <f t="shared" si="16"/>
        <v>0.79722222222222217</v>
      </c>
      <c r="BC49" s="193">
        <f t="shared" si="16"/>
        <v>0.81111111111111101</v>
      </c>
      <c r="BD49" s="193">
        <f t="shared" si="16"/>
        <v>0.82499999999999996</v>
      </c>
      <c r="BE49" s="193">
        <f t="shared" si="16"/>
        <v>0.8388888888888888</v>
      </c>
      <c r="BF49" s="193">
        <f t="shared" si="16"/>
        <v>0.85277777777777763</v>
      </c>
      <c r="BG49" s="323"/>
      <c r="BH49" s="225">
        <f t="shared" ref="BH49:BJ57" si="17">BH48+$S$6</f>
        <v>0.9638888888888888</v>
      </c>
      <c r="BI49" s="225">
        <f t="shared" si="17"/>
        <v>1.0055555555555555</v>
      </c>
      <c r="BJ49" s="225">
        <f t="shared" si="17"/>
        <v>4.7222222222222207E-2</v>
      </c>
    </row>
    <row r="50" spans="1:62" ht="15" x14ac:dyDescent="0.25">
      <c r="A50" s="98" t="s">
        <v>3479</v>
      </c>
      <c r="B50" s="98" t="s">
        <v>3480</v>
      </c>
      <c r="C50" s="99" t="str">
        <f>VLOOKUP(E:E,'PARAGENS CONCELHO'!$1:$1048576,2,FALSE)</f>
        <v xml:space="preserve"> 40.661889,  -7.909377</v>
      </c>
      <c r="D50" s="99" t="str">
        <f>VLOOKUP(E:E,'PARAGENS CONCELHO'!$1:$1048576,3,FALSE)</f>
        <v>Porta dos Cavaleiros 1</v>
      </c>
      <c r="E50" s="102" t="s">
        <v>3481</v>
      </c>
      <c r="F50" s="99"/>
      <c r="G50" s="324"/>
      <c r="H50" s="193">
        <v>0.28402777777777799</v>
      </c>
      <c r="I50" s="193">
        <v>0.90902777777777799</v>
      </c>
      <c r="J50" s="193">
        <v>0.92291666666666605</v>
      </c>
      <c r="K50" s="323"/>
      <c r="L50" s="193">
        <v>0.92291666666666605</v>
      </c>
      <c r="M50" s="323"/>
      <c r="N50" s="193">
        <v>0.297916666666667</v>
      </c>
      <c r="O50" s="193">
        <v>0.311805555555556</v>
      </c>
      <c r="P50" s="193">
        <v>0.32569444444444401</v>
      </c>
      <c r="Q50" s="193">
        <v>0.86736111111111114</v>
      </c>
      <c r="R50" s="193">
        <v>0.88124999999999998</v>
      </c>
      <c r="S50" s="193">
        <v>0.89513888888888893</v>
      </c>
      <c r="T50" s="323"/>
      <c r="U50" s="192">
        <f t="shared" si="15"/>
        <v>0.33958333333333324</v>
      </c>
      <c r="V50" s="192">
        <f t="shared" si="16"/>
        <v>0.35347222222222213</v>
      </c>
      <c r="W50" s="192">
        <f t="shared" si="16"/>
        <v>0.36736111111111103</v>
      </c>
      <c r="X50" s="192">
        <f t="shared" si="16"/>
        <v>0.38124999999999992</v>
      </c>
      <c r="Y50" s="192">
        <f t="shared" si="16"/>
        <v>0.39513888888888882</v>
      </c>
      <c r="Z50" s="193">
        <f t="shared" si="16"/>
        <v>0.40902777777777766</v>
      </c>
      <c r="AA50" s="193">
        <f t="shared" si="16"/>
        <v>0.42291666666666655</v>
      </c>
      <c r="AB50" s="193">
        <f t="shared" si="16"/>
        <v>0.43680555555555545</v>
      </c>
      <c r="AC50" s="193">
        <f t="shared" si="16"/>
        <v>0.45069444444444434</v>
      </c>
      <c r="AD50" s="193">
        <f t="shared" si="16"/>
        <v>0.46458333333333324</v>
      </c>
      <c r="AE50" s="193">
        <f t="shared" si="16"/>
        <v>0.47847222222222213</v>
      </c>
      <c r="AF50" s="193">
        <f t="shared" si="16"/>
        <v>0.49236111111111103</v>
      </c>
      <c r="AG50" s="193">
        <f t="shared" si="16"/>
        <v>0.50624999999999998</v>
      </c>
      <c r="AH50" s="193">
        <f t="shared" si="16"/>
        <v>0.52013888888888882</v>
      </c>
      <c r="AI50" s="193">
        <f t="shared" si="16"/>
        <v>0.53402777777777766</v>
      </c>
      <c r="AJ50" s="193">
        <f t="shared" si="16"/>
        <v>0.54791666666666661</v>
      </c>
      <c r="AK50" s="193">
        <f t="shared" si="16"/>
        <v>0.56180555555555545</v>
      </c>
      <c r="AL50" s="193">
        <f t="shared" si="16"/>
        <v>0.5756944444444444</v>
      </c>
      <c r="AM50" s="193">
        <f t="shared" si="16"/>
        <v>0.58958333333333324</v>
      </c>
      <c r="AN50" s="193">
        <f t="shared" si="16"/>
        <v>0.60347222222222208</v>
      </c>
      <c r="AO50" s="193">
        <f t="shared" si="16"/>
        <v>0.61736111111111103</v>
      </c>
      <c r="AP50" s="193">
        <f t="shared" si="16"/>
        <v>0.63124999999999987</v>
      </c>
      <c r="AQ50" s="193">
        <f t="shared" si="16"/>
        <v>0.64513888888888882</v>
      </c>
      <c r="AR50" s="193">
        <f t="shared" si="16"/>
        <v>0.65902777777777766</v>
      </c>
      <c r="AS50" s="193">
        <f t="shared" si="16"/>
        <v>0.67291666666666661</v>
      </c>
      <c r="AT50" s="193">
        <f t="shared" si="16"/>
        <v>0.68680555555555545</v>
      </c>
      <c r="AU50" s="193">
        <f t="shared" si="16"/>
        <v>0.7006944444444444</v>
      </c>
      <c r="AV50" s="193">
        <f t="shared" si="16"/>
        <v>0.71458333333333324</v>
      </c>
      <c r="AW50" s="193">
        <f t="shared" si="16"/>
        <v>0.72847222222222208</v>
      </c>
      <c r="AX50" s="193">
        <f t="shared" si="16"/>
        <v>0.74236111111111103</v>
      </c>
      <c r="AY50" s="193">
        <f t="shared" si="16"/>
        <v>0.75624999999999987</v>
      </c>
      <c r="AZ50" s="193">
        <f t="shared" si="16"/>
        <v>0.77013888888888882</v>
      </c>
      <c r="BA50" s="193">
        <f t="shared" si="16"/>
        <v>0.78402777777777766</v>
      </c>
      <c r="BB50" s="193">
        <f t="shared" si="16"/>
        <v>0.79791666666666661</v>
      </c>
      <c r="BC50" s="193">
        <f t="shared" si="16"/>
        <v>0.81180555555555545</v>
      </c>
      <c r="BD50" s="193">
        <f t="shared" si="16"/>
        <v>0.8256944444444444</v>
      </c>
      <c r="BE50" s="193">
        <f t="shared" si="16"/>
        <v>0.83958333333333324</v>
      </c>
      <c r="BF50" s="193">
        <f t="shared" si="16"/>
        <v>0.85347222222222208</v>
      </c>
      <c r="BG50" s="323"/>
      <c r="BH50" s="225">
        <f t="shared" si="17"/>
        <v>0.96458333333333324</v>
      </c>
      <c r="BI50" s="225">
        <f t="shared" si="17"/>
        <v>1.0062500000000001</v>
      </c>
      <c r="BJ50" s="225">
        <f t="shared" si="17"/>
        <v>4.7916666666666649E-2</v>
      </c>
    </row>
    <row r="51" spans="1:62" ht="15" x14ac:dyDescent="0.25">
      <c r="A51" s="101" t="s">
        <v>314</v>
      </c>
      <c r="B51" s="101" t="s">
        <v>3482</v>
      </c>
      <c r="C51" s="99" t="str">
        <f>VLOOKUP(E:E,'PARAGENS CONCELHO'!$1:$1048576,2,FALSE)</f>
        <v xml:space="preserve"> 40.660303,  -7.908154</v>
      </c>
      <c r="D51" s="99" t="str">
        <f>VLOOKUP(E:E,'PARAGENS CONCELHO'!$1:$1048576,3,FALSE)</f>
        <v>Mouzinho de Albuquerque</v>
      </c>
      <c r="E51" s="102" t="s">
        <v>2568</v>
      </c>
      <c r="F51" s="123"/>
      <c r="G51" s="324"/>
      <c r="H51" s="193">
        <v>0.28472222222222199</v>
      </c>
      <c r="I51" s="193">
        <v>0.90972222222222199</v>
      </c>
      <c r="J51" s="193">
        <v>0.92361111111111105</v>
      </c>
      <c r="K51" s="323"/>
      <c r="L51" s="193">
        <v>0.92361111111111105</v>
      </c>
      <c r="M51" s="323"/>
      <c r="N51" s="193">
        <v>0.29861111111111099</v>
      </c>
      <c r="O51" s="193">
        <v>0.3125</v>
      </c>
      <c r="P51" s="193">
        <v>0.32638888888888901</v>
      </c>
      <c r="Q51" s="193">
        <v>0.86805555555555602</v>
      </c>
      <c r="R51" s="193">
        <v>0.88194444444444398</v>
      </c>
      <c r="S51" s="193">
        <v>0.89583333333333304</v>
      </c>
      <c r="T51" s="323"/>
      <c r="U51" s="193">
        <f t="shared" si="15"/>
        <v>0.34027777777777768</v>
      </c>
      <c r="V51" s="193">
        <f t="shared" si="16"/>
        <v>0.35416666666666657</v>
      </c>
      <c r="W51" s="193">
        <f t="shared" si="16"/>
        <v>0.36805555555555547</v>
      </c>
      <c r="X51" s="193">
        <f t="shared" si="16"/>
        <v>0.38194444444444436</v>
      </c>
      <c r="Y51" s="193">
        <f t="shared" si="16"/>
        <v>0.39583333333333326</v>
      </c>
      <c r="Z51" s="193">
        <f t="shared" si="16"/>
        <v>0.4097222222222221</v>
      </c>
      <c r="AA51" s="193">
        <f t="shared" si="16"/>
        <v>0.42361111111111099</v>
      </c>
      <c r="AB51" s="193">
        <f t="shared" si="16"/>
        <v>0.43749999999999989</v>
      </c>
      <c r="AC51" s="193">
        <f t="shared" si="16"/>
        <v>0.45138888888888878</v>
      </c>
      <c r="AD51" s="193">
        <f t="shared" si="16"/>
        <v>0.46527777777777768</v>
      </c>
      <c r="AE51" s="193">
        <f t="shared" si="16"/>
        <v>0.47916666666666657</v>
      </c>
      <c r="AF51" s="193">
        <f t="shared" si="16"/>
        <v>0.49305555555555547</v>
      </c>
      <c r="AG51" s="193">
        <f t="shared" si="16"/>
        <v>0.50694444444444442</v>
      </c>
      <c r="AH51" s="193">
        <f t="shared" si="16"/>
        <v>0.52083333333333326</v>
      </c>
      <c r="AI51" s="193">
        <f t="shared" si="16"/>
        <v>0.5347222222222221</v>
      </c>
      <c r="AJ51" s="193">
        <f t="shared" si="16"/>
        <v>0.54861111111111105</v>
      </c>
      <c r="AK51" s="193">
        <f t="shared" si="16"/>
        <v>0.56249999999999989</v>
      </c>
      <c r="AL51" s="193">
        <f t="shared" si="16"/>
        <v>0.57638888888888884</v>
      </c>
      <c r="AM51" s="193">
        <f t="shared" si="16"/>
        <v>0.59027777777777768</v>
      </c>
      <c r="AN51" s="193">
        <f t="shared" si="16"/>
        <v>0.60416666666666652</v>
      </c>
      <c r="AO51" s="193">
        <f t="shared" si="16"/>
        <v>0.61805555555555547</v>
      </c>
      <c r="AP51" s="193">
        <f t="shared" si="16"/>
        <v>0.63194444444444431</v>
      </c>
      <c r="AQ51" s="193">
        <f t="shared" si="16"/>
        <v>0.64583333333333326</v>
      </c>
      <c r="AR51" s="193">
        <f t="shared" si="16"/>
        <v>0.6597222222222221</v>
      </c>
      <c r="AS51" s="193">
        <f t="shared" si="16"/>
        <v>0.67361111111111105</v>
      </c>
      <c r="AT51" s="193">
        <f t="shared" si="16"/>
        <v>0.68749999999999989</v>
      </c>
      <c r="AU51" s="193">
        <f t="shared" si="16"/>
        <v>0.70138888888888884</v>
      </c>
      <c r="AV51" s="193">
        <f t="shared" si="16"/>
        <v>0.71527777777777768</v>
      </c>
      <c r="AW51" s="193">
        <f t="shared" si="16"/>
        <v>0.72916666666666652</v>
      </c>
      <c r="AX51" s="193">
        <f t="shared" si="16"/>
        <v>0.74305555555555547</v>
      </c>
      <c r="AY51" s="193">
        <f t="shared" si="16"/>
        <v>0.75694444444444431</v>
      </c>
      <c r="AZ51" s="193">
        <f t="shared" si="16"/>
        <v>0.77083333333333326</v>
      </c>
      <c r="BA51" s="193">
        <f t="shared" si="16"/>
        <v>0.7847222222222221</v>
      </c>
      <c r="BB51" s="193">
        <f t="shared" si="16"/>
        <v>0.79861111111111105</v>
      </c>
      <c r="BC51" s="193">
        <f t="shared" si="16"/>
        <v>0.81249999999999989</v>
      </c>
      <c r="BD51" s="193">
        <f t="shared" si="16"/>
        <v>0.82638888888888884</v>
      </c>
      <c r="BE51" s="193">
        <f t="shared" si="16"/>
        <v>0.84027777777777768</v>
      </c>
      <c r="BF51" s="193">
        <f t="shared" si="16"/>
        <v>0.85416666666666652</v>
      </c>
      <c r="BG51" s="323"/>
      <c r="BH51" s="225">
        <f t="shared" si="17"/>
        <v>0.96527777777777768</v>
      </c>
      <c r="BI51" s="225">
        <f t="shared" si="17"/>
        <v>1.0069444444444446</v>
      </c>
      <c r="BJ51" s="225">
        <f t="shared" si="17"/>
        <v>4.8611111111111091E-2</v>
      </c>
    </row>
    <row r="52" spans="1:62" ht="15" x14ac:dyDescent="0.25">
      <c r="A52" s="98" t="s">
        <v>3483</v>
      </c>
      <c r="B52" s="98" t="s">
        <v>3484</v>
      </c>
      <c r="C52" s="99" t="str">
        <f>VLOOKUP(E:E,'PARAGENS CONCELHO'!$1:$1048576,2,FALSE)</f>
        <v xml:space="preserve"> 40.659035,  -7.908139</v>
      </c>
      <c r="D52" s="99" t="str">
        <f>VLOOKUP(E:E,'PARAGENS CONCELHO'!$1:$1048576,3,FALSE)</f>
        <v>Capitão Silva Pereira</v>
      </c>
      <c r="E52" s="102" t="s">
        <v>55</v>
      </c>
      <c r="G52" s="324"/>
      <c r="H52" s="193">
        <v>0.28541666666666698</v>
      </c>
      <c r="I52" s="193">
        <v>0.91041666666666599</v>
      </c>
      <c r="J52" s="193">
        <v>0.92430555555555505</v>
      </c>
      <c r="K52" s="323"/>
      <c r="L52" s="193">
        <v>0.92430555555555505</v>
      </c>
      <c r="M52" s="323"/>
      <c r="N52" s="193">
        <v>0.29930555555555599</v>
      </c>
      <c r="O52" s="193">
        <v>0.313194444444444</v>
      </c>
      <c r="P52" s="193">
        <v>0.327083333333333</v>
      </c>
      <c r="Q52" s="193">
        <v>0.86875000000000002</v>
      </c>
      <c r="R52" s="193">
        <v>0.88263888888888897</v>
      </c>
      <c r="S52" s="193">
        <v>0.89652777777777803</v>
      </c>
      <c r="T52" s="323"/>
      <c r="U52" s="192">
        <f t="shared" si="15"/>
        <v>0.34097222222222212</v>
      </c>
      <c r="V52" s="192">
        <f t="shared" si="16"/>
        <v>0.35486111111111102</v>
      </c>
      <c r="W52" s="192">
        <f t="shared" si="16"/>
        <v>0.36874999999999991</v>
      </c>
      <c r="X52" s="192">
        <f t="shared" si="16"/>
        <v>0.38263888888888881</v>
      </c>
      <c r="Y52" s="192">
        <f t="shared" si="16"/>
        <v>0.3965277777777777</v>
      </c>
      <c r="Z52" s="193">
        <f t="shared" si="16"/>
        <v>0.41041666666666654</v>
      </c>
      <c r="AA52" s="193">
        <f t="shared" si="16"/>
        <v>0.42430555555555544</v>
      </c>
      <c r="AB52" s="193">
        <f t="shared" si="16"/>
        <v>0.43819444444444433</v>
      </c>
      <c r="AC52" s="193">
        <f t="shared" si="16"/>
        <v>0.45208333333333323</v>
      </c>
      <c r="AD52" s="193">
        <f t="shared" si="16"/>
        <v>0.46597222222222212</v>
      </c>
      <c r="AE52" s="193">
        <f t="shared" si="16"/>
        <v>0.47986111111111102</v>
      </c>
      <c r="AF52" s="193">
        <f t="shared" si="16"/>
        <v>0.49374999999999991</v>
      </c>
      <c r="AG52" s="193">
        <f t="shared" si="16"/>
        <v>0.50763888888888886</v>
      </c>
      <c r="AH52" s="193">
        <f t="shared" si="16"/>
        <v>0.5215277777777777</v>
      </c>
      <c r="AI52" s="193">
        <f t="shared" si="16"/>
        <v>0.53541666666666654</v>
      </c>
      <c r="AJ52" s="193">
        <f t="shared" si="16"/>
        <v>0.54930555555555549</v>
      </c>
      <c r="AK52" s="193">
        <f t="shared" si="16"/>
        <v>0.56319444444444433</v>
      </c>
      <c r="AL52" s="193">
        <f t="shared" si="16"/>
        <v>0.57708333333333328</v>
      </c>
      <c r="AM52" s="193">
        <f t="shared" si="16"/>
        <v>0.59097222222222212</v>
      </c>
      <c r="AN52" s="193">
        <f t="shared" si="16"/>
        <v>0.60486111111111096</v>
      </c>
      <c r="AO52" s="193">
        <f t="shared" si="16"/>
        <v>0.61874999999999991</v>
      </c>
      <c r="AP52" s="193">
        <f t="shared" si="16"/>
        <v>0.63263888888888875</v>
      </c>
      <c r="AQ52" s="193">
        <f t="shared" si="16"/>
        <v>0.6465277777777777</v>
      </c>
      <c r="AR52" s="193">
        <f t="shared" si="16"/>
        <v>0.66041666666666654</v>
      </c>
      <c r="AS52" s="193">
        <f t="shared" si="16"/>
        <v>0.67430555555555549</v>
      </c>
      <c r="AT52" s="193">
        <f t="shared" si="16"/>
        <v>0.68819444444444433</v>
      </c>
      <c r="AU52" s="193">
        <f t="shared" si="16"/>
        <v>0.70208333333333328</v>
      </c>
      <c r="AV52" s="193">
        <f t="shared" si="16"/>
        <v>0.71597222222222212</v>
      </c>
      <c r="AW52" s="193">
        <f t="shared" si="16"/>
        <v>0.72986111111111096</v>
      </c>
      <c r="AX52" s="193">
        <f t="shared" si="16"/>
        <v>0.74374999999999991</v>
      </c>
      <c r="AY52" s="193">
        <f t="shared" si="16"/>
        <v>0.75763888888888875</v>
      </c>
      <c r="AZ52" s="193">
        <f t="shared" si="16"/>
        <v>0.7715277777777777</v>
      </c>
      <c r="BA52" s="193">
        <f t="shared" si="16"/>
        <v>0.78541666666666654</v>
      </c>
      <c r="BB52" s="193">
        <f t="shared" si="16"/>
        <v>0.79930555555555549</v>
      </c>
      <c r="BC52" s="193">
        <f t="shared" si="16"/>
        <v>0.81319444444444433</v>
      </c>
      <c r="BD52" s="193">
        <f t="shared" si="16"/>
        <v>0.82708333333333328</v>
      </c>
      <c r="BE52" s="193">
        <f t="shared" si="16"/>
        <v>0.84097222222222212</v>
      </c>
      <c r="BF52" s="193">
        <f t="shared" si="16"/>
        <v>0.85486111111111096</v>
      </c>
      <c r="BG52" s="323"/>
      <c r="BH52" s="225">
        <f t="shared" si="17"/>
        <v>0.96597222222222212</v>
      </c>
      <c r="BI52" s="225">
        <f t="shared" si="17"/>
        <v>1.0076388888888892</v>
      </c>
      <c r="BJ52" s="225">
        <f t="shared" si="17"/>
        <v>4.9305555555555533E-2</v>
      </c>
    </row>
    <row r="53" spans="1:62" ht="15" x14ac:dyDescent="0.25">
      <c r="A53" s="101" t="s">
        <v>187</v>
      </c>
      <c r="B53" s="101" t="s">
        <v>3485</v>
      </c>
      <c r="C53" s="99" t="str">
        <f>VLOOKUP(E:E,'PARAGENS CONCELHO'!$1:$1048576,2,FALSE)</f>
        <v xml:space="preserve"> 40.657736,  -7.910015</v>
      </c>
      <c r="D53" s="99" t="str">
        <f>VLOOKUP(E:E,'PARAGENS CONCELHO'!$1:$1048576,3,FALSE)</f>
        <v>Cap S Pereira-S Cristina</v>
      </c>
      <c r="E53" s="102" t="s">
        <v>56</v>
      </c>
      <c r="F53" s="123"/>
      <c r="G53" s="324"/>
      <c r="H53" s="193">
        <v>0.28611111111111098</v>
      </c>
      <c r="I53" s="193">
        <v>0.91111111111111098</v>
      </c>
      <c r="J53" s="193">
        <v>0.92499999999999905</v>
      </c>
      <c r="K53" s="323"/>
      <c r="L53" s="193">
        <v>0.92499999999999905</v>
      </c>
      <c r="M53" s="323"/>
      <c r="N53" s="193">
        <v>0.3</v>
      </c>
      <c r="O53" s="193">
        <v>0.31388888888888899</v>
      </c>
      <c r="P53" s="193">
        <v>0.327777777777778</v>
      </c>
      <c r="Q53" s="193">
        <v>0.86944444444444402</v>
      </c>
      <c r="R53" s="193">
        <v>0.88333333333333297</v>
      </c>
      <c r="S53" s="193">
        <v>0.89722222222222303</v>
      </c>
      <c r="T53" s="323"/>
      <c r="U53" s="193">
        <f t="shared" si="15"/>
        <v>0.34166666666666656</v>
      </c>
      <c r="V53" s="193">
        <f t="shared" si="16"/>
        <v>0.35555555555555546</v>
      </c>
      <c r="W53" s="193">
        <f t="shared" si="16"/>
        <v>0.36944444444444435</v>
      </c>
      <c r="X53" s="193">
        <f t="shared" si="16"/>
        <v>0.38333333333333325</v>
      </c>
      <c r="Y53" s="193">
        <f t="shared" si="16"/>
        <v>0.39722222222222214</v>
      </c>
      <c r="Z53" s="193">
        <f t="shared" si="16"/>
        <v>0.41111111111111098</v>
      </c>
      <c r="AA53" s="193">
        <f t="shared" si="16"/>
        <v>0.42499999999999988</v>
      </c>
      <c r="AB53" s="193">
        <f t="shared" si="16"/>
        <v>0.43888888888888877</v>
      </c>
      <c r="AC53" s="193">
        <f t="shared" si="16"/>
        <v>0.45277777777777767</v>
      </c>
      <c r="AD53" s="193">
        <f t="shared" si="16"/>
        <v>0.46666666666666656</v>
      </c>
      <c r="AE53" s="193">
        <f t="shared" si="16"/>
        <v>0.48055555555555546</v>
      </c>
      <c r="AF53" s="193">
        <f t="shared" si="16"/>
        <v>0.49444444444444435</v>
      </c>
      <c r="AG53" s="193">
        <f t="shared" si="16"/>
        <v>0.5083333333333333</v>
      </c>
      <c r="AH53" s="193">
        <f t="shared" si="16"/>
        <v>0.52222222222222214</v>
      </c>
      <c r="AI53" s="193">
        <f t="shared" si="16"/>
        <v>0.53611111111111098</v>
      </c>
      <c r="AJ53" s="193">
        <f t="shared" si="16"/>
        <v>0.54999999999999993</v>
      </c>
      <c r="AK53" s="193">
        <f t="shared" si="16"/>
        <v>0.56388888888888877</v>
      </c>
      <c r="AL53" s="193">
        <f t="shared" si="16"/>
        <v>0.57777777777777772</v>
      </c>
      <c r="AM53" s="193">
        <f t="shared" si="16"/>
        <v>0.59166666666666656</v>
      </c>
      <c r="AN53" s="193">
        <f t="shared" si="16"/>
        <v>0.6055555555555554</v>
      </c>
      <c r="AO53" s="193">
        <f t="shared" si="16"/>
        <v>0.61944444444444435</v>
      </c>
      <c r="AP53" s="193">
        <f t="shared" si="16"/>
        <v>0.63333333333333319</v>
      </c>
      <c r="AQ53" s="193">
        <f t="shared" si="16"/>
        <v>0.64722222222222214</v>
      </c>
      <c r="AR53" s="193">
        <f t="shared" si="16"/>
        <v>0.66111111111111098</v>
      </c>
      <c r="AS53" s="193">
        <f t="shared" si="16"/>
        <v>0.67499999999999993</v>
      </c>
      <c r="AT53" s="193">
        <f t="shared" si="16"/>
        <v>0.68888888888888877</v>
      </c>
      <c r="AU53" s="193">
        <f t="shared" si="16"/>
        <v>0.70277777777777772</v>
      </c>
      <c r="AV53" s="193">
        <f t="shared" si="16"/>
        <v>0.71666666666666656</v>
      </c>
      <c r="AW53" s="193">
        <f t="shared" si="16"/>
        <v>0.7305555555555554</v>
      </c>
      <c r="AX53" s="193">
        <f t="shared" si="16"/>
        <v>0.74444444444444435</v>
      </c>
      <c r="AY53" s="193">
        <f t="shared" si="16"/>
        <v>0.75833333333333319</v>
      </c>
      <c r="AZ53" s="193">
        <f t="shared" si="16"/>
        <v>0.77222222222222214</v>
      </c>
      <c r="BA53" s="193">
        <f t="shared" si="16"/>
        <v>0.78611111111111098</v>
      </c>
      <c r="BB53" s="193">
        <f t="shared" si="16"/>
        <v>0.79999999999999993</v>
      </c>
      <c r="BC53" s="193">
        <f t="shared" si="16"/>
        <v>0.81388888888888877</v>
      </c>
      <c r="BD53" s="193">
        <f t="shared" si="16"/>
        <v>0.82777777777777772</v>
      </c>
      <c r="BE53" s="193">
        <f t="shared" si="16"/>
        <v>0.84166666666666656</v>
      </c>
      <c r="BF53" s="193">
        <f t="shared" si="16"/>
        <v>0.8555555555555554</v>
      </c>
      <c r="BG53" s="323"/>
      <c r="BH53" s="225">
        <f t="shared" si="17"/>
        <v>0.96666666666666656</v>
      </c>
      <c r="BI53" s="225">
        <f t="shared" si="17"/>
        <v>1.0083333333333337</v>
      </c>
      <c r="BJ53" s="225">
        <f t="shared" si="17"/>
        <v>4.9999999999999975E-2</v>
      </c>
    </row>
    <row r="54" spans="1:62" ht="15" x14ac:dyDescent="0.25">
      <c r="A54" s="98" t="s">
        <v>3486</v>
      </c>
      <c r="B54" s="98" t="s">
        <v>3487</v>
      </c>
      <c r="C54" s="99" t="str">
        <f>VLOOKUP(E:E,'PARAGENS CONCELHO'!$1:$1048576,2,FALSE)</f>
        <v xml:space="preserve"> 40.656493,  -7.906679</v>
      </c>
      <c r="D54" s="99" t="str">
        <f>VLOOKUP(E:E,'PARAGENS CONCELHO'!$1:$1048576,3,FALSE)</f>
        <v>5 de Outubro 1</v>
      </c>
      <c r="E54" s="102" t="s">
        <v>3488</v>
      </c>
      <c r="F54" s="99"/>
      <c r="G54" s="324"/>
      <c r="H54" s="193">
        <v>0.28680555555555598</v>
      </c>
      <c r="I54" s="193">
        <v>0.91180555555555498</v>
      </c>
      <c r="J54" s="193">
        <v>0.92569444444444404</v>
      </c>
      <c r="K54" s="323"/>
      <c r="L54" s="193">
        <v>0.92569444444444404</v>
      </c>
      <c r="M54" s="323"/>
      <c r="N54" s="193">
        <v>0.30069444444444399</v>
      </c>
      <c r="O54" s="193">
        <v>0.31458333333333299</v>
      </c>
      <c r="P54" s="193">
        <v>0.328472222222222</v>
      </c>
      <c r="Q54" s="193">
        <v>0.87013888888888902</v>
      </c>
      <c r="R54" s="193">
        <v>0.88402777777777797</v>
      </c>
      <c r="S54" s="193">
        <v>0.89791666666666703</v>
      </c>
      <c r="T54" s="323"/>
      <c r="U54" s="192">
        <f t="shared" si="15"/>
        <v>0.34236111111111101</v>
      </c>
      <c r="V54" s="192">
        <f t="shared" si="16"/>
        <v>0.3562499999999999</v>
      </c>
      <c r="W54" s="192">
        <f t="shared" si="16"/>
        <v>0.3701388888888888</v>
      </c>
      <c r="X54" s="192">
        <f t="shared" si="16"/>
        <v>0.38402777777777769</v>
      </c>
      <c r="Y54" s="192">
        <f t="shared" si="16"/>
        <v>0.39791666666666659</v>
      </c>
      <c r="Z54" s="193">
        <f t="shared" si="16"/>
        <v>0.41180555555555542</v>
      </c>
      <c r="AA54" s="193">
        <f t="shared" si="16"/>
        <v>0.42569444444444432</v>
      </c>
      <c r="AB54" s="193">
        <f t="shared" si="16"/>
        <v>0.43958333333333321</v>
      </c>
      <c r="AC54" s="193">
        <f t="shared" si="16"/>
        <v>0.45347222222222211</v>
      </c>
      <c r="AD54" s="193">
        <f t="shared" si="16"/>
        <v>0.46736111111111101</v>
      </c>
      <c r="AE54" s="193">
        <f t="shared" si="16"/>
        <v>0.4812499999999999</v>
      </c>
      <c r="AF54" s="193">
        <f t="shared" si="16"/>
        <v>0.4951388888888888</v>
      </c>
      <c r="AG54" s="193">
        <f t="shared" si="16"/>
        <v>0.50902777777777775</v>
      </c>
      <c r="AH54" s="193">
        <f t="shared" si="16"/>
        <v>0.52291666666666659</v>
      </c>
      <c r="AI54" s="193">
        <f t="shared" si="16"/>
        <v>0.53680555555555542</v>
      </c>
      <c r="AJ54" s="193">
        <f t="shared" si="16"/>
        <v>0.55069444444444438</v>
      </c>
      <c r="AK54" s="193">
        <f t="shared" si="16"/>
        <v>0.56458333333333321</v>
      </c>
      <c r="AL54" s="193">
        <f t="shared" si="16"/>
        <v>0.57847222222222217</v>
      </c>
      <c r="AM54" s="193">
        <f t="shared" si="16"/>
        <v>0.59236111111111101</v>
      </c>
      <c r="AN54" s="193">
        <f t="shared" si="16"/>
        <v>0.60624999999999984</v>
      </c>
      <c r="AO54" s="193">
        <f t="shared" si="16"/>
        <v>0.6201388888888888</v>
      </c>
      <c r="AP54" s="193">
        <f t="shared" si="16"/>
        <v>0.63402777777777763</v>
      </c>
      <c r="AQ54" s="193">
        <f t="shared" si="16"/>
        <v>0.64791666666666659</v>
      </c>
      <c r="AR54" s="193">
        <f t="shared" si="16"/>
        <v>0.66180555555555542</v>
      </c>
      <c r="AS54" s="193">
        <f t="shared" si="16"/>
        <v>0.67569444444444438</v>
      </c>
      <c r="AT54" s="193">
        <f t="shared" si="16"/>
        <v>0.68958333333333321</v>
      </c>
      <c r="AU54" s="193">
        <f t="shared" si="16"/>
        <v>0.70347222222222217</v>
      </c>
      <c r="AV54" s="193">
        <f t="shared" si="16"/>
        <v>0.71736111111111101</v>
      </c>
      <c r="AW54" s="193">
        <f t="shared" si="16"/>
        <v>0.73124999999999984</v>
      </c>
      <c r="AX54" s="193">
        <f t="shared" si="16"/>
        <v>0.7451388888888888</v>
      </c>
      <c r="AY54" s="193">
        <f t="shared" si="16"/>
        <v>0.75902777777777763</v>
      </c>
      <c r="AZ54" s="193">
        <f t="shared" si="16"/>
        <v>0.77291666666666659</v>
      </c>
      <c r="BA54" s="193">
        <f t="shared" si="16"/>
        <v>0.78680555555555542</v>
      </c>
      <c r="BB54" s="193">
        <f t="shared" si="16"/>
        <v>0.80069444444444438</v>
      </c>
      <c r="BC54" s="193">
        <f t="shared" si="16"/>
        <v>0.81458333333333321</v>
      </c>
      <c r="BD54" s="193">
        <f t="shared" si="16"/>
        <v>0.82847222222222217</v>
      </c>
      <c r="BE54" s="193">
        <f t="shared" si="16"/>
        <v>0.84236111111111101</v>
      </c>
      <c r="BF54" s="193">
        <f t="shared" si="16"/>
        <v>0.85624999999999984</v>
      </c>
      <c r="BG54" s="323"/>
      <c r="BH54" s="225">
        <f t="shared" si="17"/>
        <v>0.96736111111111101</v>
      </c>
      <c r="BI54" s="225">
        <f t="shared" si="17"/>
        <v>1.0090277777777783</v>
      </c>
      <c r="BJ54" s="225">
        <f t="shared" si="17"/>
        <v>5.0694444444444417E-2</v>
      </c>
    </row>
    <row r="55" spans="1:62" ht="15" x14ac:dyDescent="0.25">
      <c r="A55" s="101" t="s">
        <v>3489</v>
      </c>
      <c r="B55" s="101" t="s">
        <v>3490</v>
      </c>
      <c r="C55" s="99" t="str">
        <f>VLOOKUP(E:E,'PARAGENS CONCELHO'!$1:$1048576,2,FALSE)</f>
        <v xml:space="preserve"> 40.653508,  -7.907826</v>
      </c>
      <c r="D55" s="99" t="str">
        <f>VLOOKUP(E:E,'PARAGENS CONCELHO'!$1:$1048576,3,FALSE)</f>
        <v>Rua Seminário</v>
      </c>
      <c r="E55" s="102" t="s">
        <v>2708</v>
      </c>
      <c r="F55" s="123"/>
      <c r="G55" s="324"/>
      <c r="H55" s="193">
        <v>0.28749999999999998</v>
      </c>
      <c r="I55" s="193">
        <v>0.91249999999999898</v>
      </c>
      <c r="J55" s="193">
        <v>0.92638888888888804</v>
      </c>
      <c r="K55" s="323"/>
      <c r="L55" s="193">
        <v>0.92638888888888804</v>
      </c>
      <c r="M55" s="323"/>
      <c r="N55" s="193">
        <v>0.30138888888888898</v>
      </c>
      <c r="O55" s="193">
        <v>0.31527777777777799</v>
      </c>
      <c r="P55" s="193">
        <v>0.329166666666667</v>
      </c>
      <c r="Q55" s="193">
        <v>0.87083333333333302</v>
      </c>
      <c r="R55" s="193">
        <v>0.88472222222222197</v>
      </c>
      <c r="S55" s="193">
        <v>0.89861111111111203</v>
      </c>
      <c r="T55" s="323"/>
      <c r="U55" s="193">
        <f t="shared" si="15"/>
        <v>0.34305555555555545</v>
      </c>
      <c r="V55" s="193">
        <f t="shared" si="16"/>
        <v>0.35694444444444434</v>
      </c>
      <c r="W55" s="193">
        <f t="shared" si="16"/>
        <v>0.37083333333333324</v>
      </c>
      <c r="X55" s="193">
        <f t="shared" si="16"/>
        <v>0.38472222222222213</v>
      </c>
      <c r="Y55" s="193">
        <f t="shared" si="16"/>
        <v>0.39861111111111103</v>
      </c>
      <c r="Z55" s="193">
        <f t="shared" si="16"/>
        <v>0.41249999999999987</v>
      </c>
      <c r="AA55" s="193">
        <f t="shared" si="16"/>
        <v>0.42638888888888876</v>
      </c>
      <c r="AB55" s="193">
        <f t="shared" si="16"/>
        <v>0.44027777777777766</v>
      </c>
      <c r="AC55" s="193">
        <f t="shared" si="16"/>
        <v>0.45416666666666655</v>
      </c>
      <c r="AD55" s="193">
        <f t="shared" si="16"/>
        <v>0.46805555555555545</v>
      </c>
      <c r="AE55" s="193">
        <f t="shared" si="16"/>
        <v>0.48194444444444434</v>
      </c>
      <c r="AF55" s="193">
        <f t="shared" si="16"/>
        <v>0.49583333333333324</v>
      </c>
      <c r="AG55" s="193">
        <f t="shared" si="16"/>
        <v>0.50972222222222219</v>
      </c>
      <c r="AH55" s="193">
        <f t="shared" si="16"/>
        <v>0.52361111111111103</v>
      </c>
      <c r="AI55" s="193">
        <f t="shared" si="16"/>
        <v>0.53749999999999987</v>
      </c>
      <c r="AJ55" s="193">
        <f t="shared" si="16"/>
        <v>0.55138888888888882</v>
      </c>
      <c r="AK55" s="193">
        <f t="shared" si="16"/>
        <v>0.56527777777777766</v>
      </c>
      <c r="AL55" s="193">
        <f t="shared" si="16"/>
        <v>0.57916666666666661</v>
      </c>
      <c r="AM55" s="193">
        <f t="shared" si="16"/>
        <v>0.59305555555555545</v>
      </c>
      <c r="AN55" s="193">
        <f t="shared" si="16"/>
        <v>0.60694444444444429</v>
      </c>
      <c r="AO55" s="193">
        <f t="shared" si="16"/>
        <v>0.62083333333333324</v>
      </c>
      <c r="AP55" s="193">
        <f t="shared" si="16"/>
        <v>0.63472222222222208</v>
      </c>
      <c r="AQ55" s="193">
        <f t="shared" si="16"/>
        <v>0.64861111111111103</v>
      </c>
      <c r="AR55" s="193">
        <f t="shared" si="16"/>
        <v>0.66249999999999987</v>
      </c>
      <c r="AS55" s="193">
        <f t="shared" si="16"/>
        <v>0.67638888888888882</v>
      </c>
      <c r="AT55" s="193">
        <f t="shared" si="16"/>
        <v>0.69027777777777766</v>
      </c>
      <c r="AU55" s="193">
        <f t="shared" si="16"/>
        <v>0.70416666666666661</v>
      </c>
      <c r="AV55" s="193">
        <f t="shared" si="16"/>
        <v>0.71805555555555545</v>
      </c>
      <c r="AW55" s="193">
        <f t="shared" si="16"/>
        <v>0.73194444444444429</v>
      </c>
      <c r="AX55" s="193">
        <f t="shared" si="16"/>
        <v>0.74583333333333324</v>
      </c>
      <c r="AY55" s="193">
        <f t="shared" si="16"/>
        <v>0.75972222222222208</v>
      </c>
      <c r="AZ55" s="193">
        <f t="shared" si="16"/>
        <v>0.77361111111111103</v>
      </c>
      <c r="BA55" s="193">
        <f t="shared" si="16"/>
        <v>0.78749999999999987</v>
      </c>
      <c r="BB55" s="193">
        <f t="shared" si="16"/>
        <v>0.80138888888888882</v>
      </c>
      <c r="BC55" s="193">
        <f t="shared" ref="BC55:BF57" si="18">BC54+$S$6</f>
        <v>0.81527777777777766</v>
      </c>
      <c r="BD55" s="193">
        <f t="shared" si="18"/>
        <v>0.82916666666666661</v>
      </c>
      <c r="BE55" s="193">
        <f t="shared" si="18"/>
        <v>0.84305555555555545</v>
      </c>
      <c r="BF55" s="193">
        <f t="shared" si="18"/>
        <v>0.85694444444444429</v>
      </c>
      <c r="BG55" s="323"/>
      <c r="BH55" s="225">
        <f t="shared" si="17"/>
        <v>0.96805555555555545</v>
      </c>
      <c r="BI55" s="225">
        <f t="shared" si="17"/>
        <v>1.0097222222222229</v>
      </c>
      <c r="BJ55" s="225">
        <f t="shared" si="17"/>
        <v>5.1388888888888859E-2</v>
      </c>
    </row>
    <row r="56" spans="1:62" ht="15" x14ac:dyDescent="0.25">
      <c r="A56" s="98" t="s">
        <v>3491</v>
      </c>
      <c r="B56" s="98" t="s">
        <v>3492</v>
      </c>
      <c r="C56" s="99" t="str">
        <f>VLOOKUP(E:E,'PARAGENS CONCELHO'!$1:$1048576,2,FALSE)</f>
        <v xml:space="preserve"> 40.656058,  -7.909988</v>
      </c>
      <c r="D56" s="99" t="str">
        <f>VLOOKUP(E:E,'PARAGENS CONCELHO'!$1:$1048576,3,FALSE)</f>
        <v>Dr Azeredo Perdigão 1</v>
      </c>
      <c r="E56" s="102" t="s">
        <v>3242</v>
      </c>
      <c r="G56" s="324"/>
      <c r="H56" s="193">
        <v>0.28819444444444398</v>
      </c>
      <c r="I56" s="193">
        <v>0.91319444444444398</v>
      </c>
      <c r="J56" s="193">
        <v>0.92708333333333204</v>
      </c>
      <c r="K56" s="323"/>
      <c r="L56" s="193">
        <v>0.92708333333333204</v>
      </c>
      <c r="M56" s="323"/>
      <c r="N56" s="193">
        <v>0.30208333333333298</v>
      </c>
      <c r="O56" s="193">
        <v>0.31597222222222199</v>
      </c>
      <c r="P56" s="193">
        <v>0.32986111111111099</v>
      </c>
      <c r="Q56" s="193">
        <v>0.87152777777777801</v>
      </c>
      <c r="R56" s="193">
        <v>0.88541666666666696</v>
      </c>
      <c r="S56" s="193">
        <v>0.89930555555555602</v>
      </c>
      <c r="T56" s="323"/>
      <c r="U56" s="192">
        <f t="shared" si="15"/>
        <v>0.34374999999999989</v>
      </c>
      <c r="V56" s="192">
        <f t="shared" ref="V56:AJ57" si="19">V55+$S$6</f>
        <v>0.35763888888888878</v>
      </c>
      <c r="W56" s="192">
        <f t="shared" si="19"/>
        <v>0.37152777777777768</v>
      </c>
      <c r="X56" s="192">
        <f t="shared" si="19"/>
        <v>0.38541666666666657</v>
      </c>
      <c r="Y56" s="192">
        <f t="shared" si="19"/>
        <v>0.39930555555555547</v>
      </c>
      <c r="Z56" s="193">
        <f t="shared" si="19"/>
        <v>0.41319444444444431</v>
      </c>
      <c r="AA56" s="193">
        <f t="shared" si="19"/>
        <v>0.4270833333333332</v>
      </c>
      <c r="AB56" s="193">
        <f t="shared" si="19"/>
        <v>0.4409722222222221</v>
      </c>
      <c r="AC56" s="193">
        <f t="shared" si="19"/>
        <v>0.45486111111111099</v>
      </c>
      <c r="AD56" s="193">
        <f t="shared" si="19"/>
        <v>0.46874999999999989</v>
      </c>
      <c r="AE56" s="193">
        <f t="shared" si="19"/>
        <v>0.48263888888888878</v>
      </c>
      <c r="AF56" s="193">
        <f t="shared" si="19"/>
        <v>0.49652777777777768</v>
      </c>
      <c r="AG56" s="193">
        <f t="shared" si="19"/>
        <v>0.51041666666666663</v>
      </c>
      <c r="AH56" s="193">
        <f t="shared" si="19"/>
        <v>0.52430555555555547</v>
      </c>
      <c r="AI56" s="193">
        <f t="shared" si="19"/>
        <v>0.53819444444444431</v>
      </c>
      <c r="AJ56" s="193">
        <f t="shared" si="19"/>
        <v>0.55208333333333326</v>
      </c>
      <c r="AK56" s="193">
        <f t="shared" ref="AK56:BB57" si="20">AK55+$S$6</f>
        <v>0.5659722222222221</v>
      </c>
      <c r="AL56" s="193">
        <f t="shared" si="20"/>
        <v>0.57986111111111105</v>
      </c>
      <c r="AM56" s="193">
        <f t="shared" si="20"/>
        <v>0.59374999999999989</v>
      </c>
      <c r="AN56" s="193">
        <f t="shared" si="20"/>
        <v>0.60763888888888873</v>
      </c>
      <c r="AO56" s="193">
        <f t="shared" si="20"/>
        <v>0.62152777777777768</v>
      </c>
      <c r="AP56" s="193">
        <f t="shared" si="20"/>
        <v>0.63541666666666652</v>
      </c>
      <c r="AQ56" s="193">
        <f t="shared" si="20"/>
        <v>0.64930555555555547</v>
      </c>
      <c r="AR56" s="193">
        <f t="shared" si="20"/>
        <v>0.66319444444444431</v>
      </c>
      <c r="AS56" s="193">
        <f t="shared" si="20"/>
        <v>0.67708333333333326</v>
      </c>
      <c r="AT56" s="193">
        <f t="shared" si="20"/>
        <v>0.6909722222222221</v>
      </c>
      <c r="AU56" s="193">
        <f t="shared" si="20"/>
        <v>0.70486111111111105</v>
      </c>
      <c r="AV56" s="193">
        <f t="shared" si="20"/>
        <v>0.71874999999999989</v>
      </c>
      <c r="AW56" s="193">
        <f t="shared" si="20"/>
        <v>0.73263888888888873</v>
      </c>
      <c r="AX56" s="193">
        <f t="shared" si="20"/>
        <v>0.74652777777777768</v>
      </c>
      <c r="AY56" s="193">
        <f t="shared" si="20"/>
        <v>0.76041666666666652</v>
      </c>
      <c r="AZ56" s="193">
        <f t="shared" si="20"/>
        <v>0.77430555555555547</v>
      </c>
      <c r="BA56" s="193">
        <f t="shared" si="20"/>
        <v>0.78819444444444431</v>
      </c>
      <c r="BB56" s="193">
        <f t="shared" si="20"/>
        <v>0.80208333333333326</v>
      </c>
      <c r="BC56" s="193">
        <f t="shared" si="18"/>
        <v>0.8159722222222221</v>
      </c>
      <c r="BD56" s="193">
        <f t="shared" si="18"/>
        <v>0.82986111111111105</v>
      </c>
      <c r="BE56" s="193">
        <f t="shared" si="18"/>
        <v>0.84374999999999989</v>
      </c>
      <c r="BF56" s="193">
        <f t="shared" si="18"/>
        <v>0.85763888888888873</v>
      </c>
      <c r="BG56" s="323"/>
      <c r="BH56" s="225">
        <f t="shared" si="17"/>
        <v>0.96874999999999989</v>
      </c>
      <c r="BI56" s="225">
        <f t="shared" si="17"/>
        <v>1.0104166666666674</v>
      </c>
      <c r="BJ56" s="225">
        <f t="shared" si="17"/>
        <v>5.2083333333333301E-2</v>
      </c>
    </row>
    <row r="57" spans="1:62" ht="15" x14ac:dyDescent="0.25">
      <c r="A57" s="101" t="s">
        <v>3215</v>
      </c>
      <c r="B57" s="101" t="s">
        <v>3493</v>
      </c>
      <c r="C57" s="99" t="str">
        <f>VLOOKUP(E:E,'PARAGENS CONCELHO'!$1:$1048576,2,FALSE)</f>
        <v xml:space="preserve"> 40.656632,  -7.912392</v>
      </c>
      <c r="D57" s="99" t="str">
        <f>VLOOKUP(E:E,'PARAGENS CONCELHO'!$1:$1048576,3,FALSE)</f>
        <v>General Humberto Delgado</v>
      </c>
      <c r="E57" s="102" t="s">
        <v>57</v>
      </c>
      <c r="F57" s="99"/>
      <c r="G57" s="324"/>
      <c r="H57" s="193">
        <v>0.28888888888888897</v>
      </c>
      <c r="I57" s="193">
        <v>0.91388888888888797</v>
      </c>
      <c r="J57" s="193">
        <v>0.92777777777777704</v>
      </c>
      <c r="K57" s="323"/>
      <c r="L57" s="193">
        <v>0.92777777777777704</v>
      </c>
      <c r="M57" s="323"/>
      <c r="N57" s="193">
        <v>0.30277777777777798</v>
      </c>
      <c r="O57" s="193">
        <v>0.31666666666666698</v>
      </c>
      <c r="P57" s="193">
        <v>0.33055555555555599</v>
      </c>
      <c r="Q57" s="193">
        <v>0.87222222222222201</v>
      </c>
      <c r="R57" s="193">
        <v>0.88611111111111096</v>
      </c>
      <c r="S57" s="193">
        <v>0.90000000000000102</v>
      </c>
      <c r="T57" s="323"/>
      <c r="U57" s="193">
        <f t="shared" si="15"/>
        <v>0.34444444444444433</v>
      </c>
      <c r="V57" s="193">
        <f t="shared" si="19"/>
        <v>0.35833333333333323</v>
      </c>
      <c r="W57" s="193">
        <f t="shared" si="19"/>
        <v>0.37222222222222212</v>
      </c>
      <c r="X57" s="193">
        <f t="shared" si="19"/>
        <v>0.38611111111111102</v>
      </c>
      <c r="Y57" s="193">
        <f t="shared" si="19"/>
        <v>0.39999999999999991</v>
      </c>
      <c r="Z57" s="193">
        <f t="shared" si="19"/>
        <v>0.41388888888888875</v>
      </c>
      <c r="AA57" s="193">
        <f t="shared" si="19"/>
        <v>0.42777777777777765</v>
      </c>
      <c r="AB57" s="193">
        <f t="shared" si="19"/>
        <v>0.44166666666666654</v>
      </c>
      <c r="AC57" s="193">
        <f t="shared" si="19"/>
        <v>0.45555555555555544</v>
      </c>
      <c r="AD57" s="193">
        <f t="shared" si="19"/>
        <v>0.46944444444444433</v>
      </c>
      <c r="AE57" s="193">
        <f t="shared" si="19"/>
        <v>0.48333333333333323</v>
      </c>
      <c r="AF57" s="193">
        <f t="shared" si="19"/>
        <v>0.49722222222222212</v>
      </c>
      <c r="AG57" s="193">
        <f t="shared" si="19"/>
        <v>0.51111111111111107</v>
      </c>
      <c r="AH57" s="193">
        <f t="shared" si="19"/>
        <v>0.52499999999999991</v>
      </c>
      <c r="AI57" s="193">
        <f t="shared" si="19"/>
        <v>0.53888888888888875</v>
      </c>
      <c r="AJ57" s="193">
        <f t="shared" si="19"/>
        <v>0.5527777777777777</v>
      </c>
      <c r="AK57" s="193">
        <f t="shared" si="20"/>
        <v>0.56666666666666654</v>
      </c>
      <c r="AL57" s="193">
        <f t="shared" si="20"/>
        <v>0.58055555555555549</v>
      </c>
      <c r="AM57" s="193">
        <f t="shared" si="20"/>
        <v>0.59444444444444433</v>
      </c>
      <c r="AN57" s="193">
        <f t="shared" si="20"/>
        <v>0.60833333333333317</v>
      </c>
      <c r="AO57" s="193">
        <f t="shared" si="20"/>
        <v>0.62222222222222212</v>
      </c>
      <c r="AP57" s="193">
        <f t="shared" si="20"/>
        <v>0.63611111111111096</v>
      </c>
      <c r="AQ57" s="193">
        <f t="shared" si="20"/>
        <v>0.64999999999999991</v>
      </c>
      <c r="AR57" s="193">
        <f t="shared" si="20"/>
        <v>0.66388888888888875</v>
      </c>
      <c r="AS57" s="193">
        <f t="shared" si="20"/>
        <v>0.6777777777777777</v>
      </c>
      <c r="AT57" s="193">
        <f t="shared" si="20"/>
        <v>0.69166666666666654</v>
      </c>
      <c r="AU57" s="193">
        <f t="shared" si="20"/>
        <v>0.70555555555555549</v>
      </c>
      <c r="AV57" s="193">
        <f t="shared" si="20"/>
        <v>0.71944444444444433</v>
      </c>
      <c r="AW57" s="193">
        <f t="shared" si="20"/>
        <v>0.73333333333333317</v>
      </c>
      <c r="AX57" s="193">
        <f t="shared" si="20"/>
        <v>0.74722222222222212</v>
      </c>
      <c r="AY57" s="193">
        <f t="shared" si="20"/>
        <v>0.76111111111111096</v>
      </c>
      <c r="AZ57" s="193">
        <f t="shared" si="20"/>
        <v>0.77499999999999991</v>
      </c>
      <c r="BA57" s="193">
        <f t="shared" si="20"/>
        <v>0.78888888888888875</v>
      </c>
      <c r="BB57" s="193">
        <f t="shared" si="20"/>
        <v>0.8027777777777777</v>
      </c>
      <c r="BC57" s="193">
        <f t="shared" si="18"/>
        <v>0.81666666666666654</v>
      </c>
      <c r="BD57" s="193">
        <f t="shared" si="18"/>
        <v>0.83055555555555549</v>
      </c>
      <c r="BE57" s="193">
        <f t="shared" si="18"/>
        <v>0.84444444444444433</v>
      </c>
      <c r="BF57" s="193">
        <f t="shared" si="18"/>
        <v>0.85833333333333317</v>
      </c>
      <c r="BG57" s="323"/>
      <c r="BH57" s="225">
        <f t="shared" si="17"/>
        <v>0.96944444444444433</v>
      </c>
      <c r="BI57" s="225">
        <f t="shared" si="17"/>
        <v>1.011111111111112</v>
      </c>
      <c r="BJ57" s="225">
        <f t="shared" si="17"/>
        <v>5.2777777777777743E-2</v>
      </c>
    </row>
    <row r="58" spans="1:62" ht="15" x14ac:dyDescent="0.25">
      <c r="A58" s="98" t="s">
        <v>3215</v>
      </c>
      <c r="B58" s="98" t="s">
        <v>3494</v>
      </c>
      <c r="C58" s="99" t="str">
        <f>VLOOKUP(E:E,'PARAGENS CONCELHO'!$1:$1048576,2,FALSE)</f>
        <v xml:space="preserve"> 40.656213,  -7.914239</v>
      </c>
      <c r="D58" s="99" t="str">
        <f>VLOOKUP(E:E,'PARAGENS CONCELHO'!$1:$1048576,3,FALSE)</f>
        <v>Rossio 1</v>
      </c>
      <c r="E58" s="102" t="s">
        <v>2637</v>
      </c>
      <c r="F58" s="123"/>
      <c r="G58" s="324"/>
      <c r="H58" s="193">
        <v>0.2902777777777778</v>
      </c>
      <c r="I58" s="193">
        <v>0.91527777777777775</v>
      </c>
      <c r="J58" s="193">
        <v>0.9291666666666667</v>
      </c>
      <c r="K58" s="323"/>
      <c r="L58" s="193">
        <v>0.9291666666666667</v>
      </c>
      <c r="M58" s="323"/>
      <c r="N58" s="193">
        <v>0.30416666666666664</v>
      </c>
      <c r="O58" s="193">
        <v>0.31805555555555554</v>
      </c>
      <c r="P58" s="193">
        <v>0.33194444444444443</v>
      </c>
      <c r="Q58" s="193">
        <v>0.87361111111111101</v>
      </c>
      <c r="R58" s="193">
        <v>0.88750000000000007</v>
      </c>
      <c r="S58" s="193">
        <v>0.90138888888888891</v>
      </c>
      <c r="T58" s="323"/>
      <c r="U58" s="192">
        <f>U57+$S$7</f>
        <v>0.34583333333333321</v>
      </c>
      <c r="V58" s="192">
        <f t="shared" ref="V58:BF59" si="21">V57+$S$7</f>
        <v>0.35972222222222211</v>
      </c>
      <c r="W58" s="192">
        <f t="shared" si="21"/>
        <v>0.37361111111111101</v>
      </c>
      <c r="X58" s="192">
        <f t="shared" si="21"/>
        <v>0.3874999999999999</v>
      </c>
      <c r="Y58" s="192">
        <f t="shared" si="21"/>
        <v>0.4013888888888888</v>
      </c>
      <c r="Z58" s="193">
        <f t="shared" si="21"/>
        <v>0.41527777777777763</v>
      </c>
      <c r="AA58" s="193">
        <f t="shared" si="21"/>
        <v>0.42916666666666653</v>
      </c>
      <c r="AB58" s="193">
        <f t="shared" si="21"/>
        <v>0.44305555555555542</v>
      </c>
      <c r="AC58" s="193">
        <f t="shared" si="21"/>
        <v>0.45694444444444432</v>
      </c>
      <c r="AD58" s="193">
        <f t="shared" si="21"/>
        <v>0.47083333333333321</v>
      </c>
      <c r="AE58" s="193">
        <f t="shared" si="21"/>
        <v>0.48472222222222211</v>
      </c>
      <c r="AF58" s="193">
        <f t="shared" si="21"/>
        <v>0.49861111111111101</v>
      </c>
      <c r="AG58" s="193">
        <f t="shared" si="21"/>
        <v>0.51249999999999996</v>
      </c>
      <c r="AH58" s="193">
        <f t="shared" si="21"/>
        <v>0.5263888888888888</v>
      </c>
      <c r="AI58" s="193">
        <f t="shared" si="21"/>
        <v>0.54027777777777763</v>
      </c>
      <c r="AJ58" s="193">
        <f t="shared" si="21"/>
        <v>0.55416666666666659</v>
      </c>
      <c r="AK58" s="193">
        <f t="shared" si="21"/>
        <v>0.56805555555555542</v>
      </c>
      <c r="AL58" s="193">
        <f t="shared" si="21"/>
        <v>0.58194444444444438</v>
      </c>
      <c r="AM58" s="193">
        <f t="shared" si="21"/>
        <v>0.59583333333333321</v>
      </c>
      <c r="AN58" s="193">
        <f t="shared" si="21"/>
        <v>0.60972222222222205</v>
      </c>
      <c r="AO58" s="193">
        <f t="shared" si="21"/>
        <v>0.62361111111111101</v>
      </c>
      <c r="AP58" s="193">
        <f t="shared" si="21"/>
        <v>0.63749999999999984</v>
      </c>
      <c r="AQ58" s="193">
        <f t="shared" si="21"/>
        <v>0.6513888888888888</v>
      </c>
      <c r="AR58" s="193">
        <f t="shared" si="21"/>
        <v>0.66527777777777763</v>
      </c>
      <c r="AS58" s="193">
        <f t="shared" si="21"/>
        <v>0.67916666666666659</v>
      </c>
      <c r="AT58" s="193">
        <f t="shared" si="21"/>
        <v>0.69305555555555542</v>
      </c>
      <c r="AU58" s="193">
        <f t="shared" si="21"/>
        <v>0.70694444444444438</v>
      </c>
      <c r="AV58" s="193">
        <f t="shared" si="21"/>
        <v>0.72083333333333321</v>
      </c>
      <c r="AW58" s="193">
        <f t="shared" si="21"/>
        <v>0.73472222222222205</v>
      </c>
      <c r="AX58" s="193">
        <f t="shared" si="21"/>
        <v>0.74861111111111101</v>
      </c>
      <c r="AY58" s="193">
        <f t="shared" si="21"/>
        <v>0.76249999999999984</v>
      </c>
      <c r="AZ58" s="193">
        <f t="shared" si="21"/>
        <v>0.7763888888888888</v>
      </c>
      <c r="BA58" s="193">
        <f t="shared" si="21"/>
        <v>0.79027777777777763</v>
      </c>
      <c r="BB58" s="193">
        <f t="shared" si="21"/>
        <v>0.80416666666666659</v>
      </c>
      <c r="BC58" s="193">
        <f t="shared" si="21"/>
        <v>0.81805555555555542</v>
      </c>
      <c r="BD58" s="193">
        <f t="shared" si="21"/>
        <v>0.83194444444444438</v>
      </c>
      <c r="BE58" s="193">
        <f t="shared" si="21"/>
        <v>0.84583333333333321</v>
      </c>
      <c r="BF58" s="193">
        <f t="shared" si="21"/>
        <v>0.85972222222222205</v>
      </c>
      <c r="BG58" s="323"/>
      <c r="BH58" s="225">
        <f t="shared" ref="BH58:BJ59" si="22">BH57+$S$7</f>
        <v>0.97083333333333321</v>
      </c>
      <c r="BI58" s="225">
        <f t="shared" si="22"/>
        <v>1.0125000000000008</v>
      </c>
      <c r="BJ58" s="225">
        <f t="shared" si="22"/>
        <v>5.4166666666666634E-2</v>
      </c>
    </row>
    <row r="59" spans="1:62" ht="15" x14ac:dyDescent="0.25">
      <c r="A59" s="101" t="s">
        <v>3495</v>
      </c>
      <c r="B59" s="101" t="s">
        <v>3496</v>
      </c>
      <c r="C59" s="99" t="str">
        <f>VLOOKUP(E:E,'PARAGENS CONCELHO'!$1:$1048576,2,FALSE)</f>
        <v xml:space="preserve"> 40.653733,  -7.916013</v>
      </c>
      <c r="D59" s="99" t="str">
        <f>VLOOKUP(E:E,'PARAGENS CONCELHO'!$1:$1048576,3,FALSE)</f>
        <v>25 Abril-Liceu 1</v>
      </c>
      <c r="E59" s="102" t="s">
        <v>2869</v>
      </c>
      <c r="F59" s="123"/>
      <c r="G59" s="324"/>
      <c r="H59" s="193">
        <v>0.29166666666666669</v>
      </c>
      <c r="I59" s="193">
        <v>0.91666666666666663</v>
      </c>
      <c r="J59" s="193">
        <v>0.93055555555555547</v>
      </c>
      <c r="K59" s="323"/>
      <c r="L59" s="193">
        <v>0.93055555555555547</v>
      </c>
      <c r="M59" s="323"/>
      <c r="N59" s="193">
        <v>0.30555555555555552</v>
      </c>
      <c r="O59" s="193">
        <v>0.31944444444444448</v>
      </c>
      <c r="P59" s="193">
        <v>0.33333333333333331</v>
      </c>
      <c r="Q59" s="193">
        <v>0.875</v>
      </c>
      <c r="R59" s="193">
        <v>0.88888888888888884</v>
      </c>
      <c r="S59" s="193">
        <v>0.90277777777777779</v>
      </c>
      <c r="T59" s="323"/>
      <c r="U59" s="193">
        <f>U58+$S$7</f>
        <v>0.3472222222222221</v>
      </c>
      <c r="V59" s="193">
        <f t="shared" si="21"/>
        <v>0.36111111111111099</v>
      </c>
      <c r="W59" s="193">
        <f t="shared" si="21"/>
        <v>0.37499999999999989</v>
      </c>
      <c r="X59" s="193">
        <f t="shared" si="21"/>
        <v>0.38888888888888878</v>
      </c>
      <c r="Y59" s="193">
        <f t="shared" si="21"/>
        <v>0.40277777777777768</v>
      </c>
      <c r="Z59" s="193">
        <f t="shared" si="21"/>
        <v>0.41666666666666652</v>
      </c>
      <c r="AA59" s="193">
        <f t="shared" si="21"/>
        <v>0.43055555555555541</v>
      </c>
      <c r="AB59" s="193">
        <f t="shared" si="21"/>
        <v>0.44444444444444431</v>
      </c>
      <c r="AC59" s="193">
        <f t="shared" si="21"/>
        <v>0.4583333333333332</v>
      </c>
      <c r="AD59" s="193">
        <f t="shared" si="21"/>
        <v>0.4722222222222221</v>
      </c>
      <c r="AE59" s="193">
        <f t="shared" si="21"/>
        <v>0.48611111111111099</v>
      </c>
      <c r="AF59" s="193">
        <f t="shared" si="21"/>
        <v>0.49999999999999989</v>
      </c>
      <c r="AG59" s="193">
        <f t="shared" si="21"/>
        <v>0.51388888888888884</v>
      </c>
      <c r="AH59" s="193">
        <f t="shared" si="21"/>
        <v>0.52777777777777768</v>
      </c>
      <c r="AI59" s="193">
        <f t="shared" si="21"/>
        <v>0.54166666666666652</v>
      </c>
      <c r="AJ59" s="193">
        <f t="shared" si="21"/>
        <v>0.55555555555555547</v>
      </c>
      <c r="AK59" s="193">
        <f t="shared" si="21"/>
        <v>0.56944444444444431</v>
      </c>
      <c r="AL59" s="193">
        <f t="shared" si="21"/>
        <v>0.58333333333333326</v>
      </c>
      <c r="AM59" s="193">
        <f t="shared" si="21"/>
        <v>0.5972222222222221</v>
      </c>
      <c r="AN59" s="193">
        <f t="shared" si="21"/>
        <v>0.61111111111111094</v>
      </c>
      <c r="AO59" s="193">
        <f t="shared" si="21"/>
        <v>0.62499999999999989</v>
      </c>
      <c r="AP59" s="193">
        <f t="shared" si="21"/>
        <v>0.63888888888888873</v>
      </c>
      <c r="AQ59" s="193">
        <f t="shared" si="21"/>
        <v>0.65277777777777768</v>
      </c>
      <c r="AR59" s="193">
        <f t="shared" si="21"/>
        <v>0.66666666666666652</v>
      </c>
      <c r="AS59" s="193">
        <f t="shared" si="21"/>
        <v>0.68055555555555547</v>
      </c>
      <c r="AT59" s="193">
        <f t="shared" si="21"/>
        <v>0.69444444444444431</v>
      </c>
      <c r="AU59" s="193">
        <f t="shared" si="21"/>
        <v>0.70833333333333326</v>
      </c>
      <c r="AV59" s="193">
        <f t="shared" si="21"/>
        <v>0.7222222222222221</v>
      </c>
      <c r="AW59" s="193">
        <f t="shared" si="21"/>
        <v>0.73611111111111094</v>
      </c>
      <c r="AX59" s="193">
        <f t="shared" si="21"/>
        <v>0.74999999999999989</v>
      </c>
      <c r="AY59" s="193">
        <f t="shared" si="21"/>
        <v>0.76388888888888873</v>
      </c>
      <c r="AZ59" s="193">
        <f t="shared" si="21"/>
        <v>0.77777777777777768</v>
      </c>
      <c r="BA59" s="193">
        <f t="shared" si="21"/>
        <v>0.79166666666666652</v>
      </c>
      <c r="BB59" s="193">
        <f t="shared" si="21"/>
        <v>0.80555555555555547</v>
      </c>
      <c r="BC59" s="193">
        <f t="shared" si="21"/>
        <v>0.81944444444444431</v>
      </c>
      <c r="BD59" s="193">
        <f t="shared" si="21"/>
        <v>0.83333333333333326</v>
      </c>
      <c r="BE59" s="193">
        <f t="shared" si="21"/>
        <v>0.8472222222222221</v>
      </c>
      <c r="BF59" s="193">
        <f t="shared" si="21"/>
        <v>0.86111111111111094</v>
      </c>
      <c r="BG59" s="323"/>
      <c r="BH59" s="225">
        <f t="shared" si="22"/>
        <v>0.9722222222222221</v>
      </c>
      <c r="BI59" s="225">
        <f t="shared" si="22"/>
        <v>1.0138888888888897</v>
      </c>
      <c r="BJ59" s="225">
        <f t="shared" si="22"/>
        <v>5.5555555555555525E-2</v>
      </c>
    </row>
    <row r="60" spans="1:62" ht="15" x14ac:dyDescent="0.25">
      <c r="A60" s="98" t="s">
        <v>3215</v>
      </c>
      <c r="B60" s="98" t="s">
        <v>3243</v>
      </c>
      <c r="C60" s="99" t="str">
        <f>VLOOKUP(E:E,'PARAGENS CONCELHO'!$1:$1048576,2,FALSE)</f>
        <v xml:space="preserve"> 40.651317,  -7.920197</v>
      </c>
      <c r="D60" s="99" t="str">
        <f>VLOOKUP(E:E,'PARAGENS CONCELHO'!$1:$1048576,3,FALSE)</f>
        <v>Nuno Alvares Pereira</v>
      </c>
      <c r="E60" s="102" t="s">
        <v>3497</v>
      </c>
      <c r="F60" s="99"/>
      <c r="G60" s="324"/>
      <c r="H60" s="193">
        <v>0.29236111111111113</v>
      </c>
      <c r="I60" s="193">
        <v>0.91736111111111107</v>
      </c>
      <c r="J60" s="193">
        <v>0.93125000000000002</v>
      </c>
      <c r="K60" s="323"/>
      <c r="L60" s="193">
        <v>0.93125000000000002</v>
      </c>
      <c r="M60" s="323"/>
      <c r="N60" s="193">
        <v>0.30624999999999997</v>
      </c>
      <c r="O60" s="193">
        <v>0.32013888888888892</v>
      </c>
      <c r="P60" s="193">
        <v>0.33402777777777781</v>
      </c>
      <c r="Q60" s="193">
        <v>0.87569444444444444</v>
      </c>
      <c r="R60" s="193">
        <v>0.88958333333333339</v>
      </c>
      <c r="S60" s="193">
        <v>0.90347222222222223</v>
      </c>
      <c r="T60" s="323"/>
      <c r="U60" s="192">
        <f t="shared" ref="U60:U67" si="23">U59+$S$6</f>
        <v>0.34791666666666654</v>
      </c>
      <c r="V60" s="192">
        <f t="shared" ref="V60:BF66" si="24">V59+$S$6</f>
        <v>0.36180555555555544</v>
      </c>
      <c r="W60" s="192">
        <f t="shared" si="24"/>
        <v>0.37569444444444433</v>
      </c>
      <c r="X60" s="192">
        <f t="shared" si="24"/>
        <v>0.38958333333333323</v>
      </c>
      <c r="Y60" s="192">
        <f t="shared" si="24"/>
        <v>0.40347222222222212</v>
      </c>
      <c r="Z60" s="193">
        <f t="shared" si="24"/>
        <v>0.41736111111111096</v>
      </c>
      <c r="AA60" s="193">
        <f t="shared" si="24"/>
        <v>0.43124999999999986</v>
      </c>
      <c r="AB60" s="193">
        <f t="shared" si="24"/>
        <v>0.44513888888888875</v>
      </c>
      <c r="AC60" s="193">
        <f t="shared" si="24"/>
        <v>0.45902777777777765</v>
      </c>
      <c r="AD60" s="193">
        <f t="shared" si="24"/>
        <v>0.47291666666666654</v>
      </c>
      <c r="AE60" s="193">
        <f t="shared" si="24"/>
        <v>0.48680555555555544</v>
      </c>
      <c r="AF60" s="193">
        <f t="shared" si="24"/>
        <v>0.50069444444444433</v>
      </c>
      <c r="AG60" s="193">
        <f t="shared" si="24"/>
        <v>0.51458333333333328</v>
      </c>
      <c r="AH60" s="193">
        <f t="shared" si="24"/>
        <v>0.52847222222222212</v>
      </c>
      <c r="AI60" s="193">
        <f t="shared" si="24"/>
        <v>0.54236111111111096</v>
      </c>
      <c r="AJ60" s="193">
        <f t="shared" si="24"/>
        <v>0.55624999999999991</v>
      </c>
      <c r="AK60" s="193">
        <f t="shared" si="24"/>
        <v>0.57013888888888875</v>
      </c>
      <c r="AL60" s="193">
        <f t="shared" si="24"/>
        <v>0.5840277777777777</v>
      </c>
      <c r="AM60" s="193">
        <f t="shared" si="24"/>
        <v>0.59791666666666654</v>
      </c>
      <c r="AN60" s="193">
        <f t="shared" si="24"/>
        <v>0.61180555555555538</v>
      </c>
      <c r="AO60" s="193">
        <f t="shared" si="24"/>
        <v>0.62569444444444433</v>
      </c>
      <c r="AP60" s="193">
        <f t="shared" si="24"/>
        <v>0.63958333333333317</v>
      </c>
      <c r="AQ60" s="193">
        <f t="shared" si="24"/>
        <v>0.65347222222222212</v>
      </c>
      <c r="AR60" s="193">
        <f t="shared" si="24"/>
        <v>0.66736111111111096</v>
      </c>
      <c r="AS60" s="193">
        <f t="shared" si="24"/>
        <v>0.68124999999999991</v>
      </c>
      <c r="AT60" s="193">
        <f t="shared" si="24"/>
        <v>0.69513888888888875</v>
      </c>
      <c r="AU60" s="193">
        <f t="shared" si="24"/>
        <v>0.7090277777777777</v>
      </c>
      <c r="AV60" s="193">
        <f t="shared" si="24"/>
        <v>0.72291666666666654</v>
      </c>
      <c r="AW60" s="193">
        <f t="shared" si="24"/>
        <v>0.73680555555555538</v>
      </c>
      <c r="AX60" s="193">
        <f t="shared" si="24"/>
        <v>0.75069444444444433</v>
      </c>
      <c r="AY60" s="193">
        <f t="shared" si="24"/>
        <v>0.76458333333333317</v>
      </c>
      <c r="AZ60" s="193">
        <f t="shared" si="24"/>
        <v>0.77847222222222212</v>
      </c>
      <c r="BA60" s="193">
        <f t="shared" si="24"/>
        <v>0.79236111111111096</v>
      </c>
      <c r="BB60" s="193">
        <f t="shared" si="24"/>
        <v>0.80624999999999991</v>
      </c>
      <c r="BC60" s="193">
        <f t="shared" si="24"/>
        <v>0.82013888888888875</v>
      </c>
      <c r="BD60" s="193">
        <f t="shared" si="24"/>
        <v>0.8340277777777777</v>
      </c>
      <c r="BE60" s="193">
        <f t="shared" si="24"/>
        <v>0.84791666666666654</v>
      </c>
      <c r="BF60" s="193">
        <f t="shared" si="24"/>
        <v>0.86180555555555538</v>
      </c>
      <c r="BG60" s="323"/>
      <c r="BH60" s="225">
        <f t="shared" ref="BH60:BJ67" si="25">BH59+$S$6</f>
        <v>0.97291666666666654</v>
      </c>
      <c r="BI60" s="225">
        <f t="shared" si="25"/>
        <v>1.0145833333333343</v>
      </c>
      <c r="BJ60" s="225">
        <f t="shared" si="25"/>
        <v>5.6249999999999967E-2</v>
      </c>
    </row>
    <row r="61" spans="1:62" ht="15" x14ac:dyDescent="0.25">
      <c r="A61" s="101" t="s">
        <v>3244</v>
      </c>
      <c r="B61" s="101" t="s">
        <v>3245</v>
      </c>
      <c r="C61" s="99" t="str">
        <f>VLOOKUP(E:E,'PARAGENS CONCELHO'!$1:$1048576,2,FALSE)</f>
        <v xml:space="preserve"> 40.652811,  -7.920005</v>
      </c>
      <c r="D61" s="99" t="str">
        <f>VLOOKUP(E:E,'PARAGENS CONCELHO'!$1:$1048576,3,FALSE)</f>
        <v>Escola João de Barros 1</v>
      </c>
      <c r="E61" s="102" t="s">
        <v>3498</v>
      </c>
      <c r="F61" s="123"/>
      <c r="G61" s="324"/>
      <c r="H61" s="193">
        <v>0.29305555555555601</v>
      </c>
      <c r="I61" s="193">
        <v>0.91805555555555596</v>
      </c>
      <c r="J61" s="193">
        <v>0.93194444444444502</v>
      </c>
      <c r="K61" s="323"/>
      <c r="L61" s="193">
        <v>0.93194444444444502</v>
      </c>
      <c r="M61" s="323"/>
      <c r="N61" s="193">
        <v>0.30694444444444402</v>
      </c>
      <c r="O61" s="193">
        <v>0.32083333333333303</v>
      </c>
      <c r="P61" s="193">
        <v>0.33472222222222198</v>
      </c>
      <c r="Q61" s="193">
        <v>0.87638888888888899</v>
      </c>
      <c r="R61" s="193">
        <v>0.89027777777777783</v>
      </c>
      <c r="S61" s="193">
        <v>0.90416666666666667</v>
      </c>
      <c r="T61" s="323"/>
      <c r="U61" s="193">
        <f t="shared" si="23"/>
        <v>0.34861111111111098</v>
      </c>
      <c r="V61" s="193">
        <f t="shared" si="24"/>
        <v>0.36249999999999988</v>
      </c>
      <c r="W61" s="193">
        <f t="shared" si="24"/>
        <v>0.37638888888888877</v>
      </c>
      <c r="X61" s="193">
        <f t="shared" si="24"/>
        <v>0.39027777777777767</v>
      </c>
      <c r="Y61" s="193">
        <f t="shared" si="24"/>
        <v>0.40416666666666656</v>
      </c>
      <c r="Z61" s="193">
        <f t="shared" si="24"/>
        <v>0.4180555555555554</v>
      </c>
      <c r="AA61" s="193">
        <f t="shared" si="24"/>
        <v>0.4319444444444443</v>
      </c>
      <c r="AB61" s="193">
        <f t="shared" si="24"/>
        <v>0.44583333333333319</v>
      </c>
      <c r="AC61" s="193">
        <f t="shared" si="24"/>
        <v>0.45972222222222209</v>
      </c>
      <c r="AD61" s="193">
        <f t="shared" si="24"/>
        <v>0.47361111111111098</v>
      </c>
      <c r="AE61" s="193">
        <f t="shared" si="24"/>
        <v>0.48749999999999988</v>
      </c>
      <c r="AF61" s="193">
        <f t="shared" si="24"/>
        <v>0.50138888888888877</v>
      </c>
      <c r="AG61" s="193">
        <f t="shared" si="24"/>
        <v>0.51527777777777772</v>
      </c>
      <c r="AH61" s="193">
        <f t="shared" si="24"/>
        <v>0.52916666666666656</v>
      </c>
      <c r="AI61" s="193">
        <f t="shared" si="24"/>
        <v>0.5430555555555554</v>
      </c>
      <c r="AJ61" s="193">
        <f t="shared" si="24"/>
        <v>0.55694444444444435</v>
      </c>
      <c r="AK61" s="193">
        <f t="shared" si="24"/>
        <v>0.57083333333333319</v>
      </c>
      <c r="AL61" s="193">
        <f t="shared" si="24"/>
        <v>0.58472222222222214</v>
      </c>
      <c r="AM61" s="193">
        <f t="shared" si="24"/>
        <v>0.59861111111111098</v>
      </c>
      <c r="AN61" s="193">
        <f t="shared" si="24"/>
        <v>0.61249999999999982</v>
      </c>
      <c r="AO61" s="193">
        <f t="shared" si="24"/>
        <v>0.62638888888888877</v>
      </c>
      <c r="AP61" s="193">
        <f t="shared" si="24"/>
        <v>0.64027777777777761</v>
      </c>
      <c r="AQ61" s="193">
        <f t="shared" si="24"/>
        <v>0.65416666666666656</v>
      </c>
      <c r="AR61" s="193">
        <f t="shared" si="24"/>
        <v>0.6680555555555554</v>
      </c>
      <c r="AS61" s="193">
        <f t="shared" si="24"/>
        <v>0.68194444444444435</v>
      </c>
      <c r="AT61" s="193">
        <f t="shared" si="24"/>
        <v>0.69583333333333319</v>
      </c>
      <c r="AU61" s="193">
        <f t="shared" si="24"/>
        <v>0.70972222222222214</v>
      </c>
      <c r="AV61" s="193">
        <f t="shared" si="24"/>
        <v>0.72361111111111098</v>
      </c>
      <c r="AW61" s="193">
        <f t="shared" si="24"/>
        <v>0.73749999999999982</v>
      </c>
      <c r="AX61" s="193">
        <f t="shared" si="24"/>
        <v>0.75138888888888877</v>
      </c>
      <c r="AY61" s="193">
        <f t="shared" si="24"/>
        <v>0.76527777777777761</v>
      </c>
      <c r="AZ61" s="193">
        <f t="shared" si="24"/>
        <v>0.77916666666666656</v>
      </c>
      <c r="BA61" s="193">
        <f t="shared" si="24"/>
        <v>0.7930555555555554</v>
      </c>
      <c r="BB61" s="193">
        <f t="shared" si="24"/>
        <v>0.80694444444444435</v>
      </c>
      <c r="BC61" s="193">
        <f t="shared" si="24"/>
        <v>0.82083333333333319</v>
      </c>
      <c r="BD61" s="193">
        <f t="shared" si="24"/>
        <v>0.83472222222222214</v>
      </c>
      <c r="BE61" s="193">
        <f t="shared" si="24"/>
        <v>0.84861111111111098</v>
      </c>
      <c r="BF61" s="193">
        <f t="shared" si="24"/>
        <v>0.86249999999999982</v>
      </c>
      <c r="BG61" s="323"/>
      <c r="BH61" s="225">
        <f t="shared" si="25"/>
        <v>0.97361111111111098</v>
      </c>
      <c r="BI61" s="225">
        <f t="shared" si="25"/>
        <v>1.0152777777777788</v>
      </c>
      <c r="BJ61" s="225">
        <f t="shared" si="25"/>
        <v>5.6944444444444409E-2</v>
      </c>
    </row>
    <row r="62" spans="1:62" ht="15" x14ac:dyDescent="0.25">
      <c r="A62" s="98" t="s">
        <v>3499</v>
      </c>
      <c r="B62" s="98" t="s">
        <v>3500</v>
      </c>
      <c r="C62" s="99" t="str">
        <f>VLOOKUP(E:E,'PARAGENS CONCELHO'!$1:$1048576,2,FALSE)</f>
        <v xml:space="preserve"> 40.652883,  -7.922521</v>
      </c>
      <c r="D62" s="99" t="str">
        <f>VLOOKUP(E:E,'PARAGENS CONCELHO'!$1:$1048576,3,FALSE)</f>
        <v>Manuel Silva Almeida 1</v>
      </c>
      <c r="E62" s="102" t="s">
        <v>3501</v>
      </c>
      <c r="F62" s="99"/>
      <c r="G62" s="324"/>
      <c r="H62" s="193">
        <v>0.29375000000000001</v>
      </c>
      <c r="I62" s="193">
        <v>0.91874999999999996</v>
      </c>
      <c r="J62" s="193">
        <v>0.93263888888888902</v>
      </c>
      <c r="K62" s="323"/>
      <c r="L62" s="193">
        <v>0.93263888888888902</v>
      </c>
      <c r="M62" s="323"/>
      <c r="N62" s="193">
        <v>0.30763888888888902</v>
      </c>
      <c r="O62" s="193">
        <v>0.32152777777777802</v>
      </c>
      <c r="P62" s="193">
        <v>0.33541666666666697</v>
      </c>
      <c r="Q62" s="193">
        <v>0.87708333333333399</v>
      </c>
      <c r="R62" s="193">
        <v>0.89097222222222205</v>
      </c>
      <c r="S62" s="193">
        <v>0.90486111111111101</v>
      </c>
      <c r="T62" s="323"/>
      <c r="U62" s="192">
        <f t="shared" si="23"/>
        <v>0.34930555555555542</v>
      </c>
      <c r="V62" s="192">
        <f t="shared" si="24"/>
        <v>0.36319444444444432</v>
      </c>
      <c r="W62" s="192">
        <f t="shared" si="24"/>
        <v>0.37708333333333321</v>
      </c>
      <c r="X62" s="192">
        <f t="shared" si="24"/>
        <v>0.39097222222222211</v>
      </c>
      <c r="Y62" s="192">
        <f t="shared" si="24"/>
        <v>0.40486111111111101</v>
      </c>
      <c r="Z62" s="193">
        <f t="shared" si="24"/>
        <v>0.41874999999999984</v>
      </c>
      <c r="AA62" s="193">
        <f t="shared" si="24"/>
        <v>0.43263888888888874</v>
      </c>
      <c r="AB62" s="193">
        <f t="shared" si="24"/>
        <v>0.44652777777777763</v>
      </c>
      <c r="AC62" s="193">
        <f t="shared" si="24"/>
        <v>0.46041666666666653</v>
      </c>
      <c r="AD62" s="193">
        <f t="shared" si="24"/>
        <v>0.47430555555555542</v>
      </c>
      <c r="AE62" s="193">
        <f t="shared" si="24"/>
        <v>0.48819444444444432</v>
      </c>
      <c r="AF62" s="193">
        <f t="shared" si="24"/>
        <v>0.50208333333333321</v>
      </c>
      <c r="AG62" s="193">
        <f t="shared" si="24"/>
        <v>0.51597222222222217</v>
      </c>
      <c r="AH62" s="193">
        <f t="shared" si="24"/>
        <v>0.52986111111111101</v>
      </c>
      <c r="AI62" s="193">
        <f t="shared" si="24"/>
        <v>0.54374999999999984</v>
      </c>
      <c r="AJ62" s="193">
        <f t="shared" si="24"/>
        <v>0.5576388888888888</v>
      </c>
      <c r="AK62" s="193">
        <f t="shared" si="24"/>
        <v>0.57152777777777763</v>
      </c>
      <c r="AL62" s="193">
        <f t="shared" si="24"/>
        <v>0.58541666666666659</v>
      </c>
      <c r="AM62" s="193">
        <f t="shared" si="24"/>
        <v>0.59930555555555542</v>
      </c>
      <c r="AN62" s="193">
        <f t="shared" si="24"/>
        <v>0.61319444444444426</v>
      </c>
      <c r="AO62" s="193">
        <f t="shared" si="24"/>
        <v>0.62708333333333321</v>
      </c>
      <c r="AP62" s="193">
        <f t="shared" si="24"/>
        <v>0.64097222222222205</v>
      </c>
      <c r="AQ62" s="193">
        <f t="shared" si="24"/>
        <v>0.65486111111111101</v>
      </c>
      <c r="AR62" s="193">
        <f t="shared" si="24"/>
        <v>0.66874999999999984</v>
      </c>
      <c r="AS62" s="193">
        <f t="shared" si="24"/>
        <v>0.6826388888888888</v>
      </c>
      <c r="AT62" s="193">
        <f t="shared" si="24"/>
        <v>0.69652777777777763</v>
      </c>
      <c r="AU62" s="193">
        <f t="shared" si="24"/>
        <v>0.71041666666666659</v>
      </c>
      <c r="AV62" s="193">
        <f t="shared" si="24"/>
        <v>0.72430555555555542</v>
      </c>
      <c r="AW62" s="193">
        <f t="shared" si="24"/>
        <v>0.73819444444444426</v>
      </c>
      <c r="AX62" s="193">
        <f t="shared" si="24"/>
        <v>0.75208333333333321</v>
      </c>
      <c r="AY62" s="193">
        <f t="shared" si="24"/>
        <v>0.76597222222222205</v>
      </c>
      <c r="AZ62" s="193">
        <f t="shared" si="24"/>
        <v>0.77986111111111101</v>
      </c>
      <c r="BA62" s="193">
        <f t="shared" si="24"/>
        <v>0.79374999999999984</v>
      </c>
      <c r="BB62" s="193">
        <f t="shared" si="24"/>
        <v>0.8076388888888888</v>
      </c>
      <c r="BC62" s="193">
        <f t="shared" si="24"/>
        <v>0.82152777777777763</v>
      </c>
      <c r="BD62" s="193">
        <f t="shared" si="24"/>
        <v>0.83541666666666659</v>
      </c>
      <c r="BE62" s="193">
        <f t="shared" si="24"/>
        <v>0.84930555555555542</v>
      </c>
      <c r="BF62" s="193">
        <f t="shared" si="24"/>
        <v>0.86319444444444426</v>
      </c>
      <c r="BG62" s="323"/>
      <c r="BH62" s="225">
        <f t="shared" si="25"/>
        <v>0.97430555555555542</v>
      </c>
      <c r="BI62" s="225">
        <f t="shared" si="25"/>
        <v>1.0159722222222234</v>
      </c>
      <c r="BJ62" s="225">
        <f t="shared" si="25"/>
        <v>5.7638888888888851E-2</v>
      </c>
    </row>
    <row r="63" spans="1:62" ht="15" x14ac:dyDescent="0.25">
      <c r="A63" s="98"/>
      <c r="B63" s="98"/>
      <c r="C63" s="99" t="str">
        <f>VLOOKUP(E:E,'PARAGENS CONCELHO'!$1:$1048576,2,FALSE)</f>
        <v xml:space="preserve"> 40.650440,  -7.918447</v>
      </c>
      <c r="D63" s="99" t="str">
        <f>VLOOKUP(E:E,'PARAGENS CONCELHO'!$1:$1048576,3,FALSE)</f>
        <v>Paulo VI-25 Abril</v>
      </c>
      <c r="E63" s="102" t="s">
        <v>2910</v>
      </c>
      <c r="F63" s="99"/>
      <c r="G63" s="324"/>
      <c r="H63" s="193">
        <v>0.29444444444444401</v>
      </c>
      <c r="I63" s="193">
        <v>0.91944444444444395</v>
      </c>
      <c r="J63" s="193">
        <v>0.93333333333333401</v>
      </c>
      <c r="K63" s="323"/>
      <c r="L63" s="193">
        <v>0.93333333333333401</v>
      </c>
      <c r="M63" s="323"/>
      <c r="N63" s="193">
        <v>0.30833333333333302</v>
      </c>
      <c r="O63" s="193">
        <v>0.32222222222222202</v>
      </c>
      <c r="P63" s="193">
        <v>0.33611111111111103</v>
      </c>
      <c r="Q63" s="193">
        <v>0.87777777777777799</v>
      </c>
      <c r="R63" s="193">
        <v>0.89166666666666705</v>
      </c>
      <c r="S63" s="193">
        <v>0.905555555555556</v>
      </c>
      <c r="T63" s="323"/>
      <c r="U63" s="193">
        <f t="shared" si="23"/>
        <v>0.34999999999999987</v>
      </c>
      <c r="V63" s="193">
        <f t="shared" si="24"/>
        <v>0.36388888888888876</v>
      </c>
      <c r="W63" s="193">
        <f t="shared" si="24"/>
        <v>0.37777777777777766</v>
      </c>
      <c r="X63" s="193">
        <f t="shared" si="24"/>
        <v>0.39166666666666655</v>
      </c>
      <c r="Y63" s="193">
        <f t="shared" si="24"/>
        <v>0.40555555555555545</v>
      </c>
      <c r="Z63" s="193">
        <f t="shared" si="24"/>
        <v>0.41944444444444429</v>
      </c>
      <c r="AA63" s="193">
        <f t="shared" si="24"/>
        <v>0.43333333333333318</v>
      </c>
      <c r="AB63" s="193">
        <f t="shared" si="24"/>
        <v>0.44722222222222208</v>
      </c>
      <c r="AC63" s="193">
        <f t="shared" si="24"/>
        <v>0.46111111111111097</v>
      </c>
      <c r="AD63" s="193">
        <f t="shared" si="24"/>
        <v>0.47499999999999987</v>
      </c>
      <c r="AE63" s="193">
        <f t="shared" si="24"/>
        <v>0.48888888888888876</v>
      </c>
      <c r="AF63" s="193">
        <f t="shared" si="24"/>
        <v>0.50277777777777766</v>
      </c>
      <c r="AG63" s="193">
        <f t="shared" si="24"/>
        <v>0.51666666666666661</v>
      </c>
      <c r="AH63" s="193">
        <f t="shared" si="24"/>
        <v>0.53055555555555545</v>
      </c>
      <c r="AI63" s="193">
        <f t="shared" si="24"/>
        <v>0.54444444444444429</v>
      </c>
      <c r="AJ63" s="193">
        <f t="shared" si="24"/>
        <v>0.55833333333333324</v>
      </c>
      <c r="AK63" s="193">
        <f t="shared" si="24"/>
        <v>0.57222222222222208</v>
      </c>
      <c r="AL63" s="193">
        <f t="shared" si="24"/>
        <v>0.58611111111111103</v>
      </c>
      <c r="AM63" s="193">
        <f t="shared" si="24"/>
        <v>0.59999999999999987</v>
      </c>
      <c r="AN63" s="193">
        <f t="shared" si="24"/>
        <v>0.61388888888888871</v>
      </c>
      <c r="AO63" s="193">
        <f t="shared" si="24"/>
        <v>0.62777777777777766</v>
      </c>
      <c r="AP63" s="193">
        <f t="shared" si="24"/>
        <v>0.6416666666666665</v>
      </c>
      <c r="AQ63" s="193">
        <f t="shared" si="24"/>
        <v>0.65555555555555545</v>
      </c>
      <c r="AR63" s="193">
        <f t="shared" si="24"/>
        <v>0.66944444444444429</v>
      </c>
      <c r="AS63" s="193">
        <f t="shared" si="24"/>
        <v>0.68333333333333324</v>
      </c>
      <c r="AT63" s="193">
        <f t="shared" si="24"/>
        <v>0.69722222222222208</v>
      </c>
      <c r="AU63" s="193">
        <f t="shared" si="24"/>
        <v>0.71111111111111103</v>
      </c>
      <c r="AV63" s="193">
        <f t="shared" si="24"/>
        <v>0.72499999999999987</v>
      </c>
      <c r="AW63" s="193">
        <f t="shared" si="24"/>
        <v>0.73888888888888871</v>
      </c>
      <c r="AX63" s="193">
        <f t="shared" si="24"/>
        <v>0.75277777777777766</v>
      </c>
      <c r="AY63" s="193">
        <f t="shared" si="24"/>
        <v>0.7666666666666665</v>
      </c>
      <c r="AZ63" s="193">
        <f t="shared" si="24"/>
        <v>0.78055555555555545</v>
      </c>
      <c r="BA63" s="193">
        <f t="shared" si="24"/>
        <v>0.79444444444444429</v>
      </c>
      <c r="BB63" s="193">
        <f t="shared" si="24"/>
        <v>0.80833333333333324</v>
      </c>
      <c r="BC63" s="193">
        <f t="shared" si="24"/>
        <v>0.82222222222222208</v>
      </c>
      <c r="BD63" s="193">
        <f t="shared" si="24"/>
        <v>0.83611111111111103</v>
      </c>
      <c r="BE63" s="193">
        <f t="shared" si="24"/>
        <v>0.84999999999999987</v>
      </c>
      <c r="BF63" s="193">
        <f t="shared" si="24"/>
        <v>0.86388888888888871</v>
      </c>
      <c r="BG63" s="323"/>
      <c r="BH63" s="225">
        <f t="shared" si="25"/>
        <v>0.97499999999999987</v>
      </c>
      <c r="BI63" s="225">
        <f t="shared" si="25"/>
        <v>1.0166666666666679</v>
      </c>
      <c r="BJ63" s="225">
        <f t="shared" si="25"/>
        <v>5.8333333333333293E-2</v>
      </c>
    </row>
    <row r="64" spans="1:62" ht="15" x14ac:dyDescent="0.25">
      <c r="A64" s="101" t="s">
        <v>3246</v>
      </c>
      <c r="B64" s="101" t="s">
        <v>3247</v>
      </c>
      <c r="C64" s="99" t="str">
        <f>VLOOKUP(E:E,'PARAGENS CONCELHO'!$1:$1048576,2,FALSE)</f>
        <v xml:space="preserve"> 40.652158,  -7.915996</v>
      </c>
      <c r="D64" s="99" t="str">
        <f>VLOOKUP(E:E,'PARAGENS CONCELHO'!$1:$1048576,3,FALSE)</f>
        <v>Escola Grão Vasco</v>
      </c>
      <c r="E64" s="102" t="s">
        <v>2640</v>
      </c>
      <c r="F64" s="123"/>
      <c r="G64" s="324"/>
      <c r="H64" s="193">
        <v>0.29513888888888901</v>
      </c>
      <c r="I64" s="193">
        <v>0.92013888888888895</v>
      </c>
      <c r="J64" s="193">
        <v>0.93402777777777801</v>
      </c>
      <c r="K64" s="323"/>
      <c r="L64" s="193">
        <v>0.93402777777777801</v>
      </c>
      <c r="M64" s="323"/>
      <c r="N64" s="193">
        <v>0.30902777777777801</v>
      </c>
      <c r="O64" s="193">
        <v>0.32291666666666702</v>
      </c>
      <c r="P64" s="193">
        <v>0.33680555555555602</v>
      </c>
      <c r="Q64" s="193">
        <v>0.87847222222222299</v>
      </c>
      <c r="R64" s="193">
        <v>0.89236111111111105</v>
      </c>
      <c r="S64" s="193">
        <v>0.90625</v>
      </c>
      <c r="T64" s="323"/>
      <c r="U64" s="192">
        <f t="shared" si="23"/>
        <v>0.35069444444444431</v>
      </c>
      <c r="V64" s="192">
        <f t="shared" si="24"/>
        <v>0.3645833333333332</v>
      </c>
      <c r="W64" s="192">
        <f t="shared" si="24"/>
        <v>0.3784722222222221</v>
      </c>
      <c r="X64" s="192">
        <f t="shared" si="24"/>
        <v>0.39236111111111099</v>
      </c>
      <c r="Y64" s="192">
        <f t="shared" si="24"/>
        <v>0.40624999999999989</v>
      </c>
      <c r="Z64" s="193">
        <f t="shared" si="24"/>
        <v>0.42013888888888873</v>
      </c>
      <c r="AA64" s="193">
        <f t="shared" si="24"/>
        <v>0.43402777777777762</v>
      </c>
      <c r="AB64" s="193">
        <f t="shared" si="24"/>
        <v>0.44791666666666652</v>
      </c>
      <c r="AC64" s="193">
        <f t="shared" si="24"/>
        <v>0.46180555555555541</v>
      </c>
      <c r="AD64" s="193">
        <f t="shared" si="24"/>
        <v>0.47569444444444431</v>
      </c>
      <c r="AE64" s="193">
        <f t="shared" si="24"/>
        <v>0.4895833333333332</v>
      </c>
      <c r="AF64" s="193">
        <f t="shared" si="24"/>
        <v>0.5034722222222221</v>
      </c>
      <c r="AG64" s="193">
        <f t="shared" si="24"/>
        <v>0.51736111111111105</v>
      </c>
      <c r="AH64" s="193">
        <f t="shared" si="24"/>
        <v>0.53124999999999989</v>
      </c>
      <c r="AI64" s="193">
        <f t="shared" si="24"/>
        <v>0.54513888888888873</v>
      </c>
      <c r="AJ64" s="193">
        <f t="shared" si="24"/>
        <v>0.55902777777777768</v>
      </c>
      <c r="AK64" s="193">
        <f t="shared" si="24"/>
        <v>0.57291666666666652</v>
      </c>
      <c r="AL64" s="193">
        <f t="shared" si="24"/>
        <v>0.58680555555555547</v>
      </c>
      <c r="AM64" s="193">
        <f t="shared" si="24"/>
        <v>0.60069444444444431</v>
      </c>
      <c r="AN64" s="193">
        <f t="shared" si="24"/>
        <v>0.61458333333333315</v>
      </c>
      <c r="AO64" s="193">
        <f t="shared" si="24"/>
        <v>0.6284722222222221</v>
      </c>
      <c r="AP64" s="193">
        <f t="shared" si="24"/>
        <v>0.64236111111111094</v>
      </c>
      <c r="AQ64" s="193">
        <f t="shared" si="24"/>
        <v>0.65624999999999989</v>
      </c>
      <c r="AR64" s="193">
        <f t="shared" si="24"/>
        <v>0.67013888888888873</v>
      </c>
      <c r="AS64" s="193">
        <f t="shared" si="24"/>
        <v>0.68402777777777768</v>
      </c>
      <c r="AT64" s="193">
        <f t="shared" si="24"/>
        <v>0.69791666666666652</v>
      </c>
      <c r="AU64" s="193">
        <f t="shared" si="24"/>
        <v>0.71180555555555547</v>
      </c>
      <c r="AV64" s="193">
        <f t="shared" si="24"/>
        <v>0.72569444444444431</v>
      </c>
      <c r="AW64" s="193">
        <f t="shared" si="24"/>
        <v>0.73958333333333315</v>
      </c>
      <c r="AX64" s="193">
        <f t="shared" si="24"/>
        <v>0.7534722222222221</v>
      </c>
      <c r="AY64" s="193">
        <f t="shared" si="24"/>
        <v>0.76736111111111094</v>
      </c>
      <c r="AZ64" s="193">
        <f t="shared" si="24"/>
        <v>0.78124999999999989</v>
      </c>
      <c r="BA64" s="193">
        <f t="shared" si="24"/>
        <v>0.79513888888888873</v>
      </c>
      <c r="BB64" s="193">
        <f t="shared" si="24"/>
        <v>0.80902777777777768</v>
      </c>
      <c r="BC64" s="193">
        <f t="shared" si="24"/>
        <v>0.82291666666666652</v>
      </c>
      <c r="BD64" s="193">
        <f t="shared" si="24"/>
        <v>0.83680555555555547</v>
      </c>
      <c r="BE64" s="193">
        <f t="shared" si="24"/>
        <v>0.85069444444444431</v>
      </c>
      <c r="BF64" s="193">
        <f t="shared" si="24"/>
        <v>0.86458333333333315</v>
      </c>
      <c r="BG64" s="323"/>
      <c r="BH64" s="225">
        <f t="shared" si="25"/>
        <v>0.97569444444444431</v>
      </c>
      <c r="BI64" s="225">
        <f t="shared" si="25"/>
        <v>1.0173611111111125</v>
      </c>
      <c r="BJ64" s="225">
        <f t="shared" si="25"/>
        <v>5.9027777777777735E-2</v>
      </c>
    </row>
    <row r="65" spans="1:62" ht="15" x14ac:dyDescent="0.25">
      <c r="A65" s="101" t="s">
        <v>3215</v>
      </c>
      <c r="B65" s="101"/>
      <c r="C65" s="99" t="str">
        <f>VLOOKUP(E:E,'PARAGENS CONCELHO'!$1:$1048576,2,FALSE)</f>
        <v xml:space="preserve"> 40.652083,  -7.914062</v>
      </c>
      <c r="D65" s="99" t="str">
        <f>VLOOKUP(E:E,'PARAGENS CONCELHO'!$1:$1048576,3,FALSE)</f>
        <v>Alexandre Lucena e Vale</v>
      </c>
      <c r="E65" s="102" t="s">
        <v>2641</v>
      </c>
      <c r="F65" s="99"/>
      <c r="G65" s="324"/>
      <c r="H65" s="193">
        <v>0.295833333333333</v>
      </c>
      <c r="I65" s="193">
        <v>0.92083333333333295</v>
      </c>
      <c r="J65" s="193">
        <v>0.93472222222222301</v>
      </c>
      <c r="K65" s="323"/>
      <c r="L65" s="193">
        <v>0.93472222222222301</v>
      </c>
      <c r="M65" s="323"/>
      <c r="N65" s="193">
        <v>0.30972222222222201</v>
      </c>
      <c r="O65" s="193">
        <v>0.32361111111111102</v>
      </c>
      <c r="P65" s="193">
        <v>0.33750000000000002</v>
      </c>
      <c r="Q65" s="193">
        <v>0.87916666666666698</v>
      </c>
      <c r="R65" s="193">
        <v>0.89305555555555605</v>
      </c>
      <c r="S65" s="193">
        <v>0.906944444444444</v>
      </c>
      <c r="T65" s="323"/>
      <c r="U65" s="193">
        <f t="shared" si="23"/>
        <v>0.35138888888888875</v>
      </c>
      <c r="V65" s="193">
        <f t="shared" si="24"/>
        <v>0.36527777777777765</v>
      </c>
      <c r="W65" s="193">
        <f t="shared" si="24"/>
        <v>0.37916666666666654</v>
      </c>
      <c r="X65" s="193">
        <f t="shared" si="24"/>
        <v>0.39305555555555544</v>
      </c>
      <c r="Y65" s="193">
        <f t="shared" si="24"/>
        <v>0.40694444444444433</v>
      </c>
      <c r="Z65" s="193">
        <f t="shared" si="24"/>
        <v>0.42083333333333317</v>
      </c>
      <c r="AA65" s="193">
        <f t="shared" si="24"/>
        <v>0.43472222222222207</v>
      </c>
      <c r="AB65" s="193">
        <f t="shared" si="24"/>
        <v>0.44861111111111096</v>
      </c>
      <c r="AC65" s="193">
        <f t="shared" si="24"/>
        <v>0.46249999999999986</v>
      </c>
      <c r="AD65" s="193">
        <f t="shared" si="24"/>
        <v>0.47638888888888875</v>
      </c>
      <c r="AE65" s="193">
        <f t="shared" si="24"/>
        <v>0.49027777777777765</v>
      </c>
      <c r="AF65" s="193">
        <f t="shared" si="24"/>
        <v>0.50416666666666654</v>
      </c>
      <c r="AG65" s="193">
        <f t="shared" si="24"/>
        <v>0.51805555555555549</v>
      </c>
      <c r="AH65" s="193">
        <f t="shared" si="24"/>
        <v>0.53194444444444433</v>
      </c>
      <c r="AI65" s="193">
        <f t="shared" si="24"/>
        <v>0.54583333333333317</v>
      </c>
      <c r="AJ65" s="193">
        <f t="shared" si="24"/>
        <v>0.55972222222222212</v>
      </c>
      <c r="AK65" s="193">
        <f t="shared" si="24"/>
        <v>0.57361111111111096</v>
      </c>
      <c r="AL65" s="193">
        <f t="shared" si="24"/>
        <v>0.58749999999999991</v>
      </c>
      <c r="AM65" s="193">
        <f t="shared" si="24"/>
        <v>0.60138888888888875</v>
      </c>
      <c r="AN65" s="193">
        <f t="shared" si="24"/>
        <v>0.61527777777777759</v>
      </c>
      <c r="AO65" s="193">
        <f t="shared" si="24"/>
        <v>0.62916666666666654</v>
      </c>
      <c r="AP65" s="193">
        <f t="shared" si="24"/>
        <v>0.64305555555555538</v>
      </c>
      <c r="AQ65" s="193">
        <f t="shared" si="24"/>
        <v>0.65694444444444433</v>
      </c>
      <c r="AR65" s="193">
        <f t="shared" si="24"/>
        <v>0.67083333333333317</v>
      </c>
      <c r="AS65" s="193">
        <f t="shared" si="24"/>
        <v>0.68472222222222212</v>
      </c>
      <c r="AT65" s="193">
        <f t="shared" si="24"/>
        <v>0.69861111111111096</v>
      </c>
      <c r="AU65" s="193">
        <f t="shared" si="24"/>
        <v>0.71249999999999991</v>
      </c>
      <c r="AV65" s="193">
        <f t="shared" si="24"/>
        <v>0.72638888888888875</v>
      </c>
      <c r="AW65" s="193">
        <f t="shared" si="24"/>
        <v>0.74027777777777759</v>
      </c>
      <c r="AX65" s="193">
        <f t="shared" si="24"/>
        <v>0.75416666666666654</v>
      </c>
      <c r="AY65" s="193">
        <f t="shared" si="24"/>
        <v>0.76805555555555538</v>
      </c>
      <c r="AZ65" s="193">
        <f t="shared" si="24"/>
        <v>0.78194444444444433</v>
      </c>
      <c r="BA65" s="193">
        <f t="shared" si="24"/>
        <v>0.79583333333333317</v>
      </c>
      <c r="BB65" s="193">
        <f t="shared" si="24"/>
        <v>0.80972222222222212</v>
      </c>
      <c r="BC65" s="193">
        <f t="shared" si="24"/>
        <v>0.82361111111111096</v>
      </c>
      <c r="BD65" s="193">
        <f t="shared" si="24"/>
        <v>0.83749999999999991</v>
      </c>
      <c r="BE65" s="193">
        <f t="shared" si="24"/>
        <v>0.85138888888888875</v>
      </c>
      <c r="BF65" s="193">
        <f t="shared" si="24"/>
        <v>0.86527777777777759</v>
      </c>
      <c r="BG65" s="323"/>
      <c r="BH65" s="225">
        <f t="shared" si="25"/>
        <v>0.97638888888888875</v>
      </c>
      <c r="BI65" s="225">
        <f t="shared" si="25"/>
        <v>1.018055555555557</v>
      </c>
      <c r="BJ65" s="225">
        <f t="shared" si="25"/>
        <v>5.9722222222222177E-2</v>
      </c>
    </row>
    <row r="66" spans="1:62" ht="15" x14ac:dyDescent="0.25">
      <c r="A66" s="98" t="s">
        <v>3248</v>
      </c>
      <c r="B66" s="98" t="s">
        <v>3249</v>
      </c>
      <c r="C66" s="99" t="str">
        <f>VLOOKUP(E:E,'PARAGENS CONCELHO'!$1:$1048576,2,FALSE)</f>
        <v xml:space="preserve"> 40.652935,  -7.912411</v>
      </c>
      <c r="D66" s="99" t="str">
        <f>VLOOKUP(E:E,'PARAGENS CONCELHO'!$1:$1048576,3,FALSE)</f>
        <v>10 de Junho-Cemitério 1</v>
      </c>
      <c r="E66" s="102" t="s">
        <v>3502</v>
      </c>
      <c r="F66" s="123"/>
      <c r="G66" s="324"/>
      <c r="H66" s="193">
        <v>0.296527777777778</v>
      </c>
      <c r="I66" s="193">
        <v>0.92152777777777795</v>
      </c>
      <c r="J66" s="193">
        <v>0.93541666666666701</v>
      </c>
      <c r="K66" s="323"/>
      <c r="L66" s="193">
        <v>0.93541666666666701</v>
      </c>
      <c r="M66" s="323"/>
      <c r="N66" s="193">
        <v>0.31041666666666701</v>
      </c>
      <c r="O66" s="193">
        <v>0.32430555555555601</v>
      </c>
      <c r="P66" s="193">
        <v>0.33819444444444502</v>
      </c>
      <c r="Q66" s="193">
        <v>0.87986111111111198</v>
      </c>
      <c r="R66" s="193">
        <v>0.89375000000000004</v>
      </c>
      <c r="S66" s="193">
        <v>0.90763888888888899</v>
      </c>
      <c r="T66" s="323"/>
      <c r="U66" s="192">
        <f t="shared" si="23"/>
        <v>0.35208333333333319</v>
      </c>
      <c r="V66" s="192">
        <f t="shared" si="24"/>
        <v>0.36597222222222209</v>
      </c>
      <c r="W66" s="192">
        <f t="shared" si="24"/>
        <v>0.37986111111111098</v>
      </c>
      <c r="X66" s="192">
        <f t="shared" si="24"/>
        <v>0.39374999999999988</v>
      </c>
      <c r="Y66" s="192">
        <f t="shared" si="24"/>
        <v>0.40763888888888877</v>
      </c>
      <c r="Z66" s="193">
        <f t="shared" si="24"/>
        <v>0.42152777777777761</v>
      </c>
      <c r="AA66" s="193">
        <f t="shared" si="24"/>
        <v>0.43541666666666651</v>
      </c>
      <c r="AB66" s="193">
        <f t="shared" si="24"/>
        <v>0.4493055555555554</v>
      </c>
      <c r="AC66" s="193">
        <f t="shared" si="24"/>
        <v>0.4631944444444443</v>
      </c>
      <c r="AD66" s="193">
        <f t="shared" si="24"/>
        <v>0.47708333333333319</v>
      </c>
      <c r="AE66" s="193">
        <f t="shared" si="24"/>
        <v>0.49097222222222209</v>
      </c>
      <c r="AF66" s="193">
        <f t="shared" si="24"/>
        <v>0.50486111111111098</v>
      </c>
      <c r="AG66" s="193">
        <f t="shared" si="24"/>
        <v>0.51874999999999993</v>
      </c>
      <c r="AH66" s="193">
        <f t="shared" si="24"/>
        <v>0.53263888888888877</v>
      </c>
      <c r="AI66" s="193">
        <f t="shared" si="24"/>
        <v>0.54652777777777761</v>
      </c>
      <c r="AJ66" s="193">
        <f t="shared" si="24"/>
        <v>0.56041666666666656</v>
      </c>
      <c r="AK66" s="193">
        <f t="shared" si="24"/>
        <v>0.5743055555555554</v>
      </c>
      <c r="AL66" s="193">
        <f t="shared" si="24"/>
        <v>0.58819444444444435</v>
      </c>
      <c r="AM66" s="193">
        <f t="shared" si="24"/>
        <v>0.60208333333333319</v>
      </c>
      <c r="AN66" s="193">
        <f t="shared" si="24"/>
        <v>0.61597222222222203</v>
      </c>
      <c r="AO66" s="193">
        <f t="shared" si="24"/>
        <v>0.62986111111111098</v>
      </c>
      <c r="AP66" s="193">
        <f t="shared" si="24"/>
        <v>0.64374999999999982</v>
      </c>
      <c r="AQ66" s="193">
        <f t="shared" si="24"/>
        <v>0.65763888888888877</v>
      </c>
      <c r="AR66" s="193">
        <f t="shared" si="24"/>
        <v>0.67152777777777761</v>
      </c>
      <c r="AS66" s="193">
        <f t="shared" si="24"/>
        <v>0.68541666666666656</v>
      </c>
      <c r="AT66" s="193">
        <f t="shared" si="24"/>
        <v>0.6993055555555554</v>
      </c>
      <c r="AU66" s="193">
        <f t="shared" si="24"/>
        <v>0.71319444444444435</v>
      </c>
      <c r="AV66" s="193">
        <f t="shared" si="24"/>
        <v>0.72708333333333319</v>
      </c>
      <c r="AW66" s="193">
        <f t="shared" si="24"/>
        <v>0.74097222222222203</v>
      </c>
      <c r="AX66" s="193">
        <f t="shared" si="24"/>
        <v>0.75486111111111098</v>
      </c>
      <c r="AY66" s="193">
        <f t="shared" si="24"/>
        <v>0.76874999999999982</v>
      </c>
      <c r="AZ66" s="193">
        <f t="shared" si="24"/>
        <v>0.78263888888888877</v>
      </c>
      <c r="BA66" s="193">
        <f t="shared" si="24"/>
        <v>0.79652777777777761</v>
      </c>
      <c r="BB66" s="193">
        <f t="shared" si="24"/>
        <v>0.81041666666666656</v>
      </c>
      <c r="BC66" s="193">
        <f t="shared" ref="BC66:BF67" si="26">BC65+$S$6</f>
        <v>0.8243055555555554</v>
      </c>
      <c r="BD66" s="193">
        <f t="shared" si="26"/>
        <v>0.83819444444444435</v>
      </c>
      <c r="BE66" s="193">
        <f t="shared" si="26"/>
        <v>0.85208333333333319</v>
      </c>
      <c r="BF66" s="193">
        <f t="shared" si="26"/>
        <v>0.86597222222222203</v>
      </c>
      <c r="BG66" s="323"/>
      <c r="BH66" s="225">
        <f t="shared" si="25"/>
        <v>0.97708333333333319</v>
      </c>
      <c r="BI66" s="225">
        <f t="shared" si="25"/>
        <v>1.0187500000000016</v>
      </c>
      <c r="BJ66" s="225">
        <f t="shared" si="25"/>
        <v>6.0416666666666619E-2</v>
      </c>
    </row>
    <row r="67" spans="1:62" ht="15" x14ac:dyDescent="0.25">
      <c r="A67" s="101" t="s">
        <v>3503</v>
      </c>
      <c r="B67" s="101" t="s">
        <v>3504</v>
      </c>
      <c r="C67" s="99" t="str">
        <f>VLOOKUP(E:E,'PARAGENS CONCELHO'!$1:$1048576,2,FALSE)</f>
        <v xml:space="preserve"> 40.650895,  -7.910530</v>
      </c>
      <c r="D67" s="99" t="str">
        <f>VLOOKUP(E:E,'PARAGENS CONCELHO'!$1:$1048576,3,FALSE)</f>
        <v>Rei D Duarte-Mesuras</v>
      </c>
      <c r="E67" s="102" t="s">
        <v>2643</v>
      </c>
      <c r="F67" s="99"/>
      <c r="G67" s="324"/>
      <c r="H67" s="193">
        <v>0.297222222222222</v>
      </c>
      <c r="I67" s="193">
        <v>0.92222222222222205</v>
      </c>
      <c r="J67" s="193">
        <v>0.936111111111112</v>
      </c>
      <c r="K67" s="323"/>
      <c r="L67" s="193">
        <v>0.936111111111112</v>
      </c>
      <c r="M67" s="323"/>
      <c r="N67" s="193">
        <v>0.31111111111111101</v>
      </c>
      <c r="O67" s="193">
        <v>0.32500000000000001</v>
      </c>
      <c r="P67" s="193">
        <v>0.33888888888888902</v>
      </c>
      <c r="Q67" s="193">
        <v>0.88055555555555598</v>
      </c>
      <c r="R67" s="193">
        <v>0.89444444444444404</v>
      </c>
      <c r="S67" s="193">
        <v>0.90833333333333299</v>
      </c>
      <c r="T67" s="323"/>
      <c r="U67" s="193">
        <f t="shared" si="23"/>
        <v>0.35277777777777763</v>
      </c>
      <c r="V67" s="193">
        <f t="shared" ref="V67:AJ67" si="27">V66+$S$6</f>
        <v>0.36666666666666653</v>
      </c>
      <c r="W67" s="193">
        <f t="shared" si="27"/>
        <v>0.38055555555555542</v>
      </c>
      <c r="X67" s="193">
        <f t="shared" si="27"/>
        <v>0.39444444444444432</v>
      </c>
      <c r="Y67" s="193">
        <f t="shared" si="27"/>
        <v>0.40833333333333321</v>
      </c>
      <c r="Z67" s="193">
        <f t="shared" si="27"/>
        <v>0.42222222222222205</v>
      </c>
      <c r="AA67" s="193">
        <f t="shared" si="27"/>
        <v>0.43611111111111095</v>
      </c>
      <c r="AB67" s="193">
        <f t="shared" si="27"/>
        <v>0.44999999999999984</v>
      </c>
      <c r="AC67" s="193">
        <f t="shared" si="27"/>
        <v>0.46388888888888874</v>
      </c>
      <c r="AD67" s="193">
        <f t="shared" si="27"/>
        <v>0.47777777777777763</v>
      </c>
      <c r="AE67" s="193">
        <f t="shared" si="27"/>
        <v>0.49166666666666653</v>
      </c>
      <c r="AF67" s="193">
        <f t="shared" si="27"/>
        <v>0.50555555555555542</v>
      </c>
      <c r="AG67" s="193">
        <f t="shared" si="27"/>
        <v>0.51944444444444438</v>
      </c>
      <c r="AH67" s="193">
        <f t="shared" si="27"/>
        <v>0.53333333333333321</v>
      </c>
      <c r="AI67" s="193">
        <f t="shared" si="27"/>
        <v>0.54722222222222205</v>
      </c>
      <c r="AJ67" s="193">
        <f t="shared" si="27"/>
        <v>0.56111111111111101</v>
      </c>
      <c r="AK67" s="193">
        <f t="shared" ref="AK67:BB67" si="28">AK66+$S$6</f>
        <v>0.57499999999999984</v>
      </c>
      <c r="AL67" s="193">
        <f t="shared" si="28"/>
        <v>0.5888888888888888</v>
      </c>
      <c r="AM67" s="193">
        <f t="shared" si="28"/>
        <v>0.60277777777777763</v>
      </c>
      <c r="AN67" s="193">
        <f t="shared" si="28"/>
        <v>0.61666666666666647</v>
      </c>
      <c r="AO67" s="193">
        <f t="shared" si="28"/>
        <v>0.63055555555555542</v>
      </c>
      <c r="AP67" s="193">
        <f t="shared" si="28"/>
        <v>0.64444444444444426</v>
      </c>
      <c r="AQ67" s="193">
        <f t="shared" si="28"/>
        <v>0.65833333333333321</v>
      </c>
      <c r="AR67" s="193">
        <f t="shared" si="28"/>
        <v>0.67222222222222205</v>
      </c>
      <c r="AS67" s="193">
        <f t="shared" si="28"/>
        <v>0.68611111111111101</v>
      </c>
      <c r="AT67" s="193">
        <f t="shared" si="28"/>
        <v>0.69999999999999984</v>
      </c>
      <c r="AU67" s="193">
        <f t="shared" si="28"/>
        <v>0.7138888888888888</v>
      </c>
      <c r="AV67" s="193">
        <f t="shared" si="28"/>
        <v>0.72777777777777763</v>
      </c>
      <c r="AW67" s="193">
        <f t="shared" si="28"/>
        <v>0.74166666666666647</v>
      </c>
      <c r="AX67" s="193">
        <f t="shared" si="28"/>
        <v>0.75555555555555542</v>
      </c>
      <c r="AY67" s="193">
        <f t="shared" si="28"/>
        <v>0.76944444444444426</v>
      </c>
      <c r="AZ67" s="193">
        <f t="shared" si="28"/>
        <v>0.78333333333333321</v>
      </c>
      <c r="BA67" s="193">
        <f t="shared" si="28"/>
        <v>0.79722222222222205</v>
      </c>
      <c r="BB67" s="193">
        <f t="shared" si="28"/>
        <v>0.81111111111111101</v>
      </c>
      <c r="BC67" s="193">
        <f t="shared" si="26"/>
        <v>0.82499999999999984</v>
      </c>
      <c r="BD67" s="193">
        <f t="shared" si="26"/>
        <v>0.8388888888888888</v>
      </c>
      <c r="BE67" s="193">
        <f t="shared" si="26"/>
        <v>0.85277777777777763</v>
      </c>
      <c r="BF67" s="193">
        <f t="shared" si="26"/>
        <v>0.86666666666666647</v>
      </c>
      <c r="BG67" s="323"/>
      <c r="BH67" s="225">
        <f t="shared" si="25"/>
        <v>0.97777777777777763</v>
      </c>
      <c r="BI67" s="225">
        <f t="shared" si="25"/>
        <v>1.0194444444444462</v>
      </c>
      <c r="BJ67" s="225">
        <f t="shared" si="25"/>
        <v>6.1111111111111061E-2</v>
      </c>
    </row>
    <row r="68" spans="1:62" ht="15" x14ac:dyDescent="0.25">
      <c r="A68" s="101"/>
      <c r="B68" s="101"/>
      <c r="C68" s="99" t="str">
        <f>VLOOKUP(E:E,'PARAGENS CONCELHO'!$1:$1048576,2,FALSE)</f>
        <v xml:space="preserve"> 40.650138,  -7.906034</v>
      </c>
      <c r="D68" s="99" t="str">
        <f>VLOOKUP(E:E,'PARAGENS CONCELHO'!$1:$1048576,3,FALSE)</f>
        <v>Hospital S Teotónio</v>
      </c>
      <c r="E68" s="102" t="s">
        <v>2663</v>
      </c>
      <c r="F68" s="99"/>
      <c r="G68" s="324"/>
      <c r="H68" s="193">
        <v>0.29722222222222222</v>
      </c>
      <c r="I68" s="193">
        <v>0.92222222222222217</v>
      </c>
      <c r="J68" s="193">
        <v>0.93611111111111101</v>
      </c>
      <c r="K68" s="323"/>
      <c r="L68" s="193">
        <v>0.93611111111111101</v>
      </c>
      <c r="M68" s="323"/>
      <c r="N68" s="193">
        <v>0.31111111111111112</v>
      </c>
      <c r="O68" s="193">
        <v>0.32500000000000001</v>
      </c>
      <c r="P68" s="193">
        <v>0.33888888888888885</v>
      </c>
      <c r="Q68" s="193">
        <v>0.88055555555555554</v>
      </c>
      <c r="R68" s="193">
        <v>0.89444444444444438</v>
      </c>
      <c r="S68" s="193">
        <v>0.90833333333333333</v>
      </c>
      <c r="T68" s="323"/>
      <c r="U68" s="193">
        <v>0.3527777777777778</v>
      </c>
      <c r="V68" s="193">
        <v>0.3666666666666667</v>
      </c>
      <c r="W68" s="193">
        <v>0.38055555555555554</v>
      </c>
      <c r="X68" s="193">
        <v>0.39444444444444443</v>
      </c>
      <c r="Y68" s="193">
        <v>0.40833333333333338</v>
      </c>
      <c r="Z68" s="193">
        <v>0.42222222222222222</v>
      </c>
      <c r="AA68" s="193">
        <v>0.43611111111111112</v>
      </c>
      <c r="AB68" s="193">
        <v>0.45</v>
      </c>
      <c r="AC68" s="193">
        <v>0.46388888888888885</v>
      </c>
      <c r="AD68" s="193">
        <v>0.4777777777777778</v>
      </c>
      <c r="AE68" s="193">
        <v>0.4916666666666667</v>
      </c>
      <c r="AF68" s="193">
        <v>0.50555555555555554</v>
      </c>
      <c r="AG68" s="193">
        <v>0.51944444444444449</v>
      </c>
      <c r="AH68" s="193">
        <v>0.53333333333333333</v>
      </c>
      <c r="AI68" s="193">
        <v>0.54722222222222217</v>
      </c>
      <c r="AJ68" s="193">
        <v>0.56111111111111112</v>
      </c>
      <c r="AK68" s="193">
        <v>0.57500000000000007</v>
      </c>
      <c r="AL68" s="193">
        <v>0.58888888888888891</v>
      </c>
      <c r="AM68" s="193">
        <v>0.60277777777777775</v>
      </c>
      <c r="AN68" s="193">
        <v>0.6166666666666667</v>
      </c>
      <c r="AO68" s="193">
        <v>0.63055555555555554</v>
      </c>
      <c r="AP68" s="193">
        <v>0.64444444444444449</v>
      </c>
      <c r="AQ68" s="193">
        <v>0.65833333333333333</v>
      </c>
      <c r="AR68" s="193">
        <v>0.67222222222222217</v>
      </c>
      <c r="AS68" s="193">
        <v>0.68611111111111101</v>
      </c>
      <c r="AT68" s="193">
        <v>0.70000000000000007</v>
      </c>
      <c r="AU68" s="193">
        <v>0.71388888888888891</v>
      </c>
      <c r="AV68" s="193">
        <v>0.72777777777777775</v>
      </c>
      <c r="AW68" s="193">
        <v>0.7416666666666667</v>
      </c>
      <c r="AX68" s="193">
        <v>0.75555555555555554</v>
      </c>
      <c r="AY68" s="193">
        <v>0.76944444444444438</v>
      </c>
      <c r="AZ68" s="193">
        <v>0.78333333333333333</v>
      </c>
      <c r="BA68" s="193">
        <v>0.79722222222222217</v>
      </c>
      <c r="BB68" s="193">
        <v>0.81111111111111101</v>
      </c>
      <c r="BC68" s="193">
        <v>0.82500000000000007</v>
      </c>
      <c r="BD68" s="193">
        <v>0.83888888888888891</v>
      </c>
      <c r="BE68" s="193">
        <v>0.85277777777777775</v>
      </c>
      <c r="BF68" s="193">
        <v>0.8666666666666667</v>
      </c>
      <c r="BG68" s="323"/>
      <c r="BH68" s="225">
        <v>0.97777777777777775</v>
      </c>
      <c r="BI68" s="225">
        <v>1.9444444444444445E-2</v>
      </c>
      <c r="BJ68" s="225">
        <v>6.1111111111111116E-2</v>
      </c>
    </row>
    <row r="69" spans="1:62" ht="15" x14ac:dyDescent="0.25">
      <c r="A69" s="98" t="s">
        <v>3215</v>
      </c>
      <c r="B69" s="98" t="s">
        <v>3505</v>
      </c>
      <c r="C69" s="99" t="str">
        <f>VLOOKUP(E:E,'PARAGENS CONCELHO'!$1:$1048576,2,FALSE)</f>
        <v xml:space="preserve"> 40.648634,  -7.909149</v>
      </c>
      <c r="D69" s="99" t="str">
        <f>VLOOKUP(E:E,'PARAGENS CONCELHO'!$1:$1048576,3,FALSE)</f>
        <v>Rei D Duarte-Hospital 1</v>
      </c>
      <c r="E69" s="102" t="s">
        <v>2644</v>
      </c>
      <c r="F69" s="123"/>
      <c r="G69" s="324"/>
      <c r="H69" s="193">
        <v>0.2986111111111111</v>
      </c>
      <c r="I69" s="193">
        <v>0.92361111111111116</v>
      </c>
      <c r="J69" s="193">
        <v>0.9375</v>
      </c>
      <c r="K69" s="323"/>
      <c r="L69" s="193">
        <v>0.9375</v>
      </c>
      <c r="M69" s="323"/>
      <c r="N69" s="193">
        <v>0.3125</v>
      </c>
      <c r="O69" s="193">
        <v>0.3263888888888889</v>
      </c>
      <c r="P69" s="193">
        <v>0.34027777777777773</v>
      </c>
      <c r="Q69" s="193">
        <v>0.88194444444444453</v>
      </c>
      <c r="R69" s="193">
        <v>0.89583333333333337</v>
      </c>
      <c r="S69" s="193">
        <v>0.90972222222222221</v>
      </c>
      <c r="T69" s="323"/>
      <c r="U69" s="192">
        <f>U67+$S$7</f>
        <v>0.35416666666666652</v>
      </c>
      <c r="V69" s="192">
        <f t="shared" ref="V69:BF69" si="29">V67+$S$7</f>
        <v>0.36805555555555541</v>
      </c>
      <c r="W69" s="192">
        <f t="shared" si="29"/>
        <v>0.38194444444444431</v>
      </c>
      <c r="X69" s="192">
        <f t="shared" si="29"/>
        <v>0.3958333333333332</v>
      </c>
      <c r="Y69" s="192">
        <f t="shared" si="29"/>
        <v>0.4097222222222221</v>
      </c>
      <c r="Z69" s="193">
        <f t="shared" si="29"/>
        <v>0.42361111111111094</v>
      </c>
      <c r="AA69" s="193">
        <f t="shared" si="29"/>
        <v>0.43749999999999983</v>
      </c>
      <c r="AB69" s="193">
        <f t="shared" si="29"/>
        <v>0.45138888888888873</v>
      </c>
      <c r="AC69" s="193">
        <f t="shared" si="29"/>
        <v>0.46527777777777762</v>
      </c>
      <c r="AD69" s="193">
        <f t="shared" si="29"/>
        <v>0.47916666666666652</v>
      </c>
      <c r="AE69" s="193">
        <f t="shared" si="29"/>
        <v>0.49305555555555541</v>
      </c>
      <c r="AF69" s="193">
        <f t="shared" si="29"/>
        <v>0.50694444444444431</v>
      </c>
      <c r="AG69" s="193">
        <f t="shared" si="29"/>
        <v>0.52083333333333326</v>
      </c>
      <c r="AH69" s="193">
        <f t="shared" si="29"/>
        <v>0.5347222222222221</v>
      </c>
      <c r="AI69" s="193">
        <f t="shared" si="29"/>
        <v>0.54861111111111094</v>
      </c>
      <c r="AJ69" s="193">
        <f t="shared" si="29"/>
        <v>0.56249999999999989</v>
      </c>
      <c r="AK69" s="193">
        <f t="shared" si="29"/>
        <v>0.57638888888888873</v>
      </c>
      <c r="AL69" s="193">
        <f t="shared" si="29"/>
        <v>0.59027777777777768</v>
      </c>
      <c r="AM69" s="193">
        <f t="shared" si="29"/>
        <v>0.60416666666666652</v>
      </c>
      <c r="AN69" s="193">
        <f t="shared" si="29"/>
        <v>0.61805555555555536</v>
      </c>
      <c r="AO69" s="193">
        <f t="shared" si="29"/>
        <v>0.63194444444444431</v>
      </c>
      <c r="AP69" s="193">
        <f t="shared" si="29"/>
        <v>0.64583333333333315</v>
      </c>
      <c r="AQ69" s="193">
        <f t="shared" si="29"/>
        <v>0.6597222222222221</v>
      </c>
      <c r="AR69" s="193">
        <f t="shared" si="29"/>
        <v>0.67361111111111094</v>
      </c>
      <c r="AS69" s="193">
        <f t="shared" si="29"/>
        <v>0.68749999999999989</v>
      </c>
      <c r="AT69" s="193">
        <f t="shared" si="29"/>
        <v>0.70138888888888873</v>
      </c>
      <c r="AU69" s="193">
        <f t="shared" si="29"/>
        <v>0.71527777777777768</v>
      </c>
      <c r="AV69" s="193">
        <f t="shared" si="29"/>
        <v>0.72916666666666652</v>
      </c>
      <c r="AW69" s="193">
        <f t="shared" si="29"/>
        <v>0.74305555555555536</v>
      </c>
      <c r="AX69" s="193">
        <f t="shared" si="29"/>
        <v>0.75694444444444431</v>
      </c>
      <c r="AY69" s="193">
        <f t="shared" si="29"/>
        <v>0.77083333333333315</v>
      </c>
      <c r="AZ69" s="193">
        <f t="shared" si="29"/>
        <v>0.7847222222222221</v>
      </c>
      <c r="BA69" s="193">
        <f t="shared" si="29"/>
        <v>0.79861111111111094</v>
      </c>
      <c r="BB69" s="193">
        <f t="shared" si="29"/>
        <v>0.81249999999999989</v>
      </c>
      <c r="BC69" s="193">
        <f t="shared" si="29"/>
        <v>0.82638888888888873</v>
      </c>
      <c r="BD69" s="193">
        <f t="shared" si="29"/>
        <v>0.84027777777777768</v>
      </c>
      <c r="BE69" s="193">
        <f t="shared" si="29"/>
        <v>0.85416666666666652</v>
      </c>
      <c r="BF69" s="193">
        <f t="shared" si="29"/>
        <v>0.86805555555555536</v>
      </c>
      <c r="BG69" s="323"/>
      <c r="BH69" s="225">
        <f>BH67+$S$7</f>
        <v>0.97916666666666652</v>
      </c>
      <c r="BI69" s="225">
        <f>BI67+$S$7</f>
        <v>1.020833333333335</v>
      </c>
      <c r="BJ69" s="225">
        <f>BJ67+$S$7</f>
        <v>6.2499999999999951E-2</v>
      </c>
    </row>
    <row r="70" spans="1:62" ht="15" x14ac:dyDescent="0.25">
      <c r="C70" s="126"/>
      <c r="D70" s="127"/>
      <c r="E70" s="128"/>
      <c r="F70" s="127"/>
    </row>
    <row r="71" spans="1:62" ht="15" x14ac:dyDescent="0.25">
      <c r="C71" s="129"/>
      <c r="D71" s="130"/>
      <c r="E71" s="131"/>
      <c r="F71" s="130"/>
      <c r="G71" s="95" t="s">
        <v>60</v>
      </c>
    </row>
    <row r="72" spans="1:62" ht="15" x14ac:dyDescent="0.25">
      <c r="C72" s="129"/>
      <c r="D72" s="130"/>
      <c r="E72" s="131"/>
      <c r="F72" s="130"/>
      <c r="G72" s="90" t="s">
        <v>61</v>
      </c>
    </row>
    <row r="73" spans="1:62" ht="15" x14ac:dyDescent="0.25">
      <c r="C73" s="129"/>
      <c r="D73" s="130"/>
      <c r="E73" s="131"/>
      <c r="F73" s="130"/>
      <c r="G73" s="90" t="s">
        <v>3250</v>
      </c>
    </row>
    <row r="74" spans="1:62" ht="15" x14ac:dyDescent="0.25">
      <c r="C74" s="129"/>
      <c r="D74" s="130"/>
      <c r="E74" s="131"/>
      <c r="F74" s="130"/>
    </row>
    <row r="75" spans="1:62" ht="15" x14ac:dyDescent="0.25">
      <c r="C75" s="129"/>
      <c r="D75" s="130"/>
      <c r="E75" s="131"/>
      <c r="F75" s="130"/>
    </row>
    <row r="76" spans="1:62" ht="15" x14ac:dyDescent="0.25">
      <c r="C76" s="129"/>
      <c r="D76" s="130"/>
      <c r="E76" s="131"/>
      <c r="F76" s="130"/>
    </row>
    <row r="77" spans="1:62" ht="15" x14ac:dyDescent="0.25">
      <c r="C77" s="129"/>
      <c r="D77" s="130"/>
      <c r="E77" s="131"/>
      <c r="F77" s="130"/>
    </row>
    <row r="78" spans="1:62" ht="15" x14ac:dyDescent="0.25">
      <c r="C78" s="129"/>
      <c r="D78" s="130"/>
      <c r="E78" s="131"/>
      <c r="F78" s="130"/>
    </row>
    <row r="79" spans="1:62" ht="15" x14ac:dyDescent="0.25">
      <c r="C79" s="129"/>
      <c r="D79" s="130"/>
      <c r="E79" s="131"/>
      <c r="F79" s="130"/>
    </row>
    <row r="80" spans="1:62" ht="15" x14ac:dyDescent="0.25">
      <c r="C80" s="129"/>
      <c r="D80" s="103"/>
      <c r="E80" s="104"/>
      <c r="F80" s="103"/>
    </row>
    <row r="81" spans="3:46" ht="15" x14ac:dyDescent="0.25">
      <c r="C81" s="129"/>
      <c r="D81" s="103"/>
      <c r="E81" s="104"/>
      <c r="F81" s="103"/>
    </row>
    <row r="82" spans="3:46" ht="15" x14ac:dyDescent="0.25">
      <c r="C82" s="129"/>
      <c r="D82" s="103"/>
      <c r="E82" s="104"/>
      <c r="F82" s="103"/>
      <c r="H82" s="226"/>
      <c r="I82" s="226"/>
      <c r="J82" s="227"/>
      <c r="K82" s="227"/>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227"/>
      <c r="AP82" s="227"/>
      <c r="AQ82" s="227"/>
      <c r="AR82" s="227"/>
      <c r="AS82" s="227"/>
      <c r="AT82" s="227"/>
    </row>
    <row r="83" spans="3:46" ht="15.75" x14ac:dyDescent="0.25">
      <c r="C83" s="129"/>
      <c r="D83" s="103"/>
      <c r="E83" s="104"/>
      <c r="F83" s="103"/>
      <c r="H83" s="228"/>
      <c r="I83" s="229"/>
      <c r="J83" s="230"/>
      <c r="K83" s="231"/>
      <c r="L83" s="230"/>
      <c r="M83" s="231"/>
      <c r="N83" s="230"/>
      <c r="O83" s="230"/>
      <c r="P83" s="230"/>
      <c r="Q83" s="230"/>
      <c r="R83" s="227"/>
      <c r="S83" s="227"/>
      <c r="T83" s="231"/>
      <c r="U83" s="231"/>
      <c r="V83" s="231"/>
      <c r="W83" s="231"/>
      <c r="X83" s="231"/>
      <c r="Y83" s="232"/>
      <c r="Z83" s="227"/>
      <c r="AA83" s="230"/>
      <c r="AB83" s="230"/>
      <c r="AC83" s="230"/>
      <c r="AD83" s="230"/>
      <c r="AE83" s="230"/>
      <c r="AF83" s="227"/>
      <c r="AG83" s="227"/>
      <c r="AH83" s="230"/>
      <c r="AI83" s="230"/>
      <c r="AJ83" s="230"/>
      <c r="AK83" s="230"/>
      <c r="AL83" s="230"/>
      <c r="AM83" s="227"/>
      <c r="AN83" s="227"/>
      <c r="AO83" s="230"/>
      <c r="AP83" s="230"/>
      <c r="AQ83" s="230"/>
      <c r="AR83" s="230"/>
      <c r="AS83" s="230"/>
      <c r="AT83" s="230"/>
    </row>
    <row r="84" spans="3:46" ht="15.75" x14ac:dyDescent="0.25">
      <c r="C84" s="129"/>
      <c r="D84" s="103"/>
      <c r="E84" s="104"/>
      <c r="F84" s="103"/>
      <c r="H84" s="228"/>
      <c r="I84" s="229"/>
      <c r="J84" s="230"/>
      <c r="K84" s="231"/>
      <c r="L84" s="230"/>
      <c r="M84" s="231"/>
      <c r="N84" s="230"/>
      <c r="O84" s="230"/>
      <c r="P84" s="230"/>
      <c r="Q84" s="230"/>
      <c r="R84" s="227"/>
      <c r="S84" s="227"/>
      <c r="T84" s="231"/>
      <c r="U84" s="231"/>
      <c r="V84" s="231"/>
      <c r="W84" s="231"/>
      <c r="X84" s="231"/>
      <c r="Y84" s="232"/>
      <c r="Z84" s="227"/>
      <c r="AA84" s="230"/>
      <c r="AB84" s="230"/>
      <c r="AC84" s="230"/>
      <c r="AD84" s="230"/>
      <c r="AE84" s="230"/>
      <c r="AF84" s="227"/>
      <c r="AG84" s="227"/>
      <c r="AH84" s="230"/>
      <c r="AI84" s="230"/>
      <c r="AJ84" s="230"/>
      <c r="AK84" s="230"/>
      <c r="AL84" s="230"/>
      <c r="AM84" s="227"/>
      <c r="AN84" s="227"/>
      <c r="AO84" s="230"/>
      <c r="AP84" s="230"/>
      <c r="AQ84" s="230"/>
      <c r="AR84" s="230"/>
      <c r="AS84" s="230"/>
      <c r="AT84" s="230"/>
    </row>
    <row r="85" spans="3:46" ht="15.75" x14ac:dyDescent="0.25">
      <c r="C85" s="129"/>
      <c r="D85" s="103"/>
      <c r="E85" s="104"/>
      <c r="F85" s="103"/>
      <c r="H85" s="228"/>
      <c r="I85" s="229"/>
      <c r="J85" s="230"/>
      <c r="K85" s="232"/>
      <c r="L85" s="227"/>
      <c r="M85" s="231"/>
      <c r="N85" s="227"/>
      <c r="O85" s="230"/>
      <c r="P85" s="230"/>
      <c r="Q85" s="230"/>
      <c r="R85" s="227"/>
      <c r="S85" s="227"/>
      <c r="T85" s="231"/>
      <c r="U85" s="231"/>
      <c r="V85" s="231"/>
      <c r="W85" s="231"/>
      <c r="X85" s="231"/>
      <c r="Y85" s="232"/>
      <c r="Z85" s="227"/>
      <c r="AA85" s="230"/>
      <c r="AB85" s="230"/>
      <c r="AC85" s="230"/>
      <c r="AD85" s="230"/>
      <c r="AE85" s="230"/>
      <c r="AF85" s="227"/>
      <c r="AG85" s="227"/>
      <c r="AH85" s="230"/>
      <c r="AI85" s="230"/>
      <c r="AJ85" s="230"/>
      <c r="AK85" s="230"/>
      <c r="AL85" s="230"/>
      <c r="AM85" s="227"/>
      <c r="AN85" s="227"/>
      <c r="AO85" s="230"/>
      <c r="AP85" s="230"/>
      <c r="AQ85" s="230"/>
      <c r="AR85" s="230"/>
      <c r="AS85" s="230"/>
      <c r="AT85" s="230"/>
    </row>
    <row r="86" spans="3:46" ht="75.75" customHeight="1" x14ac:dyDescent="0.25">
      <c r="C86" s="129"/>
      <c r="D86" s="103"/>
      <c r="E86" s="104"/>
      <c r="F86" s="103"/>
      <c r="H86" s="325"/>
      <c r="I86" s="325"/>
      <c r="J86" s="325"/>
      <c r="K86" s="326"/>
      <c r="L86" s="326"/>
      <c r="M86" s="326"/>
      <c r="N86" s="325"/>
      <c r="O86" s="325"/>
      <c r="P86" s="325"/>
      <c r="Q86" s="325"/>
      <c r="R86" s="325"/>
      <c r="S86" s="325"/>
      <c r="T86" s="326"/>
      <c r="U86" s="326"/>
      <c r="V86" s="326"/>
      <c r="W86" s="326"/>
      <c r="X86" s="326"/>
      <c r="Y86" s="326"/>
      <c r="Z86" s="327"/>
      <c r="AA86" s="327"/>
      <c r="AB86" s="327"/>
      <c r="AC86" s="325"/>
      <c r="AD86" s="325"/>
      <c r="AE86" s="325"/>
      <c r="AF86" s="326"/>
      <c r="AG86" s="326"/>
      <c r="AH86" s="326"/>
      <c r="AI86" s="325"/>
      <c r="AJ86" s="325"/>
      <c r="AK86" s="325"/>
      <c r="AL86" s="230"/>
      <c r="AM86" s="227"/>
      <c r="AN86" s="227"/>
      <c r="AO86" s="230"/>
      <c r="AP86" s="230"/>
      <c r="AQ86" s="230"/>
      <c r="AR86" s="230"/>
      <c r="AS86" s="230"/>
      <c r="AT86" s="230"/>
    </row>
    <row r="87" spans="3:46" ht="15" x14ac:dyDescent="0.25">
      <c r="C87" s="129"/>
      <c r="D87" s="103"/>
      <c r="E87" s="104"/>
      <c r="F87" s="103"/>
      <c r="G87" s="131"/>
      <c r="H87" s="321"/>
      <c r="I87" s="321"/>
      <c r="J87" s="321"/>
      <c r="K87" s="319"/>
      <c r="L87" s="319"/>
      <c r="M87" s="319"/>
      <c r="N87" s="321"/>
      <c r="O87" s="321"/>
      <c r="P87" s="321"/>
      <c r="Q87" s="321"/>
      <c r="R87" s="321"/>
      <c r="S87" s="321"/>
      <c r="T87" s="319"/>
      <c r="U87" s="319"/>
      <c r="V87" s="319"/>
      <c r="W87" s="319"/>
      <c r="X87" s="319"/>
      <c r="Y87" s="319"/>
      <c r="Z87" s="320"/>
      <c r="AA87" s="320"/>
      <c r="AB87" s="320"/>
      <c r="AC87" s="321"/>
      <c r="AD87" s="321"/>
      <c r="AE87" s="321"/>
      <c r="AF87" s="319"/>
      <c r="AG87" s="319"/>
      <c r="AH87" s="319"/>
      <c r="AI87" s="321"/>
      <c r="AJ87" s="321"/>
      <c r="AK87" s="321"/>
      <c r="AL87" s="230"/>
      <c r="AM87" s="227"/>
      <c r="AN87" s="227"/>
      <c r="AO87" s="230"/>
      <c r="AP87" s="230"/>
      <c r="AQ87" s="230"/>
      <c r="AR87" s="230"/>
      <c r="AS87" s="230"/>
      <c r="AT87" s="230"/>
    </row>
    <row r="88" spans="3:46" ht="15" x14ac:dyDescent="0.25">
      <c r="G88" s="131"/>
      <c r="H88" s="322"/>
      <c r="I88" s="321"/>
      <c r="J88" s="321"/>
      <c r="K88" s="319"/>
      <c r="L88" s="319"/>
      <c r="M88" s="319"/>
      <c r="N88" s="321"/>
      <c r="O88" s="321"/>
      <c r="P88" s="321"/>
      <c r="Q88" s="321"/>
      <c r="R88" s="321"/>
      <c r="S88" s="321"/>
      <c r="T88" s="319"/>
      <c r="U88" s="319"/>
      <c r="V88" s="319"/>
      <c r="W88" s="319"/>
      <c r="X88" s="319"/>
      <c r="Y88" s="319"/>
      <c r="Z88" s="320"/>
      <c r="AA88" s="320"/>
      <c r="AB88" s="320"/>
      <c r="AC88" s="321"/>
      <c r="AD88" s="321"/>
      <c r="AE88" s="321"/>
      <c r="AF88" s="319"/>
      <c r="AG88" s="319"/>
      <c r="AH88" s="319"/>
      <c r="AI88" s="321"/>
      <c r="AJ88" s="321"/>
      <c r="AK88" s="321"/>
      <c r="AL88" s="230"/>
      <c r="AM88" s="227"/>
      <c r="AN88" s="227"/>
      <c r="AO88" s="230"/>
      <c r="AP88" s="230"/>
      <c r="AQ88" s="230"/>
      <c r="AR88" s="230"/>
      <c r="AS88" s="230"/>
      <c r="AT88" s="230"/>
    </row>
    <row r="89" spans="3:46" ht="15.75" x14ac:dyDescent="0.25">
      <c r="H89" s="228"/>
      <c r="I89" s="229"/>
      <c r="J89" s="230"/>
      <c r="K89" s="230"/>
      <c r="L89" s="230"/>
      <c r="M89" s="230"/>
      <c r="N89" s="230"/>
      <c r="O89" s="230"/>
      <c r="P89" s="230"/>
      <c r="Q89" s="230"/>
      <c r="R89" s="227"/>
      <c r="S89" s="227"/>
      <c r="T89" s="230"/>
      <c r="U89" s="230"/>
      <c r="V89" s="230"/>
      <c r="W89" s="230"/>
      <c r="X89" s="230"/>
      <c r="Y89" s="227"/>
      <c r="Z89" s="227"/>
      <c r="AA89" s="230"/>
      <c r="AB89" s="230"/>
      <c r="AC89" s="230"/>
      <c r="AD89" s="230"/>
      <c r="AE89" s="230"/>
      <c r="AF89" s="227"/>
      <c r="AG89" s="227"/>
      <c r="AH89" s="230"/>
      <c r="AI89" s="230"/>
      <c r="AJ89" s="230"/>
      <c r="AK89" s="230"/>
      <c r="AL89" s="230"/>
      <c r="AM89" s="227"/>
      <c r="AN89" s="227"/>
      <c r="AO89" s="230"/>
      <c r="AP89" s="230"/>
      <c r="AQ89" s="230"/>
      <c r="AR89" s="230"/>
      <c r="AS89" s="230"/>
      <c r="AT89" s="230"/>
    </row>
    <row r="90" spans="3:46" ht="15.75" x14ac:dyDescent="0.25">
      <c r="H90" s="228"/>
      <c r="I90" s="229"/>
      <c r="J90" s="230"/>
      <c r="K90" s="230"/>
      <c r="L90" s="230"/>
      <c r="M90" s="230"/>
      <c r="N90" s="230"/>
      <c r="O90" s="230"/>
      <c r="P90" s="230"/>
      <c r="Q90" s="230"/>
      <c r="R90" s="227"/>
      <c r="S90" s="227"/>
      <c r="T90" s="230"/>
      <c r="U90" s="230"/>
      <c r="V90" s="230"/>
      <c r="W90" s="230"/>
      <c r="X90" s="230"/>
      <c r="Y90" s="227"/>
      <c r="Z90" s="227"/>
      <c r="AA90" s="230"/>
      <c r="AB90" s="230"/>
      <c r="AC90" s="230"/>
      <c r="AD90" s="227"/>
      <c r="AE90" s="230"/>
      <c r="AF90" s="227"/>
      <c r="AG90" s="227"/>
      <c r="AH90" s="230"/>
      <c r="AI90" s="230"/>
      <c r="AJ90" s="230"/>
      <c r="AK90" s="230"/>
      <c r="AL90" s="230"/>
      <c r="AM90" s="227"/>
      <c r="AN90" s="227"/>
      <c r="AO90" s="230"/>
      <c r="AP90" s="230"/>
      <c r="AQ90" s="230"/>
      <c r="AR90" s="230"/>
      <c r="AS90" s="230"/>
      <c r="AT90" s="227"/>
    </row>
    <row r="91" spans="3:46" ht="15.75" x14ac:dyDescent="0.25">
      <c r="H91" s="228"/>
      <c r="I91" s="229"/>
      <c r="J91" s="230"/>
      <c r="K91" s="230"/>
      <c r="L91" s="227"/>
      <c r="M91" s="230"/>
      <c r="N91" s="230"/>
      <c r="O91" s="230"/>
      <c r="P91" s="230"/>
      <c r="Q91" s="230"/>
      <c r="R91" s="227"/>
      <c r="S91" s="227"/>
      <c r="T91" s="230"/>
      <c r="U91" s="230"/>
      <c r="V91" s="230"/>
      <c r="W91" s="230"/>
      <c r="X91" s="230"/>
      <c r="Y91" s="227"/>
      <c r="Z91" s="227"/>
      <c r="AA91" s="230"/>
      <c r="AB91" s="230"/>
      <c r="AC91" s="230"/>
      <c r="AD91" s="230"/>
      <c r="AE91" s="230"/>
      <c r="AF91" s="227"/>
      <c r="AG91" s="227"/>
      <c r="AH91" s="230"/>
      <c r="AI91" s="230"/>
      <c r="AJ91" s="230"/>
      <c r="AK91" s="230"/>
      <c r="AL91" s="230"/>
      <c r="AM91" s="227"/>
      <c r="AN91" s="227"/>
      <c r="AO91" s="230"/>
      <c r="AP91" s="230"/>
      <c r="AQ91" s="230"/>
      <c r="AR91" s="230"/>
      <c r="AS91" s="230"/>
      <c r="AT91" s="230"/>
    </row>
    <row r="92" spans="3:46" ht="15.75" x14ac:dyDescent="0.25">
      <c r="H92" s="228"/>
      <c r="I92" s="229"/>
      <c r="J92" s="230"/>
      <c r="K92" s="231"/>
      <c r="L92" s="230"/>
      <c r="M92" s="231"/>
      <c r="N92" s="230"/>
      <c r="O92" s="230"/>
      <c r="P92" s="230"/>
      <c r="Q92" s="230"/>
      <c r="R92" s="227"/>
      <c r="S92" s="227"/>
      <c r="T92" s="231"/>
      <c r="U92" s="231"/>
      <c r="V92" s="231"/>
      <c r="W92" s="231"/>
      <c r="X92" s="231"/>
      <c r="Y92" s="232"/>
      <c r="Z92" s="227"/>
      <c r="AA92" s="230"/>
      <c r="AB92" s="230"/>
      <c r="AC92" s="230"/>
      <c r="AD92" s="230"/>
      <c r="AE92" s="230"/>
      <c r="AF92" s="227"/>
      <c r="AG92" s="227"/>
      <c r="AH92" s="230"/>
      <c r="AI92" s="230"/>
      <c r="AJ92" s="230"/>
      <c r="AK92" s="230"/>
      <c r="AL92" s="230"/>
      <c r="AM92" s="227"/>
      <c r="AN92" s="227"/>
      <c r="AO92" s="230"/>
      <c r="AP92" s="230"/>
      <c r="AQ92" s="230"/>
      <c r="AR92" s="230"/>
      <c r="AS92" s="230"/>
      <c r="AT92" s="230"/>
    </row>
    <row r="93" spans="3:46" ht="15.75" x14ac:dyDescent="0.25">
      <c r="H93" s="228"/>
      <c r="I93" s="229"/>
      <c r="J93" s="230"/>
      <c r="K93" s="232"/>
      <c r="L93" s="227"/>
      <c r="M93" s="232"/>
      <c r="N93" s="227"/>
      <c r="O93" s="227"/>
      <c r="P93" s="227"/>
      <c r="Q93" s="227"/>
      <c r="R93" s="227"/>
      <c r="S93" s="227"/>
      <c r="T93" s="231"/>
      <c r="U93" s="231"/>
      <c r="V93" s="231"/>
      <c r="W93" s="231"/>
      <c r="X93" s="231"/>
      <c r="Y93" s="232"/>
      <c r="Z93" s="227"/>
      <c r="AA93" s="230"/>
      <c r="AB93" s="230"/>
      <c r="AC93" s="230"/>
      <c r="AD93" s="230"/>
      <c r="AE93" s="230"/>
      <c r="AF93" s="227"/>
      <c r="AG93" s="227"/>
      <c r="AH93" s="230"/>
      <c r="AI93" s="230"/>
      <c r="AJ93" s="230"/>
      <c r="AK93" s="230"/>
      <c r="AL93" s="230"/>
      <c r="AM93" s="227"/>
      <c r="AN93" s="227"/>
      <c r="AO93" s="230"/>
      <c r="AP93" s="230"/>
      <c r="AQ93" s="230"/>
      <c r="AR93" s="230"/>
      <c r="AS93" s="230"/>
      <c r="AT93" s="227"/>
    </row>
    <row r="94" spans="3:46" ht="15.75" x14ac:dyDescent="0.25">
      <c r="H94" s="228"/>
      <c r="I94" s="229"/>
      <c r="J94" s="230"/>
      <c r="K94" s="231"/>
      <c r="L94" s="227"/>
      <c r="M94" s="231"/>
      <c r="N94" s="230"/>
      <c r="O94" s="230"/>
      <c r="P94" s="230"/>
      <c r="Q94" s="230"/>
      <c r="R94" s="227"/>
      <c r="S94" s="227"/>
      <c r="T94" s="231"/>
      <c r="U94" s="231"/>
      <c r="V94" s="231"/>
      <c r="W94" s="231"/>
      <c r="X94" s="231"/>
      <c r="Y94" s="232"/>
      <c r="Z94" s="227"/>
      <c r="AA94" s="230"/>
      <c r="AB94" s="230"/>
      <c r="AC94" s="230"/>
      <c r="AD94" s="230"/>
      <c r="AE94" s="230"/>
      <c r="AF94" s="227"/>
      <c r="AG94" s="227"/>
      <c r="AH94" s="230"/>
      <c r="AI94" s="230"/>
      <c r="AJ94" s="227"/>
      <c r="AK94" s="230"/>
      <c r="AL94" s="230"/>
      <c r="AM94" s="227"/>
      <c r="AN94" s="227"/>
      <c r="AO94" s="230"/>
      <c r="AP94" s="230"/>
      <c r="AQ94" s="230"/>
      <c r="AR94" s="230"/>
      <c r="AS94" s="230"/>
      <c r="AT94" s="230"/>
    </row>
  </sheetData>
  <mergeCells count="35">
    <mergeCell ref="W86:Y86"/>
    <mergeCell ref="Z86:AB86"/>
    <mergeCell ref="AC86:AE86"/>
    <mergeCell ref="AF86:AH86"/>
    <mergeCell ref="AI86:AK86"/>
    <mergeCell ref="H86:J86"/>
    <mergeCell ref="K86:M86"/>
    <mergeCell ref="N86:P86"/>
    <mergeCell ref="Q86:S86"/>
    <mergeCell ref="T86:V86"/>
    <mergeCell ref="BG16:BG69"/>
    <mergeCell ref="G16:G69"/>
    <mergeCell ref="K16:K69"/>
    <mergeCell ref="M16:M69"/>
    <mergeCell ref="T16:T69"/>
    <mergeCell ref="H87:J87"/>
    <mergeCell ref="K87:M87"/>
    <mergeCell ref="N87:P87"/>
    <mergeCell ref="Q87:S87"/>
    <mergeCell ref="T87:V87"/>
    <mergeCell ref="W87:Y87"/>
    <mergeCell ref="Z87:AB87"/>
    <mergeCell ref="AC87:AE87"/>
    <mergeCell ref="AF87:AH87"/>
    <mergeCell ref="AI87:AK87"/>
    <mergeCell ref="H88:J88"/>
    <mergeCell ref="K88:M88"/>
    <mergeCell ref="N88:P88"/>
    <mergeCell ref="Q88:S88"/>
    <mergeCell ref="T88:V88"/>
    <mergeCell ref="W88:Y88"/>
    <mergeCell ref="Z88:AB88"/>
    <mergeCell ref="AC88:AE88"/>
    <mergeCell ref="AF88:AH88"/>
    <mergeCell ref="AI88:AK88"/>
  </mergeCells>
  <pageMargins left="0.7" right="0.7" top="0.75" bottom="0.75" header="0.3" footer="0.3"/>
  <pageSetup paperSize="8" scale="4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BJ92"/>
  <sheetViews>
    <sheetView zoomScale="85" zoomScaleNormal="85" workbookViewId="0">
      <pane xSplit="5" ySplit="3" topLeftCell="AH4" activePane="bottomRight" state="frozen"/>
      <selection pane="topRight"/>
      <selection pane="bottomLeft"/>
      <selection pane="bottomRight" activeCell="H3" sqref="H3:BK3"/>
    </sheetView>
  </sheetViews>
  <sheetFormatPr defaultColWidth="9.140625" defaultRowHeight="12.75" x14ac:dyDescent="0.2"/>
  <cols>
    <col min="1" max="1" width="29.28515625" style="90" hidden="1" customWidth="1"/>
    <col min="2" max="2" width="9.140625" style="90" hidden="1" customWidth="1"/>
    <col min="3" max="3" width="25.7109375" style="90" hidden="1" customWidth="1"/>
    <col min="4" max="4" width="28.85546875" style="90" customWidth="1"/>
    <col min="5" max="5" width="14" style="90" customWidth="1"/>
    <col min="6" max="6" width="21.140625" style="90" customWidth="1"/>
    <col min="7" max="7" width="13.42578125" style="90" customWidth="1"/>
    <col min="8" max="8" width="9.28515625" style="101" customWidth="1"/>
    <col min="9" max="10" width="6.5703125" style="101" customWidth="1"/>
    <col min="11" max="11" width="6.5703125" style="90" customWidth="1"/>
    <col min="12" max="12" width="6.5703125" style="101" customWidth="1"/>
    <col min="13" max="13" width="6.5703125" style="90" customWidth="1"/>
    <col min="14" max="19" width="6.5703125" style="101" customWidth="1"/>
    <col min="20" max="20" width="6.5703125" style="90" customWidth="1"/>
    <col min="21" max="25" width="6.5703125" style="101" customWidth="1"/>
    <col min="26" max="26" width="7.85546875" style="101" customWidth="1"/>
    <col min="27" max="48" width="6.5703125" style="101" customWidth="1"/>
    <col min="49" max="49" width="9.85546875" style="101" bestFit="1" customWidth="1"/>
    <col min="50" max="55" width="6.5703125" style="101" customWidth="1"/>
    <col min="56" max="56" width="7.140625" style="101" customWidth="1"/>
    <col min="57" max="58" width="6.5703125" style="101" customWidth="1"/>
    <col min="59" max="59" width="8.7109375" style="90" bestFit="1" customWidth="1"/>
    <col min="60" max="62" width="6.5703125" style="101" customWidth="1"/>
    <col min="63" max="16384" width="9.140625" style="90"/>
  </cols>
  <sheetData>
    <row r="1" spans="1:62" hidden="1" x14ac:dyDescent="0.2">
      <c r="G1" s="93" t="s">
        <v>2</v>
      </c>
      <c r="J1" s="222">
        <v>6.9444444444444447E-4</v>
      </c>
    </row>
    <row r="2" spans="1:62" ht="0.75" customHeight="1" x14ac:dyDescent="0.25">
      <c r="C2" s="91" t="s">
        <v>3251</v>
      </c>
      <c r="D2" s="92"/>
      <c r="J2" s="222">
        <v>1.3888888888888889E-3</v>
      </c>
    </row>
    <row r="3" spans="1:62" ht="15" x14ac:dyDescent="0.25">
      <c r="D3" t="s">
        <v>4204</v>
      </c>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row>
    <row r="4" spans="1:62" ht="15" x14ac:dyDescent="0.25">
      <c r="C4" s="94" t="s">
        <v>3252</v>
      </c>
      <c r="D4" t="s">
        <v>4203</v>
      </c>
    </row>
    <row r="5" spans="1:62" x14ac:dyDescent="0.2">
      <c r="C5" s="94" t="s">
        <v>3188</v>
      </c>
      <c r="G5" s="93" t="s">
        <v>3189</v>
      </c>
      <c r="H5" s="95" t="s">
        <v>3252</v>
      </c>
    </row>
    <row r="6" spans="1:62" hidden="1" x14ac:dyDescent="0.2"/>
    <row r="7" spans="1:62" x14ac:dyDescent="0.2">
      <c r="H7" s="95" t="s">
        <v>4</v>
      </c>
      <c r="I7" s="95" t="s">
        <v>4</v>
      </c>
      <c r="J7" s="95" t="s">
        <v>4</v>
      </c>
      <c r="L7" s="95" t="s">
        <v>3190</v>
      </c>
      <c r="N7" s="95" t="s">
        <v>4</v>
      </c>
      <c r="O7" s="95" t="s">
        <v>4</v>
      </c>
      <c r="P7" s="95" t="s">
        <v>4</v>
      </c>
      <c r="Q7" s="95" t="s">
        <v>4</v>
      </c>
      <c r="R7" s="95" t="s">
        <v>4</v>
      </c>
      <c r="S7" s="95" t="s">
        <v>4</v>
      </c>
      <c r="U7" s="95" t="s">
        <v>4</v>
      </c>
      <c r="V7" s="95" t="s">
        <v>4</v>
      </c>
      <c r="W7" s="95" t="s">
        <v>4</v>
      </c>
      <c r="X7" s="95" t="s">
        <v>4</v>
      </c>
      <c r="Y7" s="95" t="s">
        <v>4</v>
      </c>
      <c r="Z7" s="95" t="s">
        <v>4</v>
      </c>
      <c r="AA7" s="95" t="s">
        <v>4</v>
      </c>
      <c r="AB7" s="95" t="s">
        <v>4</v>
      </c>
      <c r="AC7" s="95" t="s">
        <v>4</v>
      </c>
      <c r="AD7" s="95" t="s">
        <v>4</v>
      </c>
      <c r="AE7" s="95" t="s">
        <v>4</v>
      </c>
      <c r="AF7" s="95" t="s">
        <v>4</v>
      </c>
      <c r="AG7" s="95" t="s">
        <v>4</v>
      </c>
      <c r="AH7" s="95" t="s">
        <v>4</v>
      </c>
      <c r="AI7" s="95" t="s">
        <v>4</v>
      </c>
      <c r="AJ7" s="95" t="s">
        <v>4</v>
      </c>
      <c r="AK7" s="95" t="s">
        <v>4</v>
      </c>
      <c r="AL7" s="95" t="s">
        <v>4</v>
      </c>
      <c r="AM7" s="95" t="s">
        <v>4</v>
      </c>
      <c r="AN7" s="95" t="s">
        <v>4</v>
      </c>
      <c r="AO7" s="95" t="s">
        <v>4</v>
      </c>
      <c r="AP7" s="95" t="s">
        <v>4</v>
      </c>
      <c r="AQ7" s="95" t="s">
        <v>4</v>
      </c>
      <c r="AR7" s="95" t="s">
        <v>4</v>
      </c>
      <c r="AS7" s="95" t="s">
        <v>4</v>
      </c>
      <c r="AT7" s="95" t="s">
        <v>4</v>
      </c>
      <c r="AU7" s="95" t="s">
        <v>4</v>
      </c>
      <c r="AV7" s="95" t="s">
        <v>4</v>
      </c>
      <c r="AW7" s="95" t="s">
        <v>4</v>
      </c>
      <c r="AX7" s="95" t="s">
        <v>4</v>
      </c>
      <c r="AY7" s="95" t="s">
        <v>4</v>
      </c>
      <c r="AZ7" s="95" t="s">
        <v>4</v>
      </c>
      <c r="BA7" s="95" t="s">
        <v>4</v>
      </c>
      <c r="BB7" s="95" t="s">
        <v>4</v>
      </c>
      <c r="BC7" s="95" t="s">
        <v>4</v>
      </c>
      <c r="BD7" s="95" t="s">
        <v>4</v>
      </c>
      <c r="BE7" s="95" t="s">
        <v>4</v>
      </c>
      <c r="BF7" s="95" t="s">
        <v>4</v>
      </c>
      <c r="BH7" s="95" t="s">
        <v>3190</v>
      </c>
      <c r="BI7" s="95" t="s">
        <v>3190</v>
      </c>
      <c r="BJ7" s="95" t="s">
        <v>3190</v>
      </c>
    </row>
    <row r="8" spans="1:62" x14ac:dyDescent="0.2">
      <c r="G8" s="90" t="s">
        <v>3878</v>
      </c>
      <c r="H8" s="223">
        <v>18.614999999999998</v>
      </c>
      <c r="I8" s="223">
        <v>18.614999999999998</v>
      </c>
      <c r="J8" s="223">
        <v>18.614999999999998</v>
      </c>
      <c r="K8" s="176"/>
      <c r="L8" s="223">
        <v>18.614999999999998</v>
      </c>
      <c r="M8" s="176"/>
      <c r="N8" s="223">
        <v>18.614999999999998</v>
      </c>
      <c r="O8" s="223">
        <v>18.614999999999998</v>
      </c>
      <c r="P8" s="223">
        <v>18.614999999999998</v>
      </c>
      <c r="Q8" s="223">
        <v>18.614999999999998</v>
      </c>
      <c r="R8" s="223">
        <v>18.614999999999998</v>
      </c>
      <c r="S8" s="223">
        <v>18.614999999999998</v>
      </c>
      <c r="T8" s="176"/>
      <c r="U8" s="223">
        <v>18.614999999999998</v>
      </c>
      <c r="V8" s="223">
        <v>18.614999999999998</v>
      </c>
      <c r="W8" s="223">
        <v>18.614999999999998</v>
      </c>
      <c r="X8" s="223">
        <v>18.614999999999998</v>
      </c>
      <c r="Y8" s="223">
        <v>18.614999999999998</v>
      </c>
      <c r="Z8" s="223">
        <v>18.614999999999998</v>
      </c>
      <c r="AA8" s="223">
        <v>18.614999999999998</v>
      </c>
      <c r="AB8" s="223">
        <v>18.614999999999998</v>
      </c>
      <c r="AC8" s="223">
        <v>18.614999999999998</v>
      </c>
      <c r="AD8" s="223">
        <v>18.614999999999998</v>
      </c>
      <c r="AE8" s="223">
        <v>18.614999999999998</v>
      </c>
      <c r="AF8" s="223">
        <v>18.614999999999998</v>
      </c>
      <c r="AG8" s="223">
        <v>18.614999999999998</v>
      </c>
      <c r="AH8" s="223">
        <v>18.614999999999998</v>
      </c>
      <c r="AI8" s="223">
        <v>18.614999999999998</v>
      </c>
      <c r="AJ8" s="223">
        <v>18.614999999999998</v>
      </c>
      <c r="AK8" s="223">
        <v>18.614999999999998</v>
      </c>
      <c r="AL8" s="223">
        <v>18.614999999999998</v>
      </c>
      <c r="AM8" s="223">
        <v>18.614999999999998</v>
      </c>
      <c r="AN8" s="223">
        <v>18.614999999999998</v>
      </c>
      <c r="AO8" s="223">
        <v>18.614999999999998</v>
      </c>
      <c r="AP8" s="223">
        <v>18.614999999999998</v>
      </c>
      <c r="AQ8" s="223">
        <v>18.614999999999998</v>
      </c>
      <c r="AR8" s="223">
        <v>18.614999999999998</v>
      </c>
      <c r="AS8" s="223">
        <v>18.614999999999998</v>
      </c>
      <c r="AT8" s="223">
        <v>18.614999999999998</v>
      </c>
      <c r="AU8" s="223">
        <v>18.614999999999998</v>
      </c>
      <c r="AV8" s="223">
        <v>18.614999999999998</v>
      </c>
      <c r="AW8" s="223">
        <v>18.614999999999998</v>
      </c>
      <c r="AX8" s="223">
        <v>18.614999999999998</v>
      </c>
      <c r="AY8" s="223">
        <v>18.614999999999998</v>
      </c>
      <c r="AZ8" s="223">
        <v>18.614999999999998</v>
      </c>
      <c r="BA8" s="223">
        <v>18.614999999999998</v>
      </c>
      <c r="BB8" s="223">
        <v>18.614999999999998</v>
      </c>
      <c r="BC8" s="223">
        <v>18.614999999999998</v>
      </c>
      <c r="BD8" s="223">
        <v>18.614999999999998</v>
      </c>
      <c r="BE8" s="223">
        <v>18.614999999999998</v>
      </c>
      <c r="BF8" s="223">
        <v>18.614999999999998</v>
      </c>
      <c r="BG8" s="176"/>
      <c r="BH8" s="223">
        <v>18.614999999999998</v>
      </c>
      <c r="BI8" s="223">
        <v>18.614999999999998</v>
      </c>
      <c r="BJ8" s="223">
        <v>18.614999999999998</v>
      </c>
    </row>
    <row r="9" spans="1:62" hidden="1" x14ac:dyDescent="0.2">
      <c r="G9" s="176" t="s">
        <v>3879</v>
      </c>
      <c r="H9" s="223">
        <v>17.895</v>
      </c>
      <c r="I9" s="223">
        <v>17.895</v>
      </c>
      <c r="J9" s="223">
        <v>17.895</v>
      </c>
      <c r="K9" s="176"/>
      <c r="L9" s="223">
        <v>17.895</v>
      </c>
      <c r="M9" s="176"/>
      <c r="N9" s="223">
        <v>17.895</v>
      </c>
      <c r="O9" s="223">
        <v>17.895</v>
      </c>
      <c r="P9" s="223">
        <v>17.895</v>
      </c>
      <c r="Q9" s="223">
        <v>17.895</v>
      </c>
      <c r="R9" s="223">
        <v>17.895</v>
      </c>
      <c r="S9" s="223">
        <v>17.895</v>
      </c>
      <c r="T9" s="176"/>
      <c r="U9" s="223">
        <v>17.895</v>
      </c>
      <c r="V9" s="223">
        <v>17.895</v>
      </c>
      <c r="W9" s="223">
        <v>17.895</v>
      </c>
      <c r="X9" s="223">
        <v>17.895</v>
      </c>
      <c r="Y9" s="223">
        <v>17.895</v>
      </c>
      <c r="Z9" s="223">
        <v>17.895</v>
      </c>
      <c r="AA9" s="223">
        <v>17.895</v>
      </c>
      <c r="AB9" s="223">
        <v>17.895</v>
      </c>
      <c r="AC9" s="223">
        <v>17.895</v>
      </c>
      <c r="AD9" s="223">
        <v>17.895</v>
      </c>
      <c r="AE9" s="223">
        <v>17.895</v>
      </c>
      <c r="AF9" s="223">
        <v>17.895</v>
      </c>
      <c r="AG9" s="223">
        <v>17.895</v>
      </c>
      <c r="AH9" s="223">
        <v>17.895</v>
      </c>
      <c r="AI9" s="223">
        <v>17.895</v>
      </c>
      <c r="AJ9" s="223">
        <v>17.895</v>
      </c>
      <c r="AK9" s="223">
        <v>17.895</v>
      </c>
      <c r="AL9" s="223">
        <v>17.895</v>
      </c>
      <c r="AM9" s="223">
        <v>17.895</v>
      </c>
      <c r="AN9" s="223">
        <v>17.895</v>
      </c>
      <c r="AO9" s="223">
        <v>17.895</v>
      </c>
      <c r="AP9" s="223">
        <v>17.895</v>
      </c>
      <c r="AQ9" s="223">
        <v>17.895</v>
      </c>
      <c r="AR9" s="223">
        <v>17.895</v>
      </c>
      <c r="AS9" s="223">
        <v>17.895</v>
      </c>
      <c r="AT9" s="223">
        <v>17.895</v>
      </c>
      <c r="AU9" s="223">
        <v>17.895</v>
      </c>
      <c r="AV9" s="223">
        <v>17.895</v>
      </c>
      <c r="AW9" s="223">
        <v>17.895</v>
      </c>
      <c r="AX9" s="223">
        <v>17.895</v>
      </c>
      <c r="AY9" s="223">
        <v>17.895</v>
      </c>
      <c r="AZ9" s="223">
        <v>17.895</v>
      </c>
      <c r="BA9" s="223">
        <v>17.895</v>
      </c>
      <c r="BB9" s="223">
        <v>17.895</v>
      </c>
      <c r="BC9" s="223">
        <v>17.895</v>
      </c>
      <c r="BD9" s="223">
        <v>17.895</v>
      </c>
      <c r="BE9" s="223">
        <v>17.895</v>
      </c>
      <c r="BF9" s="223">
        <v>17.895</v>
      </c>
      <c r="BG9" s="176"/>
      <c r="BH9" s="223">
        <v>17.895</v>
      </c>
      <c r="BI9" s="223">
        <v>17.895</v>
      </c>
      <c r="BJ9" s="223">
        <v>17.895</v>
      </c>
    </row>
    <row r="10" spans="1:62" ht="32.25" customHeight="1" x14ac:dyDescent="0.25">
      <c r="B10" s="96" t="s">
        <v>134</v>
      </c>
      <c r="C10" s="105" t="s">
        <v>2711</v>
      </c>
      <c r="D10" s="97" t="s">
        <v>9</v>
      </c>
      <c r="E10" s="106" t="s">
        <v>10</v>
      </c>
      <c r="F10" s="97" t="s">
        <v>11</v>
      </c>
      <c r="H10" s="224"/>
      <c r="I10" s="224"/>
      <c r="J10" s="224"/>
      <c r="L10" s="224"/>
      <c r="N10" s="224"/>
      <c r="O10" s="224"/>
      <c r="P10" s="224"/>
      <c r="Q10" s="224"/>
      <c r="R10" s="224"/>
      <c r="S10" s="224"/>
      <c r="U10" s="224"/>
      <c r="V10" s="224"/>
      <c r="W10" s="224"/>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224"/>
      <c r="AX10" s="224"/>
      <c r="AY10" s="224"/>
      <c r="AZ10" s="224"/>
      <c r="BA10" s="224"/>
      <c r="BB10" s="224"/>
      <c r="BC10" s="224"/>
      <c r="BD10" s="224"/>
      <c r="BE10" s="224"/>
      <c r="BF10" s="224"/>
      <c r="BH10" s="224"/>
      <c r="BI10" s="224"/>
      <c r="BJ10" s="224"/>
    </row>
    <row r="11" spans="1:62" ht="15" x14ac:dyDescent="0.25">
      <c r="A11" s="98" t="s">
        <v>3253</v>
      </c>
      <c r="B11" s="98" t="s">
        <v>3254</v>
      </c>
      <c r="C11" s="99">
        <f>VLOOKUP(E:E,'PARAGENS CONCELHO'!$1:$1048576,2,FALSE)</f>
        <v>0</v>
      </c>
      <c r="D11" s="99" t="str">
        <f>VLOOKUP(E:E,'PARAGENS CONCELHO'!$1:$1048576,3,FALSE)</f>
        <v>Interface Hospital</v>
      </c>
      <c r="E11" s="100" t="s">
        <v>2938</v>
      </c>
      <c r="F11" s="107"/>
      <c r="G11" s="323" t="s">
        <v>16</v>
      </c>
      <c r="H11" s="193" t="s">
        <v>2747</v>
      </c>
      <c r="I11" s="193" t="s">
        <v>3191</v>
      </c>
      <c r="J11" s="193" t="s">
        <v>3192</v>
      </c>
      <c r="K11" s="323" t="s">
        <v>17</v>
      </c>
      <c r="L11" s="193" t="s">
        <v>3192</v>
      </c>
      <c r="M11" s="323" t="s">
        <v>3193</v>
      </c>
      <c r="N11" s="193" t="s">
        <v>2621</v>
      </c>
      <c r="O11" s="193" t="s">
        <v>2574</v>
      </c>
      <c r="P11" s="193" t="s">
        <v>2923</v>
      </c>
      <c r="Q11" s="193" t="s">
        <v>2924</v>
      </c>
      <c r="R11" s="193" t="s">
        <v>2779</v>
      </c>
      <c r="S11" s="193" t="s">
        <v>3194</v>
      </c>
      <c r="T11" s="323" t="s">
        <v>3195</v>
      </c>
      <c r="U11" s="193" t="s">
        <v>2725</v>
      </c>
      <c r="V11" s="193" t="s">
        <v>2778</v>
      </c>
      <c r="W11" s="193" t="s">
        <v>3121</v>
      </c>
      <c r="X11" s="193" t="s">
        <v>2652</v>
      </c>
      <c r="Y11" s="193" t="s">
        <v>58</v>
      </c>
      <c r="Z11" s="193" t="s">
        <v>3196</v>
      </c>
      <c r="AA11" s="193" t="s">
        <v>3197</v>
      </c>
      <c r="AB11" s="193" t="s">
        <v>3198</v>
      </c>
      <c r="AC11" s="193" t="s">
        <v>3199</v>
      </c>
      <c r="AD11" s="193" t="s">
        <v>65</v>
      </c>
      <c r="AE11" s="193" t="s">
        <v>3200</v>
      </c>
      <c r="AF11" s="193" t="s">
        <v>3017</v>
      </c>
      <c r="AG11" s="193" t="s">
        <v>66</v>
      </c>
      <c r="AH11" s="193" t="s">
        <v>3201</v>
      </c>
      <c r="AI11" s="193" t="s">
        <v>2527</v>
      </c>
      <c r="AJ11" s="193" t="s">
        <v>63</v>
      </c>
      <c r="AK11" s="193" t="s">
        <v>3202</v>
      </c>
      <c r="AL11" s="193" t="s">
        <v>2771</v>
      </c>
      <c r="AM11" s="193" t="s">
        <v>3203</v>
      </c>
      <c r="AN11" s="193" t="s">
        <v>3113</v>
      </c>
      <c r="AO11" s="193" t="s">
        <v>3204</v>
      </c>
      <c r="AP11" s="193" t="s">
        <v>2528</v>
      </c>
      <c r="AQ11" s="193" t="s">
        <v>3068</v>
      </c>
      <c r="AR11" s="193" t="s">
        <v>3205</v>
      </c>
      <c r="AS11" s="193" t="s">
        <v>3010</v>
      </c>
      <c r="AT11" s="193" t="s">
        <v>3206</v>
      </c>
      <c r="AU11" s="193" t="s">
        <v>3039</v>
      </c>
      <c r="AV11" s="193" t="s">
        <v>62</v>
      </c>
      <c r="AW11" s="193" t="s">
        <v>3207</v>
      </c>
      <c r="AX11" s="193" t="s">
        <v>3208</v>
      </c>
      <c r="AY11" s="193" t="s">
        <v>2605</v>
      </c>
      <c r="AZ11" s="193" t="s">
        <v>3209</v>
      </c>
      <c r="BA11" s="193" t="s">
        <v>3114</v>
      </c>
      <c r="BB11" s="193" t="s">
        <v>3040</v>
      </c>
      <c r="BC11" s="193" t="s">
        <v>2768</v>
      </c>
      <c r="BD11" s="193" t="s">
        <v>2776</v>
      </c>
      <c r="BE11" s="193" t="s">
        <v>64</v>
      </c>
      <c r="BF11" s="193" t="s">
        <v>3210</v>
      </c>
      <c r="BG11" s="323" t="s">
        <v>3211</v>
      </c>
      <c r="BH11" s="225" t="s">
        <v>3212</v>
      </c>
      <c r="BI11" s="225" t="s">
        <v>3213</v>
      </c>
      <c r="BJ11" s="225" t="s">
        <v>3214</v>
      </c>
    </row>
    <row r="12" spans="1:62" ht="15" x14ac:dyDescent="0.25">
      <c r="A12" s="101" t="s">
        <v>3255</v>
      </c>
      <c r="B12" s="101" t="s">
        <v>3256</v>
      </c>
      <c r="C12" s="99" t="str">
        <f>VLOOKUP(E:E,'PARAGENS CONCELHO'!$1:$1048576,2,FALSE)</f>
        <v xml:space="preserve"> 40.651525,  -7.910241</v>
      </c>
      <c r="D12" s="99" t="str">
        <f>VLOOKUP(E:E,'PARAGENS CONCELHO'!$1:$1048576,3,FALSE)</f>
        <v>Biblioteca-Loja Cidadão</v>
      </c>
      <c r="E12" s="102" t="s">
        <v>2664</v>
      </c>
      <c r="F12" s="104"/>
      <c r="G12" s="328"/>
      <c r="H12" s="193">
        <f>H11+$J$1</f>
        <v>0.25763888888888886</v>
      </c>
      <c r="I12" s="193">
        <f t="shared" ref="I12:J27" si="0">I11+$J$1</f>
        <v>0.88263888888888886</v>
      </c>
      <c r="J12" s="193">
        <f t="shared" si="0"/>
        <v>0.89652777777777781</v>
      </c>
      <c r="K12" s="328"/>
      <c r="L12" s="193">
        <f>L11+$J$1</f>
        <v>0.89652777777777781</v>
      </c>
      <c r="M12" s="328"/>
      <c r="N12" s="193">
        <f t="shared" ref="N12:S27" si="1">N11+$J$1</f>
        <v>0.27152777777777776</v>
      </c>
      <c r="O12" s="193">
        <f t="shared" si="1"/>
        <v>0.28541666666666665</v>
      </c>
      <c r="P12" s="193">
        <f t="shared" si="1"/>
        <v>0.29930555555555555</v>
      </c>
      <c r="Q12" s="193">
        <f t="shared" si="1"/>
        <v>0.84097222222222223</v>
      </c>
      <c r="R12" s="193">
        <f t="shared" si="1"/>
        <v>0.85486111111111107</v>
      </c>
      <c r="S12" s="193">
        <f t="shared" si="1"/>
        <v>0.86875000000000002</v>
      </c>
      <c r="T12" s="328"/>
      <c r="U12" s="193">
        <f t="shared" ref="U12:BF19" si="2">U11+$J$1</f>
        <v>0.31319444444444444</v>
      </c>
      <c r="V12" s="193">
        <f t="shared" si="2"/>
        <v>0.32708333333333334</v>
      </c>
      <c r="W12" s="193">
        <f t="shared" si="2"/>
        <v>0.34097222222222223</v>
      </c>
      <c r="X12" s="193">
        <f t="shared" si="2"/>
        <v>0.35486111111111113</v>
      </c>
      <c r="Y12" s="193">
        <f t="shared" si="2"/>
        <v>0.36875000000000002</v>
      </c>
      <c r="Z12" s="193">
        <f t="shared" si="2"/>
        <v>0.38263888888888886</v>
      </c>
      <c r="AA12" s="193">
        <f t="shared" si="2"/>
        <v>0.39652777777777776</v>
      </c>
      <c r="AB12" s="193">
        <f t="shared" si="2"/>
        <v>0.41041666666666665</v>
      </c>
      <c r="AC12" s="193">
        <f t="shared" si="2"/>
        <v>0.42430555555555555</v>
      </c>
      <c r="AD12" s="193">
        <f t="shared" si="2"/>
        <v>0.43819444444444444</v>
      </c>
      <c r="AE12" s="193">
        <f t="shared" si="2"/>
        <v>0.45208333333333334</v>
      </c>
      <c r="AF12" s="193">
        <f t="shared" si="2"/>
        <v>0.46597222222222223</v>
      </c>
      <c r="AG12" s="193">
        <f t="shared" si="2"/>
        <v>0.47986111111111113</v>
      </c>
      <c r="AH12" s="193">
        <f t="shared" si="2"/>
        <v>0.49375000000000002</v>
      </c>
      <c r="AI12" s="193">
        <f t="shared" si="2"/>
        <v>0.50763888888888886</v>
      </c>
      <c r="AJ12" s="193">
        <f t="shared" si="2"/>
        <v>0.52152777777777781</v>
      </c>
      <c r="AK12" s="193">
        <f t="shared" si="2"/>
        <v>0.53541666666666665</v>
      </c>
      <c r="AL12" s="193">
        <f t="shared" si="2"/>
        <v>0.5493055555555556</v>
      </c>
      <c r="AM12" s="193">
        <f t="shared" si="2"/>
        <v>0.56319444444444444</v>
      </c>
      <c r="AN12" s="193">
        <f t="shared" si="2"/>
        <v>0.57708333333333328</v>
      </c>
      <c r="AO12" s="193">
        <f t="shared" si="2"/>
        <v>0.59097222222222223</v>
      </c>
      <c r="AP12" s="193">
        <f t="shared" si="2"/>
        <v>0.60486111111111107</v>
      </c>
      <c r="AQ12" s="193">
        <f t="shared" si="2"/>
        <v>0.61875000000000002</v>
      </c>
      <c r="AR12" s="193">
        <f t="shared" si="2"/>
        <v>0.63263888888888886</v>
      </c>
      <c r="AS12" s="193">
        <f t="shared" si="2"/>
        <v>0.64652777777777781</v>
      </c>
      <c r="AT12" s="193">
        <f t="shared" si="2"/>
        <v>0.66041666666666665</v>
      </c>
      <c r="AU12" s="193">
        <f t="shared" si="2"/>
        <v>0.6743055555555556</v>
      </c>
      <c r="AV12" s="193">
        <f t="shared" si="2"/>
        <v>0.68819444444444444</v>
      </c>
      <c r="AW12" s="193">
        <f t="shared" si="2"/>
        <v>0.70208333333333328</v>
      </c>
      <c r="AX12" s="193">
        <f t="shared" si="2"/>
        <v>0.71597222222222223</v>
      </c>
      <c r="AY12" s="193">
        <f t="shared" si="2"/>
        <v>0.72986111111111107</v>
      </c>
      <c r="AZ12" s="193">
        <f t="shared" si="2"/>
        <v>0.74375000000000002</v>
      </c>
      <c r="BA12" s="193">
        <f t="shared" si="2"/>
        <v>0.75763888888888886</v>
      </c>
      <c r="BB12" s="193">
        <f t="shared" si="2"/>
        <v>0.77152777777777781</v>
      </c>
      <c r="BC12" s="193">
        <f t="shared" si="2"/>
        <v>0.78541666666666665</v>
      </c>
      <c r="BD12" s="193">
        <f t="shared" si="2"/>
        <v>0.7993055555555556</v>
      </c>
      <c r="BE12" s="193">
        <f t="shared" si="2"/>
        <v>0.81319444444444444</v>
      </c>
      <c r="BF12" s="193">
        <f t="shared" si="2"/>
        <v>0.82708333333333328</v>
      </c>
      <c r="BG12" s="328"/>
      <c r="BH12" s="225">
        <f t="shared" ref="BH12:BJ27" si="3">BH11+$J$1</f>
        <v>0.93819444444444444</v>
      </c>
      <c r="BI12" s="225">
        <f t="shared" si="3"/>
        <v>0.97986111111111107</v>
      </c>
      <c r="BJ12" s="225">
        <f t="shared" si="3"/>
        <v>2.1527777777777778E-2</v>
      </c>
    </row>
    <row r="13" spans="1:62" ht="15" x14ac:dyDescent="0.25">
      <c r="A13" s="98" t="s">
        <v>3215</v>
      </c>
      <c r="B13" s="98" t="s">
        <v>3257</v>
      </c>
      <c r="C13" s="99" t="str">
        <f>VLOOKUP(E:E,'PARAGENS CONCELHO'!$1:$1048576,2,FALSE)</f>
        <v xml:space="preserve"> 40.652969,  -7.911517</v>
      </c>
      <c r="D13" s="99" t="str">
        <f>VLOOKUP(E:E,'PARAGENS CONCELHO'!$1:$1048576,3,FALSE)</f>
        <v>10 de Junho-Cemitério 2</v>
      </c>
      <c r="E13" s="99" t="s">
        <v>3258</v>
      </c>
      <c r="F13" s="108"/>
      <c r="G13" s="328"/>
      <c r="H13" s="193">
        <f>H12+$J$1</f>
        <v>0.2583333333333333</v>
      </c>
      <c r="I13" s="193">
        <f t="shared" si="0"/>
        <v>0.8833333333333333</v>
      </c>
      <c r="J13" s="193">
        <f t="shared" si="0"/>
        <v>0.89722222222222225</v>
      </c>
      <c r="K13" s="328"/>
      <c r="L13" s="193">
        <f t="shared" ref="L13:L36" si="4">L12+$J$1</f>
        <v>0.89722222222222225</v>
      </c>
      <c r="M13" s="328"/>
      <c r="N13" s="193">
        <f t="shared" si="1"/>
        <v>0.2722222222222222</v>
      </c>
      <c r="O13" s="193">
        <f t="shared" si="1"/>
        <v>0.28611111111111109</v>
      </c>
      <c r="P13" s="193">
        <f t="shared" si="1"/>
        <v>0.3</v>
      </c>
      <c r="Q13" s="193">
        <f t="shared" si="1"/>
        <v>0.84166666666666667</v>
      </c>
      <c r="R13" s="193">
        <f t="shared" si="1"/>
        <v>0.85555555555555551</v>
      </c>
      <c r="S13" s="193">
        <f t="shared" si="1"/>
        <v>0.86944444444444446</v>
      </c>
      <c r="T13" s="328"/>
      <c r="U13" s="193">
        <f t="shared" si="2"/>
        <v>0.31388888888888888</v>
      </c>
      <c r="V13" s="193">
        <f t="shared" si="2"/>
        <v>0.32777777777777778</v>
      </c>
      <c r="W13" s="193">
        <f t="shared" si="2"/>
        <v>0.34166666666666667</v>
      </c>
      <c r="X13" s="193">
        <f t="shared" si="2"/>
        <v>0.35555555555555557</v>
      </c>
      <c r="Y13" s="193">
        <f t="shared" si="2"/>
        <v>0.36944444444444446</v>
      </c>
      <c r="Z13" s="193">
        <f t="shared" si="2"/>
        <v>0.3833333333333333</v>
      </c>
      <c r="AA13" s="193">
        <f t="shared" si="2"/>
        <v>0.3972222222222222</v>
      </c>
      <c r="AB13" s="193">
        <f t="shared" si="2"/>
        <v>0.41111111111111109</v>
      </c>
      <c r="AC13" s="193">
        <f t="shared" si="2"/>
        <v>0.42499999999999999</v>
      </c>
      <c r="AD13" s="193">
        <f t="shared" si="2"/>
        <v>0.43888888888888888</v>
      </c>
      <c r="AE13" s="193">
        <f t="shared" si="2"/>
        <v>0.45277777777777778</v>
      </c>
      <c r="AF13" s="193">
        <f t="shared" si="2"/>
        <v>0.46666666666666667</v>
      </c>
      <c r="AG13" s="193">
        <f t="shared" si="2"/>
        <v>0.48055555555555557</v>
      </c>
      <c r="AH13" s="193">
        <f t="shared" si="2"/>
        <v>0.49444444444444446</v>
      </c>
      <c r="AI13" s="193">
        <f t="shared" si="2"/>
        <v>0.5083333333333333</v>
      </c>
      <c r="AJ13" s="193">
        <f t="shared" si="2"/>
        <v>0.52222222222222225</v>
      </c>
      <c r="AK13" s="193">
        <f t="shared" si="2"/>
        <v>0.53611111111111109</v>
      </c>
      <c r="AL13" s="193">
        <f t="shared" si="2"/>
        <v>0.55000000000000004</v>
      </c>
      <c r="AM13" s="193">
        <f t="shared" si="2"/>
        <v>0.56388888888888888</v>
      </c>
      <c r="AN13" s="193">
        <f t="shared" si="2"/>
        <v>0.57777777777777772</v>
      </c>
      <c r="AO13" s="193">
        <f t="shared" si="2"/>
        <v>0.59166666666666667</v>
      </c>
      <c r="AP13" s="193">
        <f t="shared" si="2"/>
        <v>0.60555555555555551</v>
      </c>
      <c r="AQ13" s="193">
        <f t="shared" si="2"/>
        <v>0.61944444444444446</v>
      </c>
      <c r="AR13" s="193">
        <f t="shared" si="2"/>
        <v>0.6333333333333333</v>
      </c>
      <c r="AS13" s="193">
        <f t="shared" si="2"/>
        <v>0.64722222222222225</v>
      </c>
      <c r="AT13" s="193">
        <f t="shared" si="2"/>
        <v>0.66111111111111109</v>
      </c>
      <c r="AU13" s="193">
        <f t="shared" si="2"/>
        <v>0.67500000000000004</v>
      </c>
      <c r="AV13" s="193">
        <f t="shared" si="2"/>
        <v>0.68888888888888888</v>
      </c>
      <c r="AW13" s="193">
        <f t="shared" si="2"/>
        <v>0.70277777777777772</v>
      </c>
      <c r="AX13" s="193">
        <f t="shared" si="2"/>
        <v>0.71666666666666667</v>
      </c>
      <c r="AY13" s="193">
        <f t="shared" si="2"/>
        <v>0.73055555555555551</v>
      </c>
      <c r="AZ13" s="193">
        <f t="shared" si="2"/>
        <v>0.74444444444444446</v>
      </c>
      <c r="BA13" s="193">
        <f t="shared" si="2"/>
        <v>0.7583333333333333</v>
      </c>
      <c r="BB13" s="193">
        <f t="shared" si="2"/>
        <v>0.77222222222222225</v>
      </c>
      <c r="BC13" s="193">
        <f t="shared" si="2"/>
        <v>0.78611111111111109</v>
      </c>
      <c r="BD13" s="193">
        <f t="shared" si="2"/>
        <v>0.8</v>
      </c>
      <c r="BE13" s="193">
        <f t="shared" si="2"/>
        <v>0.81388888888888888</v>
      </c>
      <c r="BF13" s="193">
        <f t="shared" si="2"/>
        <v>0.82777777777777772</v>
      </c>
      <c r="BG13" s="328"/>
      <c r="BH13" s="225">
        <f t="shared" si="3"/>
        <v>0.93888888888888888</v>
      </c>
      <c r="BI13" s="225">
        <f t="shared" si="3"/>
        <v>0.98055555555555551</v>
      </c>
      <c r="BJ13" s="225">
        <f t="shared" si="3"/>
        <v>2.2222222222222223E-2</v>
      </c>
    </row>
    <row r="14" spans="1:62" ht="15" x14ac:dyDescent="0.25">
      <c r="A14" s="98"/>
      <c r="B14" s="98"/>
      <c r="C14" s="99" t="str">
        <f>VLOOKUP(E:E,'PARAGENS CONCELHO'!$1:$1048576,2,FALSE)</f>
        <v xml:space="preserve"> 40.653876,  -7.914252</v>
      </c>
      <c r="D14" s="99" t="str">
        <f>VLOOKUP(E:E,'PARAGENS CONCELHO'!$1:$1048576,3,FALSE)</f>
        <v>Rua Mendonça</v>
      </c>
      <c r="E14" s="99" t="s">
        <v>2666</v>
      </c>
      <c r="F14" s="103"/>
      <c r="G14" s="328"/>
      <c r="H14" s="193">
        <f>H13+$J$1</f>
        <v>0.25902777777777775</v>
      </c>
      <c r="I14" s="193">
        <f t="shared" si="0"/>
        <v>0.88402777777777775</v>
      </c>
      <c r="J14" s="193">
        <f t="shared" si="0"/>
        <v>0.8979166666666667</v>
      </c>
      <c r="K14" s="328"/>
      <c r="L14" s="193">
        <f t="shared" si="4"/>
        <v>0.8979166666666667</v>
      </c>
      <c r="M14" s="328"/>
      <c r="N14" s="193">
        <f t="shared" si="1"/>
        <v>0.27291666666666664</v>
      </c>
      <c r="O14" s="193">
        <f t="shared" si="1"/>
        <v>0.28680555555555554</v>
      </c>
      <c r="P14" s="193">
        <f t="shared" si="1"/>
        <v>0.30069444444444443</v>
      </c>
      <c r="Q14" s="193">
        <f t="shared" si="1"/>
        <v>0.84236111111111112</v>
      </c>
      <c r="R14" s="193">
        <f t="shared" si="1"/>
        <v>0.85624999999999996</v>
      </c>
      <c r="S14" s="193">
        <f t="shared" si="1"/>
        <v>0.87013888888888891</v>
      </c>
      <c r="T14" s="328"/>
      <c r="U14" s="193">
        <f t="shared" si="2"/>
        <v>0.31458333333333333</v>
      </c>
      <c r="V14" s="193">
        <f t="shared" si="2"/>
        <v>0.32847222222222222</v>
      </c>
      <c r="W14" s="193">
        <f t="shared" si="2"/>
        <v>0.34236111111111112</v>
      </c>
      <c r="X14" s="193">
        <f t="shared" si="2"/>
        <v>0.35625000000000001</v>
      </c>
      <c r="Y14" s="193">
        <f t="shared" si="2"/>
        <v>0.37013888888888891</v>
      </c>
      <c r="Z14" s="193">
        <f t="shared" si="2"/>
        <v>0.38402777777777775</v>
      </c>
      <c r="AA14" s="193">
        <f t="shared" si="2"/>
        <v>0.39791666666666664</v>
      </c>
      <c r="AB14" s="193">
        <f t="shared" si="2"/>
        <v>0.41180555555555554</v>
      </c>
      <c r="AC14" s="193">
        <f t="shared" si="2"/>
        <v>0.42569444444444443</v>
      </c>
      <c r="AD14" s="193">
        <f t="shared" si="2"/>
        <v>0.43958333333333333</v>
      </c>
      <c r="AE14" s="193">
        <f t="shared" si="2"/>
        <v>0.45347222222222222</v>
      </c>
      <c r="AF14" s="193">
        <f t="shared" si="2"/>
        <v>0.46736111111111112</v>
      </c>
      <c r="AG14" s="193">
        <f t="shared" si="2"/>
        <v>0.48125000000000001</v>
      </c>
      <c r="AH14" s="193">
        <f t="shared" si="2"/>
        <v>0.49513888888888891</v>
      </c>
      <c r="AI14" s="193">
        <f t="shared" si="2"/>
        <v>0.50902777777777775</v>
      </c>
      <c r="AJ14" s="193">
        <f t="shared" si="2"/>
        <v>0.5229166666666667</v>
      </c>
      <c r="AK14" s="193">
        <f t="shared" si="2"/>
        <v>0.53680555555555554</v>
      </c>
      <c r="AL14" s="193">
        <f t="shared" si="2"/>
        <v>0.55069444444444449</v>
      </c>
      <c r="AM14" s="193">
        <f t="shared" si="2"/>
        <v>0.56458333333333333</v>
      </c>
      <c r="AN14" s="193">
        <f t="shared" si="2"/>
        <v>0.57847222222222217</v>
      </c>
      <c r="AO14" s="193">
        <f t="shared" si="2"/>
        <v>0.59236111111111112</v>
      </c>
      <c r="AP14" s="193">
        <f t="shared" si="2"/>
        <v>0.60624999999999996</v>
      </c>
      <c r="AQ14" s="193">
        <f t="shared" si="2"/>
        <v>0.62013888888888891</v>
      </c>
      <c r="AR14" s="193">
        <f t="shared" si="2"/>
        <v>0.63402777777777775</v>
      </c>
      <c r="AS14" s="193">
        <f t="shared" si="2"/>
        <v>0.6479166666666667</v>
      </c>
      <c r="AT14" s="193">
        <f t="shared" si="2"/>
        <v>0.66180555555555554</v>
      </c>
      <c r="AU14" s="193">
        <f t="shared" si="2"/>
        <v>0.67569444444444449</v>
      </c>
      <c r="AV14" s="193">
        <f t="shared" si="2"/>
        <v>0.68958333333333333</v>
      </c>
      <c r="AW14" s="193">
        <f t="shared" si="2"/>
        <v>0.70347222222222217</v>
      </c>
      <c r="AX14" s="193">
        <f t="shared" si="2"/>
        <v>0.71736111111111112</v>
      </c>
      <c r="AY14" s="193">
        <f t="shared" si="2"/>
        <v>0.73124999999999996</v>
      </c>
      <c r="AZ14" s="193">
        <f t="shared" si="2"/>
        <v>0.74513888888888891</v>
      </c>
      <c r="BA14" s="193">
        <f t="shared" si="2"/>
        <v>0.75902777777777775</v>
      </c>
      <c r="BB14" s="193">
        <f t="shared" si="2"/>
        <v>0.7729166666666667</v>
      </c>
      <c r="BC14" s="193">
        <f t="shared" si="2"/>
        <v>0.78680555555555554</v>
      </c>
      <c r="BD14" s="193">
        <f t="shared" si="2"/>
        <v>0.80069444444444449</v>
      </c>
      <c r="BE14" s="193">
        <f t="shared" si="2"/>
        <v>0.81458333333333333</v>
      </c>
      <c r="BF14" s="193">
        <f t="shared" si="2"/>
        <v>0.82847222222222217</v>
      </c>
      <c r="BG14" s="328"/>
      <c r="BH14" s="225">
        <f t="shared" si="3"/>
        <v>0.93958333333333333</v>
      </c>
      <c r="BI14" s="225">
        <f t="shared" si="3"/>
        <v>0.98124999999999996</v>
      </c>
      <c r="BJ14" s="225">
        <f t="shared" si="3"/>
        <v>2.2916666666666669E-2</v>
      </c>
    </row>
    <row r="15" spans="1:62" ht="15" x14ac:dyDescent="0.25">
      <c r="A15" s="101" t="s">
        <v>3259</v>
      </c>
      <c r="B15" s="101" t="s">
        <v>3260</v>
      </c>
      <c r="C15" s="99" t="str">
        <f>VLOOKUP(E:E,'PARAGENS CONCELHO'!$1:$1048576,2,FALSE)</f>
        <v xml:space="preserve"> 40.652158,  -7.915996</v>
      </c>
      <c r="D15" s="99" t="str">
        <f>VLOOKUP(E:E,'PARAGENS CONCELHO'!$1:$1048576,3,FALSE)</f>
        <v>Escola Grão Vasco</v>
      </c>
      <c r="E15" s="102" t="s">
        <v>2640</v>
      </c>
      <c r="F15" s="107"/>
      <c r="G15" s="328"/>
      <c r="H15" s="193">
        <f>H13+$J$1</f>
        <v>0.25902777777777775</v>
      </c>
      <c r="I15" s="193">
        <f>I13+$J$1</f>
        <v>0.88402777777777775</v>
      </c>
      <c r="J15" s="193">
        <f>J13+$J$1</f>
        <v>0.8979166666666667</v>
      </c>
      <c r="K15" s="328"/>
      <c r="L15" s="193">
        <f>L13+$J$1</f>
        <v>0.8979166666666667</v>
      </c>
      <c r="M15" s="328"/>
      <c r="N15" s="193">
        <f t="shared" ref="N15:S15" si="5">N13+$J$1</f>
        <v>0.27291666666666664</v>
      </c>
      <c r="O15" s="193">
        <f t="shared" si="5"/>
        <v>0.28680555555555554</v>
      </c>
      <c r="P15" s="193">
        <f t="shared" si="5"/>
        <v>0.30069444444444443</v>
      </c>
      <c r="Q15" s="193">
        <f t="shared" si="5"/>
        <v>0.84236111111111112</v>
      </c>
      <c r="R15" s="193">
        <f t="shared" si="5"/>
        <v>0.85624999999999996</v>
      </c>
      <c r="S15" s="193">
        <f t="shared" si="5"/>
        <v>0.87013888888888891</v>
      </c>
      <c r="T15" s="328"/>
      <c r="U15" s="193">
        <f t="shared" ref="U15:BF15" si="6">U13+$J$1</f>
        <v>0.31458333333333333</v>
      </c>
      <c r="V15" s="193">
        <f t="shared" si="6"/>
        <v>0.32847222222222222</v>
      </c>
      <c r="W15" s="193">
        <f t="shared" si="6"/>
        <v>0.34236111111111112</v>
      </c>
      <c r="X15" s="193">
        <f t="shared" si="6"/>
        <v>0.35625000000000001</v>
      </c>
      <c r="Y15" s="193">
        <f t="shared" si="6"/>
        <v>0.37013888888888891</v>
      </c>
      <c r="Z15" s="193">
        <f t="shared" si="6"/>
        <v>0.38402777777777775</v>
      </c>
      <c r="AA15" s="193">
        <f t="shared" si="6"/>
        <v>0.39791666666666664</v>
      </c>
      <c r="AB15" s="193">
        <f t="shared" si="6"/>
        <v>0.41180555555555554</v>
      </c>
      <c r="AC15" s="193">
        <f t="shared" si="6"/>
        <v>0.42569444444444443</v>
      </c>
      <c r="AD15" s="193">
        <f t="shared" si="6"/>
        <v>0.43958333333333333</v>
      </c>
      <c r="AE15" s="193">
        <f t="shared" si="6"/>
        <v>0.45347222222222222</v>
      </c>
      <c r="AF15" s="193">
        <f t="shared" si="6"/>
        <v>0.46736111111111112</v>
      </c>
      <c r="AG15" s="193">
        <f t="shared" si="6"/>
        <v>0.48125000000000001</v>
      </c>
      <c r="AH15" s="193">
        <f t="shared" si="6"/>
        <v>0.49513888888888891</v>
      </c>
      <c r="AI15" s="193">
        <f t="shared" si="6"/>
        <v>0.50902777777777775</v>
      </c>
      <c r="AJ15" s="193">
        <f t="shared" si="6"/>
        <v>0.5229166666666667</v>
      </c>
      <c r="AK15" s="193">
        <f t="shared" si="6"/>
        <v>0.53680555555555554</v>
      </c>
      <c r="AL15" s="193">
        <f t="shared" si="6"/>
        <v>0.55069444444444449</v>
      </c>
      <c r="AM15" s="193">
        <f t="shared" si="6"/>
        <v>0.56458333333333333</v>
      </c>
      <c r="AN15" s="193">
        <f t="shared" si="6"/>
        <v>0.57847222222222217</v>
      </c>
      <c r="AO15" s="193">
        <f t="shared" si="6"/>
        <v>0.59236111111111112</v>
      </c>
      <c r="AP15" s="193">
        <f t="shared" si="6"/>
        <v>0.60624999999999996</v>
      </c>
      <c r="AQ15" s="193">
        <f t="shared" si="6"/>
        <v>0.62013888888888891</v>
      </c>
      <c r="AR15" s="193">
        <f t="shared" si="6"/>
        <v>0.63402777777777775</v>
      </c>
      <c r="AS15" s="193">
        <f t="shared" si="6"/>
        <v>0.6479166666666667</v>
      </c>
      <c r="AT15" s="193">
        <f t="shared" si="6"/>
        <v>0.66180555555555554</v>
      </c>
      <c r="AU15" s="193">
        <f t="shared" si="6"/>
        <v>0.67569444444444449</v>
      </c>
      <c r="AV15" s="193">
        <f t="shared" si="6"/>
        <v>0.68958333333333333</v>
      </c>
      <c r="AW15" s="193">
        <f t="shared" si="6"/>
        <v>0.70347222222222217</v>
      </c>
      <c r="AX15" s="193">
        <f t="shared" si="6"/>
        <v>0.71736111111111112</v>
      </c>
      <c r="AY15" s="193">
        <f t="shared" si="6"/>
        <v>0.73124999999999996</v>
      </c>
      <c r="AZ15" s="193">
        <f t="shared" si="6"/>
        <v>0.74513888888888891</v>
      </c>
      <c r="BA15" s="193">
        <f t="shared" si="6"/>
        <v>0.75902777777777775</v>
      </c>
      <c r="BB15" s="193">
        <f t="shared" si="6"/>
        <v>0.7729166666666667</v>
      </c>
      <c r="BC15" s="193">
        <f t="shared" si="6"/>
        <v>0.78680555555555554</v>
      </c>
      <c r="BD15" s="193">
        <f t="shared" si="6"/>
        <v>0.80069444444444449</v>
      </c>
      <c r="BE15" s="193">
        <f t="shared" si="6"/>
        <v>0.81458333333333333</v>
      </c>
      <c r="BF15" s="193">
        <f t="shared" si="6"/>
        <v>0.82847222222222217</v>
      </c>
      <c r="BG15" s="328"/>
      <c r="BH15" s="225">
        <f>BH13+$J$1</f>
        <v>0.93958333333333333</v>
      </c>
      <c r="BI15" s="225">
        <f>BI13+$J$1</f>
        <v>0.98124999999999996</v>
      </c>
      <c r="BJ15" s="225">
        <f>BJ13+$J$1</f>
        <v>2.2916666666666669E-2</v>
      </c>
    </row>
    <row r="16" spans="1:62" ht="15" x14ac:dyDescent="0.25">
      <c r="A16" s="98" t="s">
        <v>3215</v>
      </c>
      <c r="B16" s="98" t="s">
        <v>3261</v>
      </c>
      <c r="C16" s="99" t="str">
        <f>VLOOKUP(E:E,'PARAGENS CONCELHO'!$1:$1048576,2,FALSE)</f>
        <v xml:space="preserve"> 40.653755,  -7.918905</v>
      </c>
      <c r="D16" s="99" t="str">
        <f>VLOOKUP(E:E,'PARAGENS CONCELHO'!$1:$1048576,3,FALSE)</f>
        <v>Praça de Goa</v>
      </c>
      <c r="E16" s="99" t="s">
        <v>3262</v>
      </c>
      <c r="F16" s="103"/>
      <c r="G16" s="328"/>
      <c r="H16" s="193">
        <f t="shared" ref="H16:H28" si="7">H15+$J$1</f>
        <v>0.25972222222222219</v>
      </c>
      <c r="I16" s="193">
        <f t="shared" si="0"/>
        <v>0.88472222222222219</v>
      </c>
      <c r="J16" s="193">
        <f t="shared" si="0"/>
        <v>0.89861111111111114</v>
      </c>
      <c r="K16" s="328"/>
      <c r="L16" s="193">
        <f t="shared" si="4"/>
        <v>0.89861111111111114</v>
      </c>
      <c r="M16" s="328"/>
      <c r="N16" s="193">
        <f t="shared" si="1"/>
        <v>0.27361111111111108</v>
      </c>
      <c r="O16" s="193">
        <f t="shared" si="1"/>
        <v>0.28749999999999998</v>
      </c>
      <c r="P16" s="193">
        <f t="shared" si="1"/>
        <v>0.30138888888888887</v>
      </c>
      <c r="Q16" s="193">
        <f t="shared" si="1"/>
        <v>0.84305555555555556</v>
      </c>
      <c r="R16" s="193">
        <f t="shared" si="1"/>
        <v>0.8569444444444444</v>
      </c>
      <c r="S16" s="193">
        <f t="shared" si="1"/>
        <v>0.87083333333333335</v>
      </c>
      <c r="T16" s="328"/>
      <c r="U16" s="193">
        <f t="shared" si="2"/>
        <v>0.31527777777777777</v>
      </c>
      <c r="V16" s="193">
        <f t="shared" si="2"/>
        <v>0.32916666666666666</v>
      </c>
      <c r="W16" s="193">
        <f t="shared" si="2"/>
        <v>0.34305555555555556</v>
      </c>
      <c r="X16" s="193">
        <f t="shared" si="2"/>
        <v>0.35694444444444445</v>
      </c>
      <c r="Y16" s="193">
        <f t="shared" si="2"/>
        <v>0.37083333333333335</v>
      </c>
      <c r="Z16" s="193">
        <f t="shared" si="2"/>
        <v>0.38472222222222219</v>
      </c>
      <c r="AA16" s="193">
        <f t="shared" si="2"/>
        <v>0.39861111111111108</v>
      </c>
      <c r="AB16" s="193">
        <f t="shared" si="2"/>
        <v>0.41249999999999998</v>
      </c>
      <c r="AC16" s="193">
        <f t="shared" si="2"/>
        <v>0.42638888888888887</v>
      </c>
      <c r="AD16" s="193">
        <f t="shared" si="2"/>
        <v>0.44027777777777777</v>
      </c>
      <c r="AE16" s="193">
        <f t="shared" si="2"/>
        <v>0.45416666666666666</v>
      </c>
      <c r="AF16" s="193">
        <f t="shared" si="2"/>
        <v>0.46805555555555556</v>
      </c>
      <c r="AG16" s="193">
        <f t="shared" si="2"/>
        <v>0.48194444444444445</v>
      </c>
      <c r="AH16" s="193">
        <f t="shared" si="2"/>
        <v>0.49583333333333335</v>
      </c>
      <c r="AI16" s="193">
        <f t="shared" si="2"/>
        <v>0.50972222222222219</v>
      </c>
      <c r="AJ16" s="193">
        <f t="shared" si="2"/>
        <v>0.52361111111111114</v>
      </c>
      <c r="AK16" s="193">
        <f t="shared" si="2"/>
        <v>0.53749999999999998</v>
      </c>
      <c r="AL16" s="193">
        <f t="shared" si="2"/>
        <v>0.55138888888888893</v>
      </c>
      <c r="AM16" s="193">
        <f t="shared" si="2"/>
        <v>0.56527777777777777</v>
      </c>
      <c r="AN16" s="193">
        <f t="shared" si="2"/>
        <v>0.57916666666666661</v>
      </c>
      <c r="AO16" s="193">
        <f t="shared" si="2"/>
        <v>0.59305555555555556</v>
      </c>
      <c r="AP16" s="193">
        <f t="shared" si="2"/>
        <v>0.6069444444444444</v>
      </c>
      <c r="AQ16" s="193">
        <f t="shared" si="2"/>
        <v>0.62083333333333335</v>
      </c>
      <c r="AR16" s="193">
        <f t="shared" si="2"/>
        <v>0.63472222222222219</v>
      </c>
      <c r="AS16" s="193">
        <f t="shared" si="2"/>
        <v>0.64861111111111114</v>
      </c>
      <c r="AT16" s="193">
        <f t="shared" si="2"/>
        <v>0.66249999999999998</v>
      </c>
      <c r="AU16" s="193">
        <f t="shared" si="2"/>
        <v>0.67638888888888893</v>
      </c>
      <c r="AV16" s="193">
        <f t="shared" si="2"/>
        <v>0.69027777777777777</v>
      </c>
      <c r="AW16" s="193">
        <f t="shared" si="2"/>
        <v>0.70416666666666661</v>
      </c>
      <c r="AX16" s="193">
        <f t="shared" si="2"/>
        <v>0.71805555555555556</v>
      </c>
      <c r="AY16" s="193">
        <f t="shared" si="2"/>
        <v>0.7319444444444444</v>
      </c>
      <c r="AZ16" s="193">
        <f t="shared" si="2"/>
        <v>0.74583333333333335</v>
      </c>
      <c r="BA16" s="193">
        <f t="shared" si="2"/>
        <v>0.75972222222222219</v>
      </c>
      <c r="BB16" s="193">
        <f t="shared" si="2"/>
        <v>0.77361111111111114</v>
      </c>
      <c r="BC16" s="193">
        <f t="shared" si="2"/>
        <v>0.78749999999999998</v>
      </c>
      <c r="BD16" s="193">
        <f t="shared" si="2"/>
        <v>0.80138888888888893</v>
      </c>
      <c r="BE16" s="193">
        <f t="shared" si="2"/>
        <v>0.81527777777777777</v>
      </c>
      <c r="BF16" s="193">
        <f t="shared" si="2"/>
        <v>0.82916666666666661</v>
      </c>
      <c r="BG16" s="328"/>
      <c r="BH16" s="225">
        <f t="shared" si="3"/>
        <v>0.94027777777777777</v>
      </c>
      <c r="BI16" s="225">
        <f t="shared" si="3"/>
        <v>0.9819444444444444</v>
      </c>
      <c r="BJ16" s="225">
        <f t="shared" si="3"/>
        <v>2.3611111111111114E-2</v>
      </c>
    </row>
    <row r="17" spans="1:62" ht="15" x14ac:dyDescent="0.25">
      <c r="A17" s="101" t="s">
        <v>3215</v>
      </c>
      <c r="B17" s="101" t="s">
        <v>3263</v>
      </c>
      <c r="C17" s="99" t="str">
        <f>VLOOKUP(E:E,'PARAGENS CONCELHO'!$1:$1048576,2,FALSE)</f>
        <v xml:space="preserve"> 40.654042,  -7.923620</v>
      </c>
      <c r="D17" s="99" t="str">
        <f>VLOOKUP(E:E,'PARAGENS CONCELHO'!$1:$1048576,3,FALSE)</f>
        <v>Estevão Lopes Morago 1</v>
      </c>
      <c r="E17" s="102" t="s">
        <v>71</v>
      </c>
      <c r="F17" s="107"/>
      <c r="G17" s="328"/>
      <c r="H17" s="193">
        <f t="shared" si="7"/>
        <v>0.26041666666666663</v>
      </c>
      <c r="I17" s="193">
        <f t="shared" si="0"/>
        <v>0.88541666666666663</v>
      </c>
      <c r="J17" s="193">
        <f t="shared" si="0"/>
        <v>0.89930555555555558</v>
      </c>
      <c r="K17" s="328"/>
      <c r="L17" s="193">
        <f t="shared" si="4"/>
        <v>0.89930555555555558</v>
      </c>
      <c r="M17" s="328"/>
      <c r="N17" s="193">
        <f t="shared" si="1"/>
        <v>0.27430555555555552</v>
      </c>
      <c r="O17" s="193">
        <f t="shared" si="1"/>
        <v>0.28819444444444442</v>
      </c>
      <c r="P17" s="193">
        <f t="shared" si="1"/>
        <v>0.30208333333333331</v>
      </c>
      <c r="Q17" s="193">
        <f t="shared" si="1"/>
        <v>0.84375</v>
      </c>
      <c r="R17" s="193">
        <f t="shared" si="1"/>
        <v>0.85763888888888884</v>
      </c>
      <c r="S17" s="193">
        <f t="shared" si="1"/>
        <v>0.87152777777777779</v>
      </c>
      <c r="T17" s="328"/>
      <c r="U17" s="193">
        <f t="shared" si="2"/>
        <v>0.31597222222222221</v>
      </c>
      <c r="V17" s="193">
        <f t="shared" si="2"/>
        <v>0.3298611111111111</v>
      </c>
      <c r="W17" s="193">
        <f t="shared" si="2"/>
        <v>0.34375</v>
      </c>
      <c r="X17" s="193">
        <f t="shared" si="2"/>
        <v>0.3576388888888889</v>
      </c>
      <c r="Y17" s="193">
        <f t="shared" si="2"/>
        <v>0.37152777777777779</v>
      </c>
      <c r="Z17" s="193">
        <f t="shared" si="2"/>
        <v>0.38541666666666663</v>
      </c>
      <c r="AA17" s="193">
        <f t="shared" si="2"/>
        <v>0.39930555555555552</v>
      </c>
      <c r="AB17" s="193">
        <f t="shared" si="2"/>
        <v>0.41319444444444442</v>
      </c>
      <c r="AC17" s="193">
        <f t="shared" si="2"/>
        <v>0.42708333333333331</v>
      </c>
      <c r="AD17" s="193">
        <f t="shared" si="2"/>
        <v>0.44097222222222221</v>
      </c>
      <c r="AE17" s="193">
        <f t="shared" si="2"/>
        <v>0.4548611111111111</v>
      </c>
      <c r="AF17" s="193">
        <f t="shared" si="2"/>
        <v>0.46875</v>
      </c>
      <c r="AG17" s="193">
        <f t="shared" si="2"/>
        <v>0.4826388888888889</v>
      </c>
      <c r="AH17" s="193">
        <f t="shared" si="2"/>
        <v>0.49652777777777779</v>
      </c>
      <c r="AI17" s="193">
        <f t="shared" si="2"/>
        <v>0.51041666666666663</v>
      </c>
      <c r="AJ17" s="193">
        <f t="shared" si="2"/>
        <v>0.52430555555555558</v>
      </c>
      <c r="AK17" s="193">
        <f t="shared" si="2"/>
        <v>0.53819444444444442</v>
      </c>
      <c r="AL17" s="193">
        <f t="shared" si="2"/>
        <v>0.55208333333333337</v>
      </c>
      <c r="AM17" s="193">
        <f t="shared" si="2"/>
        <v>0.56597222222222221</v>
      </c>
      <c r="AN17" s="193">
        <f t="shared" si="2"/>
        <v>0.57986111111111105</v>
      </c>
      <c r="AO17" s="193">
        <f t="shared" si="2"/>
        <v>0.59375</v>
      </c>
      <c r="AP17" s="193">
        <f t="shared" si="2"/>
        <v>0.60763888888888884</v>
      </c>
      <c r="AQ17" s="193">
        <f t="shared" si="2"/>
        <v>0.62152777777777779</v>
      </c>
      <c r="AR17" s="193">
        <f t="shared" si="2"/>
        <v>0.63541666666666663</v>
      </c>
      <c r="AS17" s="193">
        <f t="shared" si="2"/>
        <v>0.64930555555555558</v>
      </c>
      <c r="AT17" s="193">
        <f t="shared" si="2"/>
        <v>0.66319444444444442</v>
      </c>
      <c r="AU17" s="193">
        <f t="shared" si="2"/>
        <v>0.67708333333333337</v>
      </c>
      <c r="AV17" s="193">
        <f t="shared" si="2"/>
        <v>0.69097222222222221</v>
      </c>
      <c r="AW17" s="193">
        <f t="shared" si="2"/>
        <v>0.70486111111111105</v>
      </c>
      <c r="AX17" s="193">
        <f t="shared" si="2"/>
        <v>0.71875</v>
      </c>
      <c r="AY17" s="193">
        <f t="shared" si="2"/>
        <v>0.73263888888888884</v>
      </c>
      <c r="AZ17" s="193">
        <f t="shared" si="2"/>
        <v>0.74652777777777779</v>
      </c>
      <c r="BA17" s="193">
        <f t="shared" si="2"/>
        <v>0.76041666666666663</v>
      </c>
      <c r="BB17" s="193">
        <f t="shared" si="2"/>
        <v>0.77430555555555558</v>
      </c>
      <c r="BC17" s="193">
        <f t="shared" si="2"/>
        <v>0.78819444444444442</v>
      </c>
      <c r="BD17" s="193">
        <f t="shared" si="2"/>
        <v>0.80208333333333337</v>
      </c>
      <c r="BE17" s="193">
        <f t="shared" si="2"/>
        <v>0.81597222222222221</v>
      </c>
      <c r="BF17" s="193">
        <f t="shared" si="2"/>
        <v>0.82986111111111105</v>
      </c>
      <c r="BG17" s="328"/>
      <c r="BH17" s="225">
        <f t="shared" si="3"/>
        <v>0.94097222222222221</v>
      </c>
      <c r="BI17" s="225">
        <f t="shared" si="3"/>
        <v>0.98263888888888884</v>
      </c>
      <c r="BJ17" s="225">
        <f t="shared" si="3"/>
        <v>2.4305555555555559E-2</v>
      </c>
    </row>
    <row r="18" spans="1:62" ht="15" x14ac:dyDescent="0.25">
      <c r="A18" s="98" t="s">
        <v>3215</v>
      </c>
      <c r="B18" s="98" t="s">
        <v>3264</v>
      </c>
      <c r="C18" s="99" t="str">
        <f>VLOOKUP(E:E,'PARAGENS CONCELHO'!$1:$1048576,2,FALSE)</f>
        <v xml:space="preserve"> 40.652610,  -7.922827</v>
      </c>
      <c r="D18" s="99" t="str">
        <f>VLOOKUP(E:E,'PARAGENS CONCELHO'!$1:$1048576,3,FALSE)</f>
        <v>Manuel Silva Almeida 2</v>
      </c>
      <c r="E18" s="99" t="s">
        <v>3265</v>
      </c>
      <c r="F18" s="103"/>
      <c r="G18" s="328"/>
      <c r="H18" s="193">
        <f t="shared" si="7"/>
        <v>0.26111111111111107</v>
      </c>
      <c r="I18" s="193">
        <f t="shared" si="0"/>
        <v>0.88611111111111107</v>
      </c>
      <c r="J18" s="193">
        <f t="shared" si="0"/>
        <v>0.9</v>
      </c>
      <c r="K18" s="328"/>
      <c r="L18" s="193">
        <f t="shared" si="4"/>
        <v>0.9</v>
      </c>
      <c r="M18" s="328"/>
      <c r="N18" s="193">
        <f t="shared" si="1"/>
        <v>0.27499999999999997</v>
      </c>
      <c r="O18" s="193">
        <f t="shared" si="1"/>
        <v>0.28888888888888886</v>
      </c>
      <c r="P18" s="193">
        <f t="shared" si="1"/>
        <v>0.30277777777777776</v>
      </c>
      <c r="Q18" s="193">
        <f t="shared" si="1"/>
        <v>0.84444444444444444</v>
      </c>
      <c r="R18" s="193">
        <f t="shared" si="1"/>
        <v>0.85833333333333328</v>
      </c>
      <c r="S18" s="193">
        <f t="shared" si="1"/>
        <v>0.87222222222222223</v>
      </c>
      <c r="T18" s="328"/>
      <c r="U18" s="193">
        <f t="shared" si="2"/>
        <v>0.31666666666666665</v>
      </c>
      <c r="V18" s="193">
        <f t="shared" si="2"/>
        <v>0.33055555555555555</v>
      </c>
      <c r="W18" s="193">
        <f t="shared" si="2"/>
        <v>0.34444444444444444</v>
      </c>
      <c r="X18" s="193">
        <f t="shared" si="2"/>
        <v>0.35833333333333334</v>
      </c>
      <c r="Y18" s="193">
        <f t="shared" si="2"/>
        <v>0.37222222222222223</v>
      </c>
      <c r="Z18" s="193">
        <f t="shared" si="2"/>
        <v>0.38611111111111107</v>
      </c>
      <c r="AA18" s="193">
        <f t="shared" si="2"/>
        <v>0.39999999999999997</v>
      </c>
      <c r="AB18" s="193">
        <f t="shared" si="2"/>
        <v>0.41388888888888886</v>
      </c>
      <c r="AC18" s="193">
        <f t="shared" si="2"/>
        <v>0.42777777777777776</v>
      </c>
      <c r="AD18" s="193">
        <f t="shared" si="2"/>
        <v>0.44166666666666665</v>
      </c>
      <c r="AE18" s="193">
        <f t="shared" si="2"/>
        <v>0.45555555555555555</v>
      </c>
      <c r="AF18" s="193">
        <f t="shared" si="2"/>
        <v>0.46944444444444444</v>
      </c>
      <c r="AG18" s="193">
        <f t="shared" si="2"/>
        <v>0.48333333333333334</v>
      </c>
      <c r="AH18" s="193">
        <f t="shared" si="2"/>
        <v>0.49722222222222223</v>
      </c>
      <c r="AI18" s="193">
        <f t="shared" si="2"/>
        <v>0.51111111111111107</v>
      </c>
      <c r="AJ18" s="193">
        <f t="shared" si="2"/>
        <v>0.52500000000000002</v>
      </c>
      <c r="AK18" s="193">
        <f t="shared" si="2"/>
        <v>0.53888888888888886</v>
      </c>
      <c r="AL18" s="193">
        <f t="shared" si="2"/>
        <v>0.55277777777777781</v>
      </c>
      <c r="AM18" s="193">
        <f t="shared" si="2"/>
        <v>0.56666666666666665</v>
      </c>
      <c r="AN18" s="193">
        <f t="shared" si="2"/>
        <v>0.58055555555555549</v>
      </c>
      <c r="AO18" s="193">
        <f t="shared" si="2"/>
        <v>0.59444444444444444</v>
      </c>
      <c r="AP18" s="193">
        <f t="shared" si="2"/>
        <v>0.60833333333333328</v>
      </c>
      <c r="AQ18" s="193">
        <f t="shared" si="2"/>
        <v>0.62222222222222223</v>
      </c>
      <c r="AR18" s="193">
        <f t="shared" si="2"/>
        <v>0.63611111111111107</v>
      </c>
      <c r="AS18" s="193">
        <f t="shared" si="2"/>
        <v>0.65</v>
      </c>
      <c r="AT18" s="193">
        <f t="shared" si="2"/>
        <v>0.66388888888888886</v>
      </c>
      <c r="AU18" s="193">
        <f t="shared" si="2"/>
        <v>0.67777777777777781</v>
      </c>
      <c r="AV18" s="193">
        <f t="shared" si="2"/>
        <v>0.69166666666666665</v>
      </c>
      <c r="AW18" s="193">
        <f t="shared" si="2"/>
        <v>0.70555555555555549</v>
      </c>
      <c r="AX18" s="193">
        <f t="shared" si="2"/>
        <v>0.71944444444444444</v>
      </c>
      <c r="AY18" s="193">
        <f t="shared" si="2"/>
        <v>0.73333333333333328</v>
      </c>
      <c r="AZ18" s="193">
        <f t="shared" si="2"/>
        <v>0.74722222222222223</v>
      </c>
      <c r="BA18" s="193">
        <f t="shared" si="2"/>
        <v>0.76111111111111107</v>
      </c>
      <c r="BB18" s="193">
        <f t="shared" si="2"/>
        <v>0.77500000000000002</v>
      </c>
      <c r="BC18" s="193">
        <f t="shared" si="2"/>
        <v>0.78888888888888886</v>
      </c>
      <c r="BD18" s="193">
        <f t="shared" si="2"/>
        <v>0.80277777777777781</v>
      </c>
      <c r="BE18" s="193">
        <f t="shared" si="2"/>
        <v>0.81666666666666665</v>
      </c>
      <c r="BF18" s="193">
        <f t="shared" si="2"/>
        <v>0.83055555555555549</v>
      </c>
      <c r="BG18" s="328"/>
      <c r="BH18" s="225">
        <f t="shared" si="3"/>
        <v>0.94166666666666665</v>
      </c>
      <c r="BI18" s="225">
        <f t="shared" si="3"/>
        <v>0.98333333333333328</v>
      </c>
      <c r="BJ18" s="225">
        <f t="shared" si="3"/>
        <v>2.5000000000000005E-2</v>
      </c>
    </row>
    <row r="19" spans="1:62" ht="15" x14ac:dyDescent="0.25">
      <c r="A19" s="101" t="s">
        <v>3215</v>
      </c>
      <c r="B19" s="101" t="s">
        <v>3266</v>
      </c>
      <c r="C19" s="99" t="str">
        <f>VLOOKUP(E:E,'PARAGENS CONCELHO'!$1:$1048576,2,FALSE)</f>
        <v xml:space="preserve"> 40.652833,  -7.920289</v>
      </c>
      <c r="D19" s="99" t="str">
        <f>VLOOKUP(E:E,'PARAGENS CONCELHO'!$1:$1048576,3,FALSE)</f>
        <v>Escola João de Barros 2</v>
      </c>
      <c r="E19" s="102" t="s">
        <v>3267</v>
      </c>
      <c r="F19" s="107"/>
      <c r="G19" s="328"/>
      <c r="H19" s="193">
        <f t="shared" si="7"/>
        <v>0.26180555555555551</v>
      </c>
      <c r="I19" s="193">
        <f t="shared" si="0"/>
        <v>0.88680555555555551</v>
      </c>
      <c r="J19" s="193">
        <f t="shared" si="0"/>
        <v>0.90069444444444446</v>
      </c>
      <c r="K19" s="328"/>
      <c r="L19" s="193">
        <f t="shared" si="4"/>
        <v>0.90069444444444446</v>
      </c>
      <c r="M19" s="328"/>
      <c r="N19" s="193">
        <f t="shared" si="1"/>
        <v>0.27569444444444441</v>
      </c>
      <c r="O19" s="193">
        <f t="shared" si="1"/>
        <v>0.2895833333333333</v>
      </c>
      <c r="P19" s="193">
        <f t="shared" si="1"/>
        <v>0.3034722222222222</v>
      </c>
      <c r="Q19" s="193">
        <f t="shared" si="1"/>
        <v>0.84513888888888888</v>
      </c>
      <c r="R19" s="193">
        <f t="shared" si="1"/>
        <v>0.85902777777777772</v>
      </c>
      <c r="S19" s="193">
        <f t="shared" si="1"/>
        <v>0.87291666666666667</v>
      </c>
      <c r="T19" s="328"/>
      <c r="U19" s="193">
        <f t="shared" si="2"/>
        <v>0.31736111111111109</v>
      </c>
      <c r="V19" s="193">
        <f t="shared" si="2"/>
        <v>0.33124999999999999</v>
      </c>
      <c r="W19" s="193">
        <f t="shared" si="2"/>
        <v>0.34513888888888888</v>
      </c>
      <c r="X19" s="193">
        <f t="shared" si="2"/>
        <v>0.35902777777777778</v>
      </c>
      <c r="Y19" s="193">
        <f t="shared" si="2"/>
        <v>0.37291666666666667</v>
      </c>
      <c r="Z19" s="193">
        <f t="shared" si="2"/>
        <v>0.38680555555555551</v>
      </c>
      <c r="AA19" s="193">
        <f t="shared" si="2"/>
        <v>0.40069444444444441</v>
      </c>
      <c r="AB19" s="193">
        <f t="shared" si="2"/>
        <v>0.4145833333333333</v>
      </c>
      <c r="AC19" s="193">
        <f t="shared" si="2"/>
        <v>0.4284722222222222</v>
      </c>
      <c r="AD19" s="193">
        <f t="shared" si="2"/>
        <v>0.44236111111111109</v>
      </c>
      <c r="AE19" s="193">
        <f t="shared" si="2"/>
        <v>0.45624999999999999</v>
      </c>
      <c r="AF19" s="193">
        <f t="shared" si="2"/>
        <v>0.47013888888888888</v>
      </c>
      <c r="AG19" s="193">
        <f t="shared" si="2"/>
        <v>0.48402777777777778</v>
      </c>
      <c r="AH19" s="193">
        <f t="shared" si="2"/>
        <v>0.49791666666666667</v>
      </c>
      <c r="AI19" s="193">
        <f t="shared" si="2"/>
        <v>0.51180555555555551</v>
      </c>
      <c r="AJ19" s="193">
        <f t="shared" si="2"/>
        <v>0.52569444444444446</v>
      </c>
      <c r="AK19" s="193">
        <f t="shared" si="2"/>
        <v>0.5395833333333333</v>
      </c>
      <c r="AL19" s="193">
        <f t="shared" si="2"/>
        <v>0.55347222222222225</v>
      </c>
      <c r="AM19" s="193">
        <f t="shared" si="2"/>
        <v>0.56736111111111109</v>
      </c>
      <c r="AN19" s="193">
        <f t="shared" si="2"/>
        <v>0.58124999999999993</v>
      </c>
      <c r="AO19" s="193">
        <f t="shared" si="2"/>
        <v>0.59513888888888888</v>
      </c>
      <c r="AP19" s="193">
        <f t="shared" si="2"/>
        <v>0.60902777777777772</v>
      </c>
      <c r="AQ19" s="193">
        <f t="shared" si="2"/>
        <v>0.62291666666666667</v>
      </c>
      <c r="AR19" s="193">
        <f t="shared" si="2"/>
        <v>0.63680555555555551</v>
      </c>
      <c r="AS19" s="193">
        <f t="shared" si="2"/>
        <v>0.65069444444444446</v>
      </c>
      <c r="AT19" s="193">
        <f t="shared" si="2"/>
        <v>0.6645833333333333</v>
      </c>
      <c r="AU19" s="193">
        <f t="shared" si="2"/>
        <v>0.67847222222222225</v>
      </c>
      <c r="AV19" s="193">
        <f t="shared" ref="AV19:BF34" si="8">AV18+$J$1</f>
        <v>0.69236111111111109</v>
      </c>
      <c r="AW19" s="193">
        <f t="shared" si="8"/>
        <v>0.70624999999999993</v>
      </c>
      <c r="AX19" s="193">
        <f t="shared" si="8"/>
        <v>0.72013888888888888</v>
      </c>
      <c r="AY19" s="193">
        <f t="shared" si="8"/>
        <v>0.73402777777777772</v>
      </c>
      <c r="AZ19" s="193">
        <f t="shared" si="8"/>
        <v>0.74791666666666667</v>
      </c>
      <c r="BA19" s="193">
        <f t="shared" si="8"/>
        <v>0.76180555555555551</v>
      </c>
      <c r="BB19" s="193">
        <f t="shared" si="8"/>
        <v>0.77569444444444446</v>
      </c>
      <c r="BC19" s="193">
        <f t="shared" si="8"/>
        <v>0.7895833333333333</v>
      </c>
      <c r="BD19" s="193">
        <f t="shared" si="8"/>
        <v>0.80347222222222225</v>
      </c>
      <c r="BE19" s="193">
        <f t="shared" si="8"/>
        <v>0.81736111111111109</v>
      </c>
      <c r="BF19" s="193">
        <f t="shared" si="8"/>
        <v>0.83124999999999993</v>
      </c>
      <c r="BG19" s="328"/>
      <c r="BH19" s="225">
        <f t="shared" si="3"/>
        <v>0.94236111111111109</v>
      </c>
      <c r="BI19" s="225">
        <f t="shared" si="3"/>
        <v>0.98402777777777772</v>
      </c>
      <c r="BJ19" s="225">
        <f t="shared" si="3"/>
        <v>2.569444444444445E-2</v>
      </c>
    </row>
    <row r="20" spans="1:62" ht="15" x14ac:dyDescent="0.25">
      <c r="A20" s="98" t="s">
        <v>3215</v>
      </c>
      <c r="B20" s="98" t="s">
        <v>3268</v>
      </c>
      <c r="C20" s="99" t="str">
        <f>VLOOKUP(E:E,'PARAGENS CONCELHO'!$1:$1048576,2,FALSE)</f>
        <v xml:space="preserve"> 40.653214,  -7.917621</v>
      </c>
      <c r="D20" s="99" t="str">
        <f>VLOOKUP(E:E,'PARAGENS CONCELHO'!$1:$1048576,3,FALSE)</f>
        <v>António Esteves Correia</v>
      </c>
      <c r="E20" s="99" t="s">
        <v>3269</v>
      </c>
      <c r="F20" s="103"/>
      <c r="G20" s="328"/>
      <c r="H20" s="193">
        <f t="shared" si="7"/>
        <v>0.26249999999999996</v>
      </c>
      <c r="I20" s="193">
        <f t="shared" si="0"/>
        <v>0.88749999999999996</v>
      </c>
      <c r="J20" s="193">
        <f t="shared" si="0"/>
        <v>0.90138888888888891</v>
      </c>
      <c r="K20" s="328"/>
      <c r="L20" s="193">
        <f t="shared" si="4"/>
        <v>0.90138888888888891</v>
      </c>
      <c r="M20" s="328"/>
      <c r="N20" s="193">
        <f t="shared" si="1"/>
        <v>0.27638888888888885</v>
      </c>
      <c r="O20" s="193">
        <f t="shared" si="1"/>
        <v>0.29027777777777775</v>
      </c>
      <c r="P20" s="193">
        <f t="shared" si="1"/>
        <v>0.30416666666666664</v>
      </c>
      <c r="Q20" s="193">
        <f t="shared" si="1"/>
        <v>0.84583333333333333</v>
      </c>
      <c r="R20" s="193">
        <f t="shared" si="1"/>
        <v>0.85972222222222217</v>
      </c>
      <c r="S20" s="193">
        <f t="shared" si="1"/>
        <v>0.87361111111111112</v>
      </c>
      <c r="T20" s="328"/>
      <c r="U20" s="193">
        <f t="shared" ref="U20:AU29" si="9">U19+$J$1</f>
        <v>0.31805555555555554</v>
      </c>
      <c r="V20" s="193">
        <f t="shared" si="9"/>
        <v>0.33194444444444443</v>
      </c>
      <c r="W20" s="193">
        <f t="shared" si="9"/>
        <v>0.34583333333333333</v>
      </c>
      <c r="X20" s="193">
        <f t="shared" si="9"/>
        <v>0.35972222222222222</v>
      </c>
      <c r="Y20" s="193">
        <f t="shared" si="9"/>
        <v>0.37361111111111112</v>
      </c>
      <c r="Z20" s="193">
        <f t="shared" si="9"/>
        <v>0.38749999999999996</v>
      </c>
      <c r="AA20" s="193">
        <f t="shared" si="9"/>
        <v>0.40138888888888885</v>
      </c>
      <c r="AB20" s="193">
        <f t="shared" si="9"/>
        <v>0.41527777777777775</v>
      </c>
      <c r="AC20" s="193">
        <f t="shared" si="9"/>
        <v>0.42916666666666664</v>
      </c>
      <c r="AD20" s="193">
        <f t="shared" si="9"/>
        <v>0.44305555555555554</v>
      </c>
      <c r="AE20" s="193">
        <f t="shared" si="9"/>
        <v>0.45694444444444443</v>
      </c>
      <c r="AF20" s="193">
        <f t="shared" si="9"/>
        <v>0.47083333333333333</v>
      </c>
      <c r="AG20" s="193">
        <f t="shared" si="9"/>
        <v>0.48472222222222222</v>
      </c>
      <c r="AH20" s="193">
        <f t="shared" si="9"/>
        <v>0.49861111111111112</v>
      </c>
      <c r="AI20" s="193">
        <f t="shared" si="9"/>
        <v>0.51249999999999996</v>
      </c>
      <c r="AJ20" s="193">
        <f t="shared" si="9"/>
        <v>0.52638888888888891</v>
      </c>
      <c r="AK20" s="193">
        <f t="shared" si="9"/>
        <v>0.54027777777777775</v>
      </c>
      <c r="AL20" s="193">
        <f t="shared" si="9"/>
        <v>0.5541666666666667</v>
      </c>
      <c r="AM20" s="193">
        <f t="shared" si="9"/>
        <v>0.56805555555555554</v>
      </c>
      <c r="AN20" s="193">
        <f t="shared" si="9"/>
        <v>0.58194444444444438</v>
      </c>
      <c r="AO20" s="193">
        <f t="shared" si="9"/>
        <v>0.59583333333333333</v>
      </c>
      <c r="AP20" s="193">
        <f t="shared" si="9"/>
        <v>0.60972222222222217</v>
      </c>
      <c r="AQ20" s="193">
        <f t="shared" si="9"/>
        <v>0.62361111111111112</v>
      </c>
      <c r="AR20" s="193">
        <f t="shared" si="9"/>
        <v>0.63749999999999996</v>
      </c>
      <c r="AS20" s="193">
        <f t="shared" si="9"/>
        <v>0.65138888888888891</v>
      </c>
      <c r="AT20" s="193">
        <f t="shared" si="9"/>
        <v>0.66527777777777775</v>
      </c>
      <c r="AU20" s="193">
        <f t="shared" si="9"/>
        <v>0.6791666666666667</v>
      </c>
      <c r="AV20" s="193">
        <f t="shared" si="8"/>
        <v>0.69305555555555554</v>
      </c>
      <c r="AW20" s="193">
        <f t="shared" si="8"/>
        <v>0.70694444444444438</v>
      </c>
      <c r="AX20" s="193">
        <f t="shared" si="8"/>
        <v>0.72083333333333333</v>
      </c>
      <c r="AY20" s="193">
        <f t="shared" si="8"/>
        <v>0.73472222222222217</v>
      </c>
      <c r="AZ20" s="193">
        <f t="shared" si="8"/>
        <v>0.74861111111111112</v>
      </c>
      <c r="BA20" s="193">
        <f t="shared" si="8"/>
        <v>0.76249999999999996</v>
      </c>
      <c r="BB20" s="193">
        <f t="shared" si="8"/>
        <v>0.77638888888888891</v>
      </c>
      <c r="BC20" s="193">
        <f t="shared" si="8"/>
        <v>0.79027777777777775</v>
      </c>
      <c r="BD20" s="193">
        <f t="shared" si="8"/>
        <v>0.8041666666666667</v>
      </c>
      <c r="BE20" s="193">
        <f t="shared" si="8"/>
        <v>0.81805555555555554</v>
      </c>
      <c r="BF20" s="193">
        <f t="shared" si="8"/>
        <v>0.83194444444444438</v>
      </c>
      <c r="BG20" s="328"/>
      <c r="BH20" s="225">
        <f t="shared" si="3"/>
        <v>0.94305555555555554</v>
      </c>
      <c r="BI20" s="225">
        <f t="shared" si="3"/>
        <v>0.98472222222222217</v>
      </c>
      <c r="BJ20" s="225">
        <f t="shared" si="3"/>
        <v>2.6388888888888896E-2</v>
      </c>
    </row>
    <row r="21" spans="1:62" ht="15" x14ac:dyDescent="0.25">
      <c r="A21" s="101" t="s">
        <v>3270</v>
      </c>
      <c r="B21" s="101" t="s">
        <v>3271</v>
      </c>
      <c r="C21" s="99" t="str">
        <f>VLOOKUP(E:E,'PARAGENS CONCELHO'!$1:$1048576,2,FALSE)</f>
        <v xml:space="preserve"> 40.653866,  -7.915709</v>
      </c>
      <c r="D21" s="99" t="str">
        <f>VLOOKUP(E:E,'PARAGENS CONCELHO'!$1:$1048576,3,FALSE)</f>
        <v>25 Abril-Liceu 2</v>
      </c>
      <c r="E21" s="102" t="s">
        <v>2911</v>
      </c>
      <c r="F21" s="104"/>
      <c r="G21" s="328"/>
      <c r="H21" s="193">
        <f t="shared" si="7"/>
        <v>0.2631944444444444</v>
      </c>
      <c r="I21" s="193">
        <f t="shared" si="0"/>
        <v>0.8881944444444444</v>
      </c>
      <c r="J21" s="193">
        <f t="shared" si="0"/>
        <v>0.90208333333333335</v>
      </c>
      <c r="K21" s="328"/>
      <c r="L21" s="193">
        <f t="shared" si="4"/>
        <v>0.90208333333333335</v>
      </c>
      <c r="M21" s="328"/>
      <c r="N21" s="193">
        <f t="shared" si="1"/>
        <v>0.27708333333333329</v>
      </c>
      <c r="O21" s="193">
        <f t="shared" si="1"/>
        <v>0.29097222222222219</v>
      </c>
      <c r="P21" s="193">
        <f t="shared" si="1"/>
        <v>0.30486111111111108</v>
      </c>
      <c r="Q21" s="193">
        <f t="shared" si="1"/>
        <v>0.84652777777777777</v>
      </c>
      <c r="R21" s="193">
        <f t="shared" si="1"/>
        <v>0.86041666666666661</v>
      </c>
      <c r="S21" s="193">
        <f t="shared" si="1"/>
        <v>0.87430555555555556</v>
      </c>
      <c r="T21" s="328"/>
      <c r="U21" s="193">
        <f t="shared" si="9"/>
        <v>0.31874999999999998</v>
      </c>
      <c r="V21" s="193">
        <f t="shared" si="9"/>
        <v>0.33263888888888887</v>
      </c>
      <c r="W21" s="193">
        <f t="shared" si="9"/>
        <v>0.34652777777777777</v>
      </c>
      <c r="X21" s="193">
        <f t="shared" si="9"/>
        <v>0.36041666666666666</v>
      </c>
      <c r="Y21" s="193">
        <f t="shared" si="9"/>
        <v>0.37430555555555556</v>
      </c>
      <c r="Z21" s="193">
        <f t="shared" si="9"/>
        <v>0.3881944444444444</v>
      </c>
      <c r="AA21" s="193">
        <f t="shared" si="9"/>
        <v>0.40208333333333329</v>
      </c>
      <c r="AB21" s="193">
        <f t="shared" si="9"/>
        <v>0.41597222222222219</v>
      </c>
      <c r="AC21" s="193">
        <f t="shared" si="9"/>
        <v>0.42986111111111108</v>
      </c>
      <c r="AD21" s="193">
        <f t="shared" si="9"/>
        <v>0.44374999999999998</v>
      </c>
      <c r="AE21" s="193">
        <f t="shared" si="9"/>
        <v>0.45763888888888887</v>
      </c>
      <c r="AF21" s="193">
        <f t="shared" si="9"/>
        <v>0.47152777777777777</v>
      </c>
      <c r="AG21" s="193">
        <f t="shared" si="9"/>
        <v>0.48541666666666666</v>
      </c>
      <c r="AH21" s="193">
        <f t="shared" si="9"/>
        <v>0.49930555555555556</v>
      </c>
      <c r="AI21" s="193">
        <f t="shared" si="9"/>
        <v>0.5131944444444444</v>
      </c>
      <c r="AJ21" s="193">
        <f t="shared" si="9"/>
        <v>0.52708333333333335</v>
      </c>
      <c r="AK21" s="193">
        <f t="shared" si="9"/>
        <v>0.54097222222222219</v>
      </c>
      <c r="AL21" s="193">
        <f t="shared" si="9"/>
        <v>0.55486111111111114</v>
      </c>
      <c r="AM21" s="193">
        <f t="shared" si="9"/>
        <v>0.56874999999999998</v>
      </c>
      <c r="AN21" s="193">
        <f t="shared" si="9"/>
        <v>0.58263888888888882</v>
      </c>
      <c r="AO21" s="193">
        <f t="shared" si="9"/>
        <v>0.59652777777777777</v>
      </c>
      <c r="AP21" s="193">
        <f t="shared" si="9"/>
        <v>0.61041666666666661</v>
      </c>
      <c r="AQ21" s="193">
        <f t="shared" si="9"/>
        <v>0.62430555555555556</v>
      </c>
      <c r="AR21" s="193">
        <f t="shared" si="9"/>
        <v>0.6381944444444444</v>
      </c>
      <c r="AS21" s="193">
        <f t="shared" si="9"/>
        <v>0.65208333333333335</v>
      </c>
      <c r="AT21" s="193">
        <f t="shared" si="9"/>
        <v>0.66597222222222219</v>
      </c>
      <c r="AU21" s="193">
        <f t="shared" si="9"/>
        <v>0.67986111111111114</v>
      </c>
      <c r="AV21" s="193">
        <f t="shared" si="8"/>
        <v>0.69374999999999998</v>
      </c>
      <c r="AW21" s="193">
        <f t="shared" si="8"/>
        <v>0.70763888888888882</v>
      </c>
      <c r="AX21" s="193">
        <f t="shared" si="8"/>
        <v>0.72152777777777777</v>
      </c>
      <c r="AY21" s="193">
        <f t="shared" si="8"/>
        <v>0.73541666666666661</v>
      </c>
      <c r="AZ21" s="193">
        <f t="shared" si="8"/>
        <v>0.74930555555555556</v>
      </c>
      <c r="BA21" s="193">
        <f t="shared" si="8"/>
        <v>0.7631944444444444</v>
      </c>
      <c r="BB21" s="193">
        <f t="shared" si="8"/>
        <v>0.77708333333333335</v>
      </c>
      <c r="BC21" s="193">
        <f t="shared" si="8"/>
        <v>0.79097222222222219</v>
      </c>
      <c r="BD21" s="193">
        <f t="shared" si="8"/>
        <v>0.80486111111111114</v>
      </c>
      <c r="BE21" s="193">
        <f t="shared" si="8"/>
        <v>0.81874999999999998</v>
      </c>
      <c r="BF21" s="193">
        <f t="shared" si="8"/>
        <v>0.83263888888888882</v>
      </c>
      <c r="BG21" s="328"/>
      <c r="BH21" s="225">
        <f t="shared" si="3"/>
        <v>0.94374999999999998</v>
      </c>
      <c r="BI21" s="225">
        <f t="shared" si="3"/>
        <v>0.98541666666666661</v>
      </c>
      <c r="BJ21" s="225">
        <f t="shared" si="3"/>
        <v>2.7083333333333341E-2</v>
      </c>
    </row>
    <row r="22" spans="1:62" ht="15" x14ac:dyDescent="0.25">
      <c r="A22" s="98" t="s">
        <v>3272</v>
      </c>
      <c r="B22" s="98" t="s">
        <v>3273</v>
      </c>
      <c r="C22" s="99" t="str">
        <f>VLOOKUP(E:E,'PARAGENS CONCELHO'!$1:$1048576,2,FALSE)</f>
        <v xml:space="preserve"> 40.656145,  -7.914081</v>
      </c>
      <c r="D22" s="99" t="str">
        <f>VLOOKUP(E:E,'PARAGENS CONCELHO'!$1:$1048576,3,FALSE)</f>
        <v>Rossio 2</v>
      </c>
      <c r="E22" s="99" t="s">
        <v>21</v>
      </c>
      <c r="F22" s="108"/>
      <c r="G22" s="328"/>
      <c r="H22" s="193">
        <f t="shared" si="7"/>
        <v>0.26388888888888884</v>
      </c>
      <c r="I22" s="193">
        <f t="shared" si="0"/>
        <v>0.88888888888888884</v>
      </c>
      <c r="J22" s="193">
        <f t="shared" si="0"/>
        <v>0.90277777777777779</v>
      </c>
      <c r="K22" s="328"/>
      <c r="L22" s="193">
        <f t="shared" si="4"/>
        <v>0.90277777777777779</v>
      </c>
      <c r="M22" s="328"/>
      <c r="N22" s="193">
        <f t="shared" si="1"/>
        <v>0.27777777777777773</v>
      </c>
      <c r="O22" s="193">
        <f t="shared" si="1"/>
        <v>0.29166666666666663</v>
      </c>
      <c r="P22" s="193">
        <f t="shared" si="1"/>
        <v>0.30555555555555552</v>
      </c>
      <c r="Q22" s="193">
        <f t="shared" si="1"/>
        <v>0.84722222222222221</v>
      </c>
      <c r="R22" s="193">
        <f t="shared" si="1"/>
        <v>0.86111111111111105</v>
      </c>
      <c r="S22" s="193">
        <f t="shared" si="1"/>
        <v>0.875</v>
      </c>
      <c r="T22" s="328"/>
      <c r="U22" s="193">
        <f t="shared" si="9"/>
        <v>0.31944444444444442</v>
      </c>
      <c r="V22" s="193">
        <f t="shared" si="9"/>
        <v>0.33333333333333331</v>
      </c>
      <c r="W22" s="193">
        <f t="shared" si="9"/>
        <v>0.34722222222222221</v>
      </c>
      <c r="X22" s="193">
        <f t="shared" si="9"/>
        <v>0.3611111111111111</v>
      </c>
      <c r="Y22" s="193">
        <f t="shared" si="9"/>
        <v>0.375</v>
      </c>
      <c r="Z22" s="193">
        <f t="shared" si="9"/>
        <v>0.38888888888888884</v>
      </c>
      <c r="AA22" s="193">
        <f t="shared" si="9"/>
        <v>0.40277777777777773</v>
      </c>
      <c r="AB22" s="193">
        <f t="shared" si="9"/>
        <v>0.41666666666666663</v>
      </c>
      <c r="AC22" s="193">
        <f t="shared" si="9"/>
        <v>0.43055555555555552</v>
      </c>
      <c r="AD22" s="193">
        <f t="shared" si="9"/>
        <v>0.44444444444444442</v>
      </c>
      <c r="AE22" s="193">
        <f t="shared" si="9"/>
        <v>0.45833333333333331</v>
      </c>
      <c r="AF22" s="193">
        <f t="shared" si="9"/>
        <v>0.47222222222222221</v>
      </c>
      <c r="AG22" s="193">
        <f t="shared" si="9"/>
        <v>0.4861111111111111</v>
      </c>
      <c r="AH22" s="193">
        <f t="shared" si="9"/>
        <v>0.5</v>
      </c>
      <c r="AI22" s="193">
        <f t="shared" si="9"/>
        <v>0.51388888888888884</v>
      </c>
      <c r="AJ22" s="193">
        <f t="shared" si="9"/>
        <v>0.52777777777777779</v>
      </c>
      <c r="AK22" s="193">
        <f t="shared" si="9"/>
        <v>0.54166666666666663</v>
      </c>
      <c r="AL22" s="193">
        <f t="shared" si="9"/>
        <v>0.55555555555555558</v>
      </c>
      <c r="AM22" s="193">
        <f t="shared" si="9"/>
        <v>0.56944444444444442</v>
      </c>
      <c r="AN22" s="193">
        <f t="shared" si="9"/>
        <v>0.58333333333333326</v>
      </c>
      <c r="AO22" s="193">
        <f t="shared" si="9"/>
        <v>0.59722222222222221</v>
      </c>
      <c r="AP22" s="193">
        <f t="shared" si="9"/>
        <v>0.61111111111111105</v>
      </c>
      <c r="AQ22" s="193">
        <f t="shared" si="9"/>
        <v>0.625</v>
      </c>
      <c r="AR22" s="193">
        <f t="shared" si="9"/>
        <v>0.63888888888888884</v>
      </c>
      <c r="AS22" s="193">
        <f t="shared" si="9"/>
        <v>0.65277777777777779</v>
      </c>
      <c r="AT22" s="193">
        <f t="shared" si="9"/>
        <v>0.66666666666666663</v>
      </c>
      <c r="AU22" s="193">
        <f t="shared" si="9"/>
        <v>0.68055555555555558</v>
      </c>
      <c r="AV22" s="193">
        <f t="shared" si="8"/>
        <v>0.69444444444444442</v>
      </c>
      <c r="AW22" s="193">
        <f t="shared" si="8"/>
        <v>0.70833333333333326</v>
      </c>
      <c r="AX22" s="193">
        <f t="shared" si="8"/>
        <v>0.72222222222222221</v>
      </c>
      <c r="AY22" s="193">
        <f t="shared" si="8"/>
        <v>0.73611111111111105</v>
      </c>
      <c r="AZ22" s="193">
        <f t="shared" si="8"/>
        <v>0.75</v>
      </c>
      <c r="BA22" s="193">
        <f t="shared" si="8"/>
        <v>0.76388888888888884</v>
      </c>
      <c r="BB22" s="193">
        <f t="shared" si="8"/>
        <v>0.77777777777777779</v>
      </c>
      <c r="BC22" s="193">
        <f t="shared" si="8"/>
        <v>0.79166666666666663</v>
      </c>
      <c r="BD22" s="193">
        <f t="shared" si="8"/>
        <v>0.80555555555555558</v>
      </c>
      <c r="BE22" s="193">
        <f t="shared" si="8"/>
        <v>0.81944444444444442</v>
      </c>
      <c r="BF22" s="193">
        <f t="shared" si="8"/>
        <v>0.83333333333333326</v>
      </c>
      <c r="BG22" s="328"/>
      <c r="BH22" s="225">
        <f t="shared" si="3"/>
        <v>0.94444444444444442</v>
      </c>
      <c r="BI22" s="225">
        <f t="shared" si="3"/>
        <v>0.98611111111111105</v>
      </c>
      <c r="BJ22" s="225">
        <f t="shared" si="3"/>
        <v>2.7777777777777787E-2</v>
      </c>
    </row>
    <row r="23" spans="1:62" ht="15" x14ac:dyDescent="0.25">
      <c r="A23" s="101" t="s">
        <v>197</v>
      </c>
      <c r="B23" s="101" t="s">
        <v>3274</v>
      </c>
      <c r="C23" s="99" t="str">
        <f>VLOOKUP(E:E,'PARAGENS CONCELHO'!$1:$1048576,2,FALSE)</f>
        <v xml:space="preserve"> 40.655985,  -7.912575</v>
      </c>
      <c r="D23" s="99" t="str">
        <f>VLOOKUP(E:E,'PARAGENS CONCELHO'!$1:$1048576,3,FALSE)</f>
        <v>Alves Martins</v>
      </c>
      <c r="E23" s="102" t="s">
        <v>22</v>
      </c>
      <c r="F23" s="104"/>
      <c r="G23" s="328"/>
      <c r="H23" s="193">
        <f t="shared" si="7"/>
        <v>0.26458333333333328</v>
      </c>
      <c r="I23" s="193">
        <f t="shared" si="0"/>
        <v>0.88958333333333328</v>
      </c>
      <c r="J23" s="193">
        <f t="shared" si="0"/>
        <v>0.90347222222222223</v>
      </c>
      <c r="K23" s="328"/>
      <c r="L23" s="193">
        <f t="shared" si="4"/>
        <v>0.90347222222222223</v>
      </c>
      <c r="M23" s="328"/>
      <c r="N23" s="193">
        <f t="shared" si="1"/>
        <v>0.27847222222222218</v>
      </c>
      <c r="O23" s="193">
        <f t="shared" si="1"/>
        <v>0.29236111111111107</v>
      </c>
      <c r="P23" s="193">
        <f t="shared" si="1"/>
        <v>0.30624999999999997</v>
      </c>
      <c r="Q23" s="193">
        <f t="shared" si="1"/>
        <v>0.84791666666666665</v>
      </c>
      <c r="R23" s="193">
        <f t="shared" si="1"/>
        <v>0.86180555555555549</v>
      </c>
      <c r="S23" s="193">
        <f t="shared" si="1"/>
        <v>0.87569444444444444</v>
      </c>
      <c r="T23" s="328"/>
      <c r="U23" s="193">
        <f t="shared" si="9"/>
        <v>0.32013888888888886</v>
      </c>
      <c r="V23" s="193">
        <f t="shared" si="9"/>
        <v>0.33402777777777776</v>
      </c>
      <c r="W23" s="193">
        <f t="shared" si="9"/>
        <v>0.34791666666666665</v>
      </c>
      <c r="X23" s="193">
        <f t="shared" si="9"/>
        <v>0.36180555555555555</v>
      </c>
      <c r="Y23" s="193">
        <f t="shared" si="9"/>
        <v>0.37569444444444444</v>
      </c>
      <c r="Z23" s="193">
        <f t="shared" si="9"/>
        <v>0.38958333333333328</v>
      </c>
      <c r="AA23" s="193">
        <f t="shared" si="9"/>
        <v>0.40347222222222218</v>
      </c>
      <c r="AB23" s="193">
        <f t="shared" si="9"/>
        <v>0.41736111111111107</v>
      </c>
      <c r="AC23" s="193">
        <f t="shared" si="9"/>
        <v>0.43124999999999997</v>
      </c>
      <c r="AD23" s="193">
        <f t="shared" si="9"/>
        <v>0.44513888888888886</v>
      </c>
      <c r="AE23" s="193">
        <f t="shared" si="9"/>
        <v>0.45902777777777776</v>
      </c>
      <c r="AF23" s="193">
        <f t="shared" si="9"/>
        <v>0.47291666666666665</v>
      </c>
      <c r="AG23" s="193">
        <f t="shared" si="9"/>
        <v>0.48680555555555555</v>
      </c>
      <c r="AH23" s="193">
        <f t="shared" si="9"/>
        <v>0.50069444444444444</v>
      </c>
      <c r="AI23" s="193">
        <f t="shared" si="9"/>
        <v>0.51458333333333328</v>
      </c>
      <c r="AJ23" s="193">
        <f t="shared" si="9"/>
        <v>0.52847222222222223</v>
      </c>
      <c r="AK23" s="193">
        <f t="shared" si="9"/>
        <v>0.54236111111111107</v>
      </c>
      <c r="AL23" s="193">
        <f t="shared" si="9"/>
        <v>0.55625000000000002</v>
      </c>
      <c r="AM23" s="193">
        <f t="shared" si="9"/>
        <v>0.57013888888888886</v>
      </c>
      <c r="AN23" s="193">
        <f t="shared" si="9"/>
        <v>0.5840277777777777</v>
      </c>
      <c r="AO23" s="193">
        <f t="shared" si="9"/>
        <v>0.59791666666666665</v>
      </c>
      <c r="AP23" s="193">
        <f t="shared" si="9"/>
        <v>0.61180555555555549</v>
      </c>
      <c r="AQ23" s="193">
        <f t="shared" si="9"/>
        <v>0.62569444444444444</v>
      </c>
      <c r="AR23" s="193">
        <f t="shared" si="9"/>
        <v>0.63958333333333328</v>
      </c>
      <c r="AS23" s="193">
        <f t="shared" si="9"/>
        <v>0.65347222222222223</v>
      </c>
      <c r="AT23" s="193">
        <f t="shared" si="9"/>
        <v>0.66736111111111107</v>
      </c>
      <c r="AU23" s="193">
        <f t="shared" si="9"/>
        <v>0.68125000000000002</v>
      </c>
      <c r="AV23" s="193">
        <f t="shared" si="8"/>
        <v>0.69513888888888886</v>
      </c>
      <c r="AW23" s="193">
        <f t="shared" si="8"/>
        <v>0.7090277777777777</v>
      </c>
      <c r="AX23" s="193">
        <f t="shared" si="8"/>
        <v>0.72291666666666665</v>
      </c>
      <c r="AY23" s="193">
        <f t="shared" si="8"/>
        <v>0.73680555555555549</v>
      </c>
      <c r="AZ23" s="193">
        <f t="shared" si="8"/>
        <v>0.75069444444444444</v>
      </c>
      <c r="BA23" s="193">
        <f t="shared" si="8"/>
        <v>0.76458333333333328</v>
      </c>
      <c r="BB23" s="193">
        <f t="shared" si="8"/>
        <v>0.77847222222222223</v>
      </c>
      <c r="BC23" s="193">
        <f t="shared" si="8"/>
        <v>0.79236111111111107</v>
      </c>
      <c r="BD23" s="193">
        <f t="shared" si="8"/>
        <v>0.80625000000000002</v>
      </c>
      <c r="BE23" s="193">
        <f t="shared" si="8"/>
        <v>0.82013888888888886</v>
      </c>
      <c r="BF23" s="193">
        <f t="shared" si="8"/>
        <v>0.8340277777777777</v>
      </c>
      <c r="BG23" s="328"/>
      <c r="BH23" s="225">
        <f t="shared" si="3"/>
        <v>0.94513888888888886</v>
      </c>
      <c r="BI23" s="225">
        <f t="shared" si="3"/>
        <v>0.98680555555555549</v>
      </c>
      <c r="BJ23" s="225">
        <f t="shared" si="3"/>
        <v>2.8472222222222232E-2</v>
      </c>
    </row>
    <row r="24" spans="1:62" ht="15" x14ac:dyDescent="0.25">
      <c r="A24" s="98" t="s">
        <v>3215</v>
      </c>
      <c r="B24" s="98" t="s">
        <v>3275</v>
      </c>
      <c r="C24" s="99" t="str">
        <f>VLOOKUP(E:E,'PARAGENS CONCELHO'!$1:$1048576,2,FALSE)</f>
        <v xml:space="preserve"> 40.655672,  -7.909891</v>
      </c>
      <c r="D24" s="99" t="str">
        <f>VLOOKUP(E:E,'PARAGENS CONCELHO'!$1:$1048576,3,FALSE)</f>
        <v>Dr Azeredo Perdigão 2</v>
      </c>
      <c r="E24" s="99" t="s">
        <v>3276</v>
      </c>
      <c r="F24" s="108"/>
      <c r="G24" s="328"/>
      <c r="H24" s="193">
        <f t="shared" si="7"/>
        <v>0.26527777777777772</v>
      </c>
      <c r="I24" s="193">
        <f t="shared" si="0"/>
        <v>0.89027777777777772</v>
      </c>
      <c r="J24" s="193">
        <f t="shared" si="0"/>
        <v>0.90416666666666667</v>
      </c>
      <c r="K24" s="328"/>
      <c r="L24" s="193">
        <f t="shared" si="4"/>
        <v>0.90416666666666667</v>
      </c>
      <c r="M24" s="328"/>
      <c r="N24" s="193">
        <f t="shared" si="1"/>
        <v>0.27916666666666662</v>
      </c>
      <c r="O24" s="193">
        <f t="shared" si="1"/>
        <v>0.29305555555555551</v>
      </c>
      <c r="P24" s="193">
        <f t="shared" si="1"/>
        <v>0.30694444444444441</v>
      </c>
      <c r="Q24" s="193">
        <f t="shared" si="1"/>
        <v>0.84861111111111109</v>
      </c>
      <c r="R24" s="193">
        <f t="shared" si="1"/>
        <v>0.86249999999999993</v>
      </c>
      <c r="S24" s="193">
        <f t="shared" si="1"/>
        <v>0.87638888888888888</v>
      </c>
      <c r="T24" s="328"/>
      <c r="U24" s="193">
        <f t="shared" si="9"/>
        <v>0.3208333333333333</v>
      </c>
      <c r="V24" s="193">
        <f t="shared" si="9"/>
        <v>0.3347222222222222</v>
      </c>
      <c r="W24" s="193">
        <f t="shared" si="9"/>
        <v>0.34861111111111109</v>
      </c>
      <c r="X24" s="193">
        <f t="shared" si="9"/>
        <v>0.36249999999999999</v>
      </c>
      <c r="Y24" s="193">
        <f t="shared" si="9"/>
        <v>0.37638888888888888</v>
      </c>
      <c r="Z24" s="193">
        <f t="shared" si="9"/>
        <v>0.39027777777777772</v>
      </c>
      <c r="AA24" s="193">
        <f t="shared" si="9"/>
        <v>0.40416666666666662</v>
      </c>
      <c r="AB24" s="193">
        <f t="shared" si="9"/>
        <v>0.41805555555555551</v>
      </c>
      <c r="AC24" s="193">
        <f t="shared" si="9"/>
        <v>0.43194444444444441</v>
      </c>
      <c r="AD24" s="193">
        <f t="shared" si="9"/>
        <v>0.4458333333333333</v>
      </c>
      <c r="AE24" s="193">
        <f t="shared" si="9"/>
        <v>0.4597222222222222</v>
      </c>
      <c r="AF24" s="193">
        <f t="shared" si="9"/>
        <v>0.47361111111111109</v>
      </c>
      <c r="AG24" s="193">
        <f t="shared" si="9"/>
        <v>0.48749999999999999</v>
      </c>
      <c r="AH24" s="193">
        <f t="shared" si="9"/>
        <v>0.50138888888888888</v>
      </c>
      <c r="AI24" s="193">
        <f t="shared" si="9"/>
        <v>0.51527777777777772</v>
      </c>
      <c r="AJ24" s="193">
        <f t="shared" si="9"/>
        <v>0.52916666666666667</v>
      </c>
      <c r="AK24" s="193">
        <f t="shared" si="9"/>
        <v>0.54305555555555551</v>
      </c>
      <c r="AL24" s="193">
        <f t="shared" si="9"/>
        <v>0.55694444444444446</v>
      </c>
      <c r="AM24" s="193">
        <f t="shared" si="9"/>
        <v>0.5708333333333333</v>
      </c>
      <c r="AN24" s="193">
        <f t="shared" si="9"/>
        <v>0.58472222222222214</v>
      </c>
      <c r="AO24" s="193">
        <f t="shared" si="9"/>
        <v>0.59861111111111109</v>
      </c>
      <c r="AP24" s="193">
        <f t="shared" si="9"/>
        <v>0.61249999999999993</v>
      </c>
      <c r="AQ24" s="193">
        <f t="shared" si="9"/>
        <v>0.62638888888888888</v>
      </c>
      <c r="AR24" s="193">
        <f t="shared" si="9"/>
        <v>0.64027777777777772</v>
      </c>
      <c r="AS24" s="193">
        <f t="shared" si="9"/>
        <v>0.65416666666666667</v>
      </c>
      <c r="AT24" s="193">
        <f t="shared" si="9"/>
        <v>0.66805555555555551</v>
      </c>
      <c r="AU24" s="193">
        <f t="shared" si="9"/>
        <v>0.68194444444444446</v>
      </c>
      <c r="AV24" s="193">
        <f t="shared" si="8"/>
        <v>0.6958333333333333</v>
      </c>
      <c r="AW24" s="193">
        <f t="shared" si="8"/>
        <v>0.70972222222222214</v>
      </c>
      <c r="AX24" s="193">
        <f t="shared" si="8"/>
        <v>0.72361111111111109</v>
      </c>
      <c r="AY24" s="193">
        <f t="shared" si="8"/>
        <v>0.73749999999999993</v>
      </c>
      <c r="AZ24" s="193">
        <f t="shared" si="8"/>
        <v>0.75138888888888888</v>
      </c>
      <c r="BA24" s="193">
        <f t="shared" si="8"/>
        <v>0.76527777777777772</v>
      </c>
      <c r="BB24" s="193">
        <f t="shared" si="8"/>
        <v>0.77916666666666667</v>
      </c>
      <c r="BC24" s="193">
        <f t="shared" si="8"/>
        <v>0.79305555555555551</v>
      </c>
      <c r="BD24" s="193">
        <f t="shared" si="8"/>
        <v>0.80694444444444446</v>
      </c>
      <c r="BE24" s="193">
        <f t="shared" si="8"/>
        <v>0.8208333333333333</v>
      </c>
      <c r="BF24" s="193">
        <f t="shared" si="8"/>
        <v>0.83472222222222214</v>
      </c>
      <c r="BG24" s="328"/>
      <c r="BH24" s="225">
        <f t="shared" si="3"/>
        <v>0.9458333333333333</v>
      </c>
      <c r="BI24" s="225">
        <f t="shared" si="3"/>
        <v>0.98749999999999993</v>
      </c>
      <c r="BJ24" s="225">
        <f t="shared" si="3"/>
        <v>2.9166666666666678E-2</v>
      </c>
    </row>
    <row r="25" spans="1:62" ht="15" x14ac:dyDescent="0.25">
      <c r="A25" s="101" t="s">
        <v>3216</v>
      </c>
      <c r="B25" s="101" t="s">
        <v>3217</v>
      </c>
      <c r="C25" s="99" t="str">
        <f>VLOOKUP(E:E,'PARAGENS CONCELHO'!$1:$1048576,2,FALSE)</f>
        <v xml:space="preserve"> 40.653387,  -7.908449</v>
      </c>
      <c r="D25" s="99" t="str">
        <f>VLOOKUP(E:E,'PARAGENS CONCELHO'!$1:$1048576,3,FALSE)</f>
        <v>Monsenhor Celso T Silva</v>
      </c>
      <c r="E25" s="102" t="s">
        <v>3277</v>
      </c>
      <c r="F25" s="104"/>
      <c r="G25" s="328"/>
      <c r="H25" s="193">
        <f t="shared" si="7"/>
        <v>0.26597222222222217</v>
      </c>
      <c r="I25" s="193">
        <f t="shared" si="0"/>
        <v>0.89097222222222217</v>
      </c>
      <c r="J25" s="193">
        <f t="shared" si="0"/>
        <v>0.90486111111111112</v>
      </c>
      <c r="K25" s="328"/>
      <c r="L25" s="193">
        <f t="shared" si="4"/>
        <v>0.90486111111111112</v>
      </c>
      <c r="M25" s="328"/>
      <c r="N25" s="193">
        <f t="shared" si="1"/>
        <v>0.27986111111111106</v>
      </c>
      <c r="O25" s="193">
        <f t="shared" si="1"/>
        <v>0.29374999999999996</v>
      </c>
      <c r="P25" s="193">
        <f t="shared" si="1"/>
        <v>0.30763888888888885</v>
      </c>
      <c r="Q25" s="193">
        <f t="shared" si="1"/>
        <v>0.84930555555555554</v>
      </c>
      <c r="R25" s="193">
        <f t="shared" si="1"/>
        <v>0.86319444444444438</v>
      </c>
      <c r="S25" s="193">
        <f t="shared" si="1"/>
        <v>0.87708333333333333</v>
      </c>
      <c r="T25" s="328"/>
      <c r="U25" s="193">
        <f t="shared" si="9"/>
        <v>0.32152777777777775</v>
      </c>
      <c r="V25" s="193">
        <f t="shared" si="9"/>
        <v>0.33541666666666664</v>
      </c>
      <c r="W25" s="193">
        <f t="shared" si="9"/>
        <v>0.34930555555555554</v>
      </c>
      <c r="X25" s="193">
        <f t="shared" si="9"/>
        <v>0.36319444444444443</v>
      </c>
      <c r="Y25" s="193">
        <f t="shared" si="9"/>
        <v>0.37708333333333333</v>
      </c>
      <c r="Z25" s="193">
        <f t="shared" si="9"/>
        <v>0.39097222222222217</v>
      </c>
      <c r="AA25" s="193">
        <f t="shared" si="9"/>
        <v>0.40486111111111106</v>
      </c>
      <c r="AB25" s="193">
        <f t="shared" si="9"/>
        <v>0.41874999999999996</v>
      </c>
      <c r="AC25" s="193">
        <f t="shared" si="9"/>
        <v>0.43263888888888885</v>
      </c>
      <c r="AD25" s="193">
        <f t="shared" si="9"/>
        <v>0.44652777777777775</v>
      </c>
      <c r="AE25" s="193">
        <f t="shared" si="9"/>
        <v>0.46041666666666664</v>
      </c>
      <c r="AF25" s="193">
        <f t="shared" si="9"/>
        <v>0.47430555555555554</v>
      </c>
      <c r="AG25" s="193">
        <f t="shared" si="9"/>
        <v>0.48819444444444443</v>
      </c>
      <c r="AH25" s="193">
        <f t="shared" si="9"/>
        <v>0.50208333333333333</v>
      </c>
      <c r="AI25" s="193">
        <f t="shared" si="9"/>
        <v>0.51597222222222217</v>
      </c>
      <c r="AJ25" s="193">
        <f t="shared" si="9"/>
        <v>0.52986111111111112</v>
      </c>
      <c r="AK25" s="193">
        <f t="shared" si="9"/>
        <v>0.54374999999999996</v>
      </c>
      <c r="AL25" s="193">
        <f t="shared" si="9"/>
        <v>0.55763888888888891</v>
      </c>
      <c r="AM25" s="193">
        <f t="shared" si="9"/>
        <v>0.57152777777777775</v>
      </c>
      <c r="AN25" s="193">
        <f t="shared" si="9"/>
        <v>0.58541666666666659</v>
      </c>
      <c r="AO25" s="193">
        <f t="shared" si="9"/>
        <v>0.59930555555555554</v>
      </c>
      <c r="AP25" s="193">
        <f t="shared" si="9"/>
        <v>0.61319444444444438</v>
      </c>
      <c r="AQ25" s="193">
        <f t="shared" si="9"/>
        <v>0.62708333333333333</v>
      </c>
      <c r="AR25" s="193">
        <f t="shared" si="9"/>
        <v>0.64097222222222217</v>
      </c>
      <c r="AS25" s="193">
        <f t="shared" si="9"/>
        <v>0.65486111111111112</v>
      </c>
      <c r="AT25" s="193">
        <f t="shared" si="9"/>
        <v>0.66874999999999996</v>
      </c>
      <c r="AU25" s="193">
        <f t="shared" si="9"/>
        <v>0.68263888888888891</v>
      </c>
      <c r="AV25" s="193">
        <f t="shared" si="8"/>
        <v>0.69652777777777775</v>
      </c>
      <c r="AW25" s="193">
        <f t="shared" si="8"/>
        <v>0.71041666666666659</v>
      </c>
      <c r="AX25" s="193">
        <f t="shared" si="8"/>
        <v>0.72430555555555554</v>
      </c>
      <c r="AY25" s="193">
        <f t="shared" si="8"/>
        <v>0.73819444444444438</v>
      </c>
      <c r="AZ25" s="193">
        <f t="shared" si="8"/>
        <v>0.75208333333333333</v>
      </c>
      <c r="BA25" s="193">
        <f t="shared" si="8"/>
        <v>0.76597222222222217</v>
      </c>
      <c r="BB25" s="193">
        <f t="shared" si="8"/>
        <v>0.77986111111111112</v>
      </c>
      <c r="BC25" s="193">
        <f t="shared" si="8"/>
        <v>0.79374999999999996</v>
      </c>
      <c r="BD25" s="193">
        <f t="shared" si="8"/>
        <v>0.80763888888888891</v>
      </c>
      <c r="BE25" s="193">
        <f t="shared" si="8"/>
        <v>0.82152777777777775</v>
      </c>
      <c r="BF25" s="193">
        <f t="shared" si="8"/>
        <v>0.83541666666666659</v>
      </c>
      <c r="BG25" s="328"/>
      <c r="BH25" s="225">
        <f t="shared" si="3"/>
        <v>0.94652777777777775</v>
      </c>
      <c r="BI25" s="225">
        <f t="shared" si="3"/>
        <v>0.98819444444444438</v>
      </c>
      <c r="BJ25" s="225">
        <f t="shared" si="3"/>
        <v>2.9861111111111123E-2</v>
      </c>
    </row>
    <row r="26" spans="1:62" ht="15" x14ac:dyDescent="0.25">
      <c r="A26" s="98" t="s">
        <v>3218</v>
      </c>
      <c r="B26" s="98" t="s">
        <v>3219</v>
      </c>
      <c r="C26" s="99" t="str">
        <f>VLOOKUP(E:E,'PARAGENS CONCELHO'!$1:$1048576,2,FALSE)</f>
        <v xml:space="preserve"> 40.653144,  -7.906838</v>
      </c>
      <c r="D26" s="99" t="str">
        <f>VLOOKUP(E:E,'PARAGENS CONCELHO'!$1:$1048576,3,FALSE)</f>
        <v>Universidade Católica</v>
      </c>
      <c r="E26" s="99" t="s">
        <v>3278</v>
      </c>
      <c r="F26" s="108"/>
      <c r="G26" s="328"/>
      <c r="H26" s="193">
        <f t="shared" si="7"/>
        <v>0.26666666666666661</v>
      </c>
      <c r="I26" s="193">
        <f t="shared" si="0"/>
        <v>0.89166666666666661</v>
      </c>
      <c r="J26" s="193">
        <f t="shared" si="0"/>
        <v>0.90555555555555556</v>
      </c>
      <c r="K26" s="328"/>
      <c r="L26" s="193">
        <f t="shared" si="4"/>
        <v>0.90555555555555556</v>
      </c>
      <c r="M26" s="328"/>
      <c r="N26" s="193">
        <f t="shared" si="1"/>
        <v>0.2805555555555555</v>
      </c>
      <c r="O26" s="193">
        <f t="shared" si="1"/>
        <v>0.2944444444444444</v>
      </c>
      <c r="P26" s="193">
        <f t="shared" si="1"/>
        <v>0.30833333333333329</v>
      </c>
      <c r="Q26" s="193">
        <f t="shared" si="1"/>
        <v>0.85</v>
      </c>
      <c r="R26" s="193">
        <f t="shared" si="1"/>
        <v>0.86388888888888882</v>
      </c>
      <c r="S26" s="193">
        <f t="shared" si="1"/>
        <v>0.87777777777777777</v>
      </c>
      <c r="T26" s="328"/>
      <c r="U26" s="193">
        <f t="shared" si="9"/>
        <v>0.32222222222222219</v>
      </c>
      <c r="V26" s="193">
        <f t="shared" si="9"/>
        <v>0.33611111111111108</v>
      </c>
      <c r="W26" s="193">
        <f t="shared" si="9"/>
        <v>0.35</v>
      </c>
      <c r="X26" s="193">
        <f t="shared" si="9"/>
        <v>0.36388888888888887</v>
      </c>
      <c r="Y26" s="193">
        <f t="shared" si="9"/>
        <v>0.37777777777777777</v>
      </c>
      <c r="Z26" s="193">
        <f t="shared" si="9"/>
        <v>0.39166666666666661</v>
      </c>
      <c r="AA26" s="193">
        <f t="shared" si="9"/>
        <v>0.4055555555555555</v>
      </c>
      <c r="AB26" s="193">
        <f t="shared" si="9"/>
        <v>0.4194444444444444</v>
      </c>
      <c r="AC26" s="193">
        <f t="shared" si="9"/>
        <v>0.43333333333333329</v>
      </c>
      <c r="AD26" s="193">
        <f t="shared" si="9"/>
        <v>0.44722222222222219</v>
      </c>
      <c r="AE26" s="193">
        <f t="shared" si="9"/>
        <v>0.46111111111111108</v>
      </c>
      <c r="AF26" s="193">
        <f t="shared" si="9"/>
        <v>0.47499999999999998</v>
      </c>
      <c r="AG26" s="193">
        <f t="shared" si="9"/>
        <v>0.48888888888888887</v>
      </c>
      <c r="AH26" s="193">
        <f t="shared" si="9"/>
        <v>0.50277777777777777</v>
      </c>
      <c r="AI26" s="193">
        <f t="shared" si="9"/>
        <v>0.51666666666666661</v>
      </c>
      <c r="AJ26" s="193">
        <f t="shared" si="9"/>
        <v>0.53055555555555556</v>
      </c>
      <c r="AK26" s="193">
        <f t="shared" si="9"/>
        <v>0.5444444444444444</v>
      </c>
      <c r="AL26" s="193">
        <f t="shared" si="9"/>
        <v>0.55833333333333335</v>
      </c>
      <c r="AM26" s="193">
        <f t="shared" si="9"/>
        <v>0.57222222222222219</v>
      </c>
      <c r="AN26" s="193">
        <f t="shared" si="9"/>
        <v>0.58611111111111103</v>
      </c>
      <c r="AO26" s="193">
        <f t="shared" si="9"/>
        <v>0.6</v>
      </c>
      <c r="AP26" s="193">
        <f t="shared" si="9"/>
        <v>0.61388888888888882</v>
      </c>
      <c r="AQ26" s="193">
        <f t="shared" si="9"/>
        <v>0.62777777777777777</v>
      </c>
      <c r="AR26" s="193">
        <f t="shared" si="9"/>
        <v>0.64166666666666661</v>
      </c>
      <c r="AS26" s="193">
        <f t="shared" si="9"/>
        <v>0.65555555555555556</v>
      </c>
      <c r="AT26" s="193">
        <f t="shared" si="9"/>
        <v>0.6694444444444444</v>
      </c>
      <c r="AU26" s="193">
        <f t="shared" si="9"/>
        <v>0.68333333333333335</v>
      </c>
      <c r="AV26" s="193">
        <f t="shared" si="8"/>
        <v>0.69722222222222219</v>
      </c>
      <c r="AW26" s="193">
        <f t="shared" si="8"/>
        <v>0.71111111111111103</v>
      </c>
      <c r="AX26" s="193">
        <f t="shared" si="8"/>
        <v>0.72499999999999998</v>
      </c>
      <c r="AY26" s="193">
        <f t="shared" si="8"/>
        <v>0.73888888888888882</v>
      </c>
      <c r="AZ26" s="193">
        <f t="shared" si="8"/>
        <v>0.75277777777777777</v>
      </c>
      <c r="BA26" s="193">
        <f t="shared" si="8"/>
        <v>0.76666666666666661</v>
      </c>
      <c r="BB26" s="193">
        <f t="shared" si="8"/>
        <v>0.78055555555555556</v>
      </c>
      <c r="BC26" s="193">
        <f t="shared" si="8"/>
        <v>0.7944444444444444</v>
      </c>
      <c r="BD26" s="193">
        <f t="shared" si="8"/>
        <v>0.80833333333333335</v>
      </c>
      <c r="BE26" s="193">
        <f t="shared" si="8"/>
        <v>0.82222222222222219</v>
      </c>
      <c r="BF26" s="193">
        <f t="shared" si="8"/>
        <v>0.83611111111111103</v>
      </c>
      <c r="BG26" s="328"/>
      <c r="BH26" s="225">
        <f t="shared" si="3"/>
        <v>0.94722222222222219</v>
      </c>
      <c r="BI26" s="225">
        <f t="shared" si="3"/>
        <v>0.98888888888888882</v>
      </c>
      <c r="BJ26" s="225">
        <f t="shared" si="3"/>
        <v>3.0555555555555568E-2</v>
      </c>
    </row>
    <row r="27" spans="1:62" ht="15" x14ac:dyDescent="0.25">
      <c r="A27" s="101" t="s">
        <v>3279</v>
      </c>
      <c r="B27" s="101" t="s">
        <v>3280</v>
      </c>
      <c r="C27" s="99" t="str">
        <f>VLOOKUP(E:E,'PARAGENS CONCELHO'!$1:$1048576,2,FALSE)</f>
        <v xml:space="preserve"> 40.656745,  -7.907953</v>
      </c>
      <c r="D27" s="99" t="str">
        <f>VLOOKUP(E:E,'PARAGENS CONCELHO'!$1:$1048576,3,FALSE)</f>
        <v>5 de Outubro 2</v>
      </c>
      <c r="E27" s="102" t="s">
        <v>3281</v>
      </c>
      <c r="F27" s="104"/>
      <c r="G27" s="328"/>
      <c r="H27" s="193">
        <f t="shared" si="7"/>
        <v>0.26736111111111105</v>
      </c>
      <c r="I27" s="193">
        <f t="shared" si="0"/>
        <v>0.89236111111111105</v>
      </c>
      <c r="J27" s="193">
        <f t="shared" si="0"/>
        <v>0.90625</v>
      </c>
      <c r="K27" s="328"/>
      <c r="L27" s="193">
        <f t="shared" si="4"/>
        <v>0.90625</v>
      </c>
      <c r="M27" s="328"/>
      <c r="N27" s="193">
        <f t="shared" si="1"/>
        <v>0.28124999999999994</v>
      </c>
      <c r="O27" s="193">
        <f t="shared" si="1"/>
        <v>0.29513888888888884</v>
      </c>
      <c r="P27" s="193">
        <f t="shared" si="1"/>
        <v>0.30902777777777773</v>
      </c>
      <c r="Q27" s="193">
        <f t="shared" si="1"/>
        <v>0.85069444444444442</v>
      </c>
      <c r="R27" s="193">
        <f t="shared" si="1"/>
        <v>0.86458333333333326</v>
      </c>
      <c r="S27" s="193">
        <f t="shared" si="1"/>
        <v>0.87847222222222221</v>
      </c>
      <c r="T27" s="328"/>
      <c r="U27" s="193">
        <f t="shared" si="9"/>
        <v>0.32291666666666663</v>
      </c>
      <c r="V27" s="193">
        <f t="shared" si="9"/>
        <v>0.33680555555555552</v>
      </c>
      <c r="W27" s="193">
        <f t="shared" si="9"/>
        <v>0.35069444444444442</v>
      </c>
      <c r="X27" s="193">
        <f t="shared" si="9"/>
        <v>0.36458333333333331</v>
      </c>
      <c r="Y27" s="193">
        <f t="shared" si="9"/>
        <v>0.37847222222222221</v>
      </c>
      <c r="Z27" s="193">
        <f t="shared" si="9"/>
        <v>0.39236111111111105</v>
      </c>
      <c r="AA27" s="193">
        <f t="shared" si="9"/>
        <v>0.40624999999999994</v>
      </c>
      <c r="AB27" s="193">
        <f t="shared" si="9"/>
        <v>0.42013888888888884</v>
      </c>
      <c r="AC27" s="193">
        <f t="shared" si="9"/>
        <v>0.43402777777777773</v>
      </c>
      <c r="AD27" s="193">
        <f t="shared" si="9"/>
        <v>0.44791666666666663</v>
      </c>
      <c r="AE27" s="193">
        <f t="shared" si="9"/>
        <v>0.46180555555555552</v>
      </c>
      <c r="AF27" s="193">
        <f t="shared" si="9"/>
        <v>0.47569444444444442</v>
      </c>
      <c r="AG27" s="193">
        <f t="shared" si="9"/>
        <v>0.48958333333333331</v>
      </c>
      <c r="AH27" s="193">
        <f t="shared" si="9"/>
        <v>0.50347222222222221</v>
      </c>
      <c r="AI27" s="193">
        <f t="shared" si="9"/>
        <v>0.51736111111111105</v>
      </c>
      <c r="AJ27" s="193">
        <f t="shared" si="9"/>
        <v>0.53125</v>
      </c>
      <c r="AK27" s="193">
        <f t="shared" si="9"/>
        <v>0.54513888888888884</v>
      </c>
      <c r="AL27" s="193">
        <f t="shared" si="9"/>
        <v>0.55902777777777779</v>
      </c>
      <c r="AM27" s="193">
        <f t="shared" si="9"/>
        <v>0.57291666666666663</v>
      </c>
      <c r="AN27" s="193">
        <f t="shared" si="9"/>
        <v>0.58680555555555547</v>
      </c>
      <c r="AO27" s="193">
        <f t="shared" si="9"/>
        <v>0.60069444444444442</v>
      </c>
      <c r="AP27" s="193">
        <f t="shared" si="9"/>
        <v>0.61458333333333326</v>
      </c>
      <c r="AQ27" s="193">
        <f t="shared" si="9"/>
        <v>0.62847222222222221</v>
      </c>
      <c r="AR27" s="193">
        <f t="shared" si="9"/>
        <v>0.64236111111111105</v>
      </c>
      <c r="AS27" s="193">
        <f t="shared" si="9"/>
        <v>0.65625</v>
      </c>
      <c r="AT27" s="193">
        <f t="shared" si="9"/>
        <v>0.67013888888888884</v>
      </c>
      <c r="AU27" s="193">
        <f t="shared" si="9"/>
        <v>0.68402777777777779</v>
      </c>
      <c r="AV27" s="193">
        <f t="shared" si="8"/>
        <v>0.69791666666666663</v>
      </c>
      <c r="AW27" s="193">
        <f t="shared" si="8"/>
        <v>0.71180555555555547</v>
      </c>
      <c r="AX27" s="193">
        <f t="shared" si="8"/>
        <v>0.72569444444444442</v>
      </c>
      <c r="AY27" s="193">
        <f t="shared" si="8"/>
        <v>0.73958333333333326</v>
      </c>
      <c r="AZ27" s="193">
        <f t="shared" si="8"/>
        <v>0.75347222222222221</v>
      </c>
      <c r="BA27" s="193">
        <f t="shared" si="8"/>
        <v>0.76736111111111105</v>
      </c>
      <c r="BB27" s="193">
        <f t="shared" si="8"/>
        <v>0.78125</v>
      </c>
      <c r="BC27" s="193">
        <f t="shared" si="8"/>
        <v>0.79513888888888884</v>
      </c>
      <c r="BD27" s="193">
        <f t="shared" si="8"/>
        <v>0.80902777777777779</v>
      </c>
      <c r="BE27" s="193">
        <f t="shared" si="8"/>
        <v>0.82291666666666663</v>
      </c>
      <c r="BF27" s="193">
        <f t="shared" si="8"/>
        <v>0.83680555555555547</v>
      </c>
      <c r="BG27" s="328"/>
      <c r="BH27" s="225">
        <f t="shared" si="3"/>
        <v>0.94791666666666663</v>
      </c>
      <c r="BI27" s="225">
        <f t="shared" si="3"/>
        <v>0.98958333333333326</v>
      </c>
      <c r="BJ27" s="225">
        <f t="shared" si="3"/>
        <v>3.1250000000000014E-2</v>
      </c>
    </row>
    <row r="28" spans="1:62" ht="15" x14ac:dyDescent="0.25">
      <c r="A28" s="98" t="s">
        <v>3244</v>
      </c>
      <c r="B28" s="98" t="s">
        <v>3245</v>
      </c>
      <c r="C28" s="99" t="str">
        <f>VLOOKUP(E:E,'PARAGENS CONCELHO'!$1:$1048576,2,FALSE)</f>
        <v xml:space="preserve"> 40.657660,  -7.909950</v>
      </c>
      <c r="D28" s="99" t="str">
        <f>VLOOKUP(E:E,'PARAGENS CONCELHO'!$1:$1048576,3,FALSE)</f>
        <v>S Cristina-Cap S Pereira</v>
      </c>
      <c r="E28" s="99" t="s">
        <v>23</v>
      </c>
      <c r="F28" s="108"/>
      <c r="G28" s="328"/>
      <c r="H28" s="193">
        <f t="shared" si="7"/>
        <v>0.26805555555555549</v>
      </c>
      <c r="I28" s="193">
        <f>I27+$J$1</f>
        <v>0.89305555555555549</v>
      </c>
      <c r="J28" s="193">
        <f>J27+$J$1</f>
        <v>0.90694444444444444</v>
      </c>
      <c r="K28" s="328"/>
      <c r="L28" s="193">
        <f t="shared" si="4"/>
        <v>0.90694444444444444</v>
      </c>
      <c r="M28" s="328"/>
      <c r="N28" s="193">
        <f t="shared" ref="N28:S36" si="10">N27+$J$1</f>
        <v>0.28194444444444439</v>
      </c>
      <c r="O28" s="193">
        <f t="shared" si="10"/>
        <v>0.29583333333333328</v>
      </c>
      <c r="P28" s="193">
        <f t="shared" si="10"/>
        <v>0.30972222222222218</v>
      </c>
      <c r="Q28" s="193">
        <f t="shared" si="10"/>
        <v>0.85138888888888886</v>
      </c>
      <c r="R28" s="193">
        <f t="shared" si="10"/>
        <v>0.8652777777777777</v>
      </c>
      <c r="S28" s="193">
        <f t="shared" si="10"/>
        <v>0.87916666666666665</v>
      </c>
      <c r="T28" s="328"/>
      <c r="U28" s="193">
        <f t="shared" si="9"/>
        <v>0.32361111111111107</v>
      </c>
      <c r="V28" s="193">
        <f t="shared" si="9"/>
        <v>0.33749999999999997</v>
      </c>
      <c r="W28" s="193">
        <f t="shared" si="9"/>
        <v>0.35138888888888886</v>
      </c>
      <c r="X28" s="193">
        <f t="shared" si="9"/>
        <v>0.36527777777777776</v>
      </c>
      <c r="Y28" s="193">
        <f t="shared" si="9"/>
        <v>0.37916666666666665</v>
      </c>
      <c r="Z28" s="193">
        <f t="shared" si="9"/>
        <v>0.39305555555555549</v>
      </c>
      <c r="AA28" s="193">
        <f t="shared" si="9"/>
        <v>0.40694444444444439</v>
      </c>
      <c r="AB28" s="193">
        <f t="shared" si="9"/>
        <v>0.42083333333333328</v>
      </c>
      <c r="AC28" s="193">
        <f t="shared" si="9"/>
        <v>0.43472222222222218</v>
      </c>
      <c r="AD28" s="193">
        <f t="shared" si="9"/>
        <v>0.44861111111111107</v>
      </c>
      <c r="AE28" s="193">
        <f t="shared" si="9"/>
        <v>0.46249999999999997</v>
      </c>
      <c r="AF28" s="193">
        <f t="shared" si="9"/>
        <v>0.47638888888888886</v>
      </c>
      <c r="AG28" s="193">
        <f t="shared" si="9"/>
        <v>0.49027777777777776</v>
      </c>
      <c r="AH28" s="193">
        <f t="shared" si="9"/>
        <v>0.50416666666666665</v>
      </c>
      <c r="AI28" s="193">
        <f t="shared" si="9"/>
        <v>0.51805555555555549</v>
      </c>
      <c r="AJ28" s="193">
        <f t="shared" si="9"/>
        <v>0.53194444444444444</v>
      </c>
      <c r="AK28" s="193">
        <f t="shared" si="9"/>
        <v>0.54583333333333328</v>
      </c>
      <c r="AL28" s="193">
        <f t="shared" si="9"/>
        <v>0.55972222222222223</v>
      </c>
      <c r="AM28" s="193">
        <f t="shared" si="9"/>
        <v>0.57361111111111107</v>
      </c>
      <c r="AN28" s="193">
        <f t="shared" si="9"/>
        <v>0.58749999999999991</v>
      </c>
      <c r="AO28" s="193">
        <f t="shared" si="9"/>
        <v>0.60138888888888886</v>
      </c>
      <c r="AP28" s="193">
        <f t="shared" si="9"/>
        <v>0.6152777777777777</v>
      </c>
      <c r="AQ28" s="193">
        <f t="shared" si="9"/>
        <v>0.62916666666666665</v>
      </c>
      <c r="AR28" s="193">
        <f t="shared" si="9"/>
        <v>0.64305555555555549</v>
      </c>
      <c r="AS28" s="193">
        <f t="shared" si="9"/>
        <v>0.65694444444444444</v>
      </c>
      <c r="AT28" s="193">
        <f t="shared" si="9"/>
        <v>0.67083333333333328</v>
      </c>
      <c r="AU28" s="193">
        <f t="shared" si="9"/>
        <v>0.68472222222222223</v>
      </c>
      <c r="AV28" s="193">
        <f t="shared" si="8"/>
        <v>0.69861111111111107</v>
      </c>
      <c r="AW28" s="193">
        <f t="shared" si="8"/>
        <v>0.71249999999999991</v>
      </c>
      <c r="AX28" s="193">
        <f t="shared" si="8"/>
        <v>0.72638888888888886</v>
      </c>
      <c r="AY28" s="193">
        <f t="shared" si="8"/>
        <v>0.7402777777777777</v>
      </c>
      <c r="AZ28" s="193">
        <f t="shared" si="8"/>
        <v>0.75416666666666665</v>
      </c>
      <c r="BA28" s="193">
        <f t="shared" si="8"/>
        <v>0.76805555555555549</v>
      </c>
      <c r="BB28" s="193">
        <f t="shared" si="8"/>
        <v>0.78194444444444444</v>
      </c>
      <c r="BC28" s="193">
        <f t="shared" si="8"/>
        <v>0.79583333333333328</v>
      </c>
      <c r="BD28" s="193">
        <f t="shared" si="8"/>
        <v>0.80972222222222223</v>
      </c>
      <c r="BE28" s="193">
        <f t="shared" si="8"/>
        <v>0.82361111111111107</v>
      </c>
      <c r="BF28" s="193">
        <f t="shared" si="8"/>
        <v>0.83749999999999991</v>
      </c>
      <c r="BG28" s="328"/>
      <c r="BH28" s="225">
        <f t="shared" ref="BH28:BJ36" si="11">BH27+$J$1</f>
        <v>0.94861111111111107</v>
      </c>
      <c r="BI28" s="225">
        <f t="shared" si="11"/>
        <v>0.9902777777777777</v>
      </c>
      <c r="BJ28" s="225">
        <f t="shared" si="11"/>
        <v>3.1944444444444456E-2</v>
      </c>
    </row>
    <row r="29" spans="1:62" ht="15" x14ac:dyDescent="0.25">
      <c r="A29" s="101" t="s">
        <v>3215</v>
      </c>
      <c r="B29" s="101" t="s">
        <v>3243</v>
      </c>
      <c r="C29" s="99" t="str">
        <f>VLOOKUP(E:E,'PARAGENS CONCELHO'!$1:$1048576,2,FALSE)</f>
        <v xml:space="preserve"> 40.659405,  -7.907466</v>
      </c>
      <c r="D29" s="99" t="str">
        <f>VLOOKUP(E:E,'PARAGENS CONCELHO'!$1:$1048576,3,FALSE)</f>
        <v>Cap S Pereira-Fontelo</v>
      </c>
      <c r="E29" s="102" t="s">
        <v>24</v>
      </c>
      <c r="F29" s="104"/>
      <c r="G29" s="328"/>
      <c r="H29" s="193">
        <f t="shared" ref="H29:J36" si="12">H28+$J$1</f>
        <v>0.26874999999999993</v>
      </c>
      <c r="I29" s="193">
        <f t="shared" si="12"/>
        <v>0.89374999999999993</v>
      </c>
      <c r="J29" s="193">
        <f t="shared" si="12"/>
        <v>0.90763888888888888</v>
      </c>
      <c r="K29" s="328"/>
      <c r="L29" s="193">
        <f t="shared" si="4"/>
        <v>0.90763888888888888</v>
      </c>
      <c r="M29" s="328"/>
      <c r="N29" s="193">
        <f t="shared" si="10"/>
        <v>0.28263888888888883</v>
      </c>
      <c r="O29" s="193">
        <f t="shared" si="10"/>
        <v>0.29652777777777772</v>
      </c>
      <c r="P29" s="193">
        <f t="shared" si="10"/>
        <v>0.31041666666666662</v>
      </c>
      <c r="Q29" s="193">
        <f t="shared" si="10"/>
        <v>0.8520833333333333</v>
      </c>
      <c r="R29" s="193">
        <f t="shared" si="10"/>
        <v>0.86597222222222214</v>
      </c>
      <c r="S29" s="193">
        <f t="shared" si="10"/>
        <v>0.87986111111111109</v>
      </c>
      <c r="T29" s="328"/>
      <c r="U29" s="193">
        <f t="shared" si="9"/>
        <v>0.32430555555555551</v>
      </c>
      <c r="V29" s="193">
        <f t="shared" si="9"/>
        <v>0.33819444444444441</v>
      </c>
      <c r="W29" s="193">
        <f t="shared" si="9"/>
        <v>0.3520833333333333</v>
      </c>
      <c r="X29" s="193">
        <f t="shared" si="9"/>
        <v>0.3659722222222222</v>
      </c>
      <c r="Y29" s="193">
        <f t="shared" si="9"/>
        <v>0.37986111111111109</v>
      </c>
      <c r="Z29" s="193">
        <f t="shared" si="9"/>
        <v>0.39374999999999993</v>
      </c>
      <c r="AA29" s="193">
        <f t="shared" si="9"/>
        <v>0.40763888888888883</v>
      </c>
      <c r="AB29" s="193">
        <f t="shared" si="9"/>
        <v>0.42152777777777772</v>
      </c>
      <c r="AC29" s="193">
        <f t="shared" si="9"/>
        <v>0.43541666666666662</v>
      </c>
      <c r="AD29" s="193">
        <f t="shared" si="9"/>
        <v>0.44930555555555551</v>
      </c>
      <c r="AE29" s="193">
        <f t="shared" si="9"/>
        <v>0.46319444444444441</v>
      </c>
      <c r="AF29" s="193">
        <f t="shared" si="9"/>
        <v>0.4770833333333333</v>
      </c>
      <c r="AG29" s="193">
        <f t="shared" ref="AG29:AV36" si="13">AG28+$J$1</f>
        <v>0.4909722222222222</v>
      </c>
      <c r="AH29" s="193">
        <f t="shared" si="13"/>
        <v>0.50486111111111109</v>
      </c>
      <c r="AI29" s="193">
        <f t="shared" si="13"/>
        <v>0.51874999999999993</v>
      </c>
      <c r="AJ29" s="193">
        <f t="shared" si="13"/>
        <v>0.53263888888888888</v>
      </c>
      <c r="AK29" s="193">
        <f t="shared" si="13"/>
        <v>0.54652777777777772</v>
      </c>
      <c r="AL29" s="193">
        <f t="shared" si="13"/>
        <v>0.56041666666666667</v>
      </c>
      <c r="AM29" s="193">
        <f t="shared" si="13"/>
        <v>0.57430555555555551</v>
      </c>
      <c r="AN29" s="193">
        <f t="shared" si="13"/>
        <v>0.58819444444444435</v>
      </c>
      <c r="AO29" s="193">
        <f t="shared" si="13"/>
        <v>0.6020833333333333</v>
      </c>
      <c r="AP29" s="193">
        <f t="shared" si="13"/>
        <v>0.61597222222222214</v>
      </c>
      <c r="AQ29" s="193">
        <f t="shared" si="13"/>
        <v>0.62986111111111109</v>
      </c>
      <c r="AR29" s="193">
        <f t="shared" si="13"/>
        <v>0.64374999999999993</v>
      </c>
      <c r="AS29" s="193">
        <f t="shared" si="13"/>
        <v>0.65763888888888888</v>
      </c>
      <c r="AT29" s="193">
        <f t="shared" si="13"/>
        <v>0.67152777777777772</v>
      </c>
      <c r="AU29" s="193">
        <f t="shared" si="13"/>
        <v>0.68541666666666667</v>
      </c>
      <c r="AV29" s="193">
        <f t="shared" si="8"/>
        <v>0.69930555555555551</v>
      </c>
      <c r="AW29" s="193">
        <f t="shared" si="8"/>
        <v>0.71319444444444435</v>
      </c>
      <c r="AX29" s="193">
        <f t="shared" si="8"/>
        <v>0.7270833333333333</v>
      </c>
      <c r="AY29" s="193">
        <f t="shared" si="8"/>
        <v>0.74097222222222214</v>
      </c>
      <c r="AZ29" s="193">
        <f t="shared" si="8"/>
        <v>0.75486111111111109</v>
      </c>
      <c r="BA29" s="193">
        <f t="shared" si="8"/>
        <v>0.76874999999999993</v>
      </c>
      <c r="BB29" s="193">
        <f t="shared" si="8"/>
        <v>0.78263888888888888</v>
      </c>
      <c r="BC29" s="193">
        <f t="shared" si="8"/>
        <v>0.79652777777777772</v>
      </c>
      <c r="BD29" s="193">
        <f t="shared" si="8"/>
        <v>0.81041666666666667</v>
      </c>
      <c r="BE29" s="193">
        <f t="shared" si="8"/>
        <v>0.82430555555555551</v>
      </c>
      <c r="BF29" s="193">
        <f t="shared" si="8"/>
        <v>0.83819444444444435</v>
      </c>
      <c r="BG29" s="328"/>
      <c r="BH29" s="225">
        <f t="shared" si="11"/>
        <v>0.94930555555555551</v>
      </c>
      <c r="BI29" s="225">
        <f t="shared" si="11"/>
        <v>0.99097222222222214</v>
      </c>
      <c r="BJ29" s="225">
        <f t="shared" si="11"/>
        <v>3.2638888888888898E-2</v>
      </c>
    </row>
    <row r="30" spans="1:62" ht="15" x14ac:dyDescent="0.25">
      <c r="A30" s="98" t="s">
        <v>3282</v>
      </c>
      <c r="B30" s="98" t="s">
        <v>3283</v>
      </c>
      <c r="C30" s="99" t="str">
        <f>VLOOKUP(E:E,'PARAGENS CONCELHO'!$1:$1048576,2,FALSE)</f>
        <v xml:space="preserve"> 40.660617,  -7.908127</v>
      </c>
      <c r="D30" s="99" t="str">
        <f>VLOOKUP(E:E,'PARAGENS CONCELHO'!$1:$1048576,3,FALSE)</f>
        <v>Largo Santo António</v>
      </c>
      <c r="E30" s="99" t="s">
        <v>2529</v>
      </c>
      <c r="F30" s="108"/>
      <c r="G30" s="328"/>
      <c r="H30" s="193">
        <f t="shared" si="12"/>
        <v>0.26944444444444438</v>
      </c>
      <c r="I30" s="193">
        <f t="shared" si="12"/>
        <v>0.89444444444444438</v>
      </c>
      <c r="J30" s="193">
        <f t="shared" si="12"/>
        <v>0.90833333333333333</v>
      </c>
      <c r="K30" s="328"/>
      <c r="L30" s="193">
        <f t="shared" si="4"/>
        <v>0.90833333333333333</v>
      </c>
      <c r="M30" s="328"/>
      <c r="N30" s="193">
        <f t="shared" si="10"/>
        <v>0.28333333333333327</v>
      </c>
      <c r="O30" s="193">
        <f t="shared" si="10"/>
        <v>0.29722222222222217</v>
      </c>
      <c r="P30" s="193">
        <f t="shared" si="10"/>
        <v>0.31111111111111106</v>
      </c>
      <c r="Q30" s="193">
        <f t="shared" si="10"/>
        <v>0.85277777777777775</v>
      </c>
      <c r="R30" s="193">
        <f t="shared" si="10"/>
        <v>0.86666666666666659</v>
      </c>
      <c r="S30" s="193">
        <f t="shared" si="10"/>
        <v>0.88055555555555554</v>
      </c>
      <c r="T30" s="328"/>
      <c r="U30" s="193">
        <f t="shared" ref="U30:AF36" si="14">U29+$J$1</f>
        <v>0.32499999999999996</v>
      </c>
      <c r="V30" s="193">
        <f t="shared" si="14"/>
        <v>0.33888888888888885</v>
      </c>
      <c r="W30" s="193">
        <f t="shared" si="14"/>
        <v>0.35277777777777775</v>
      </c>
      <c r="X30" s="193">
        <f t="shared" si="14"/>
        <v>0.36666666666666664</v>
      </c>
      <c r="Y30" s="193">
        <f t="shared" si="14"/>
        <v>0.38055555555555554</v>
      </c>
      <c r="Z30" s="193">
        <f t="shared" si="14"/>
        <v>0.39444444444444438</v>
      </c>
      <c r="AA30" s="193">
        <f t="shared" si="14"/>
        <v>0.40833333333333327</v>
      </c>
      <c r="AB30" s="193">
        <f t="shared" si="14"/>
        <v>0.42222222222222217</v>
      </c>
      <c r="AC30" s="193">
        <f t="shared" si="14"/>
        <v>0.43611111111111106</v>
      </c>
      <c r="AD30" s="193">
        <f t="shared" si="14"/>
        <v>0.44999999999999996</v>
      </c>
      <c r="AE30" s="193">
        <f t="shared" si="14"/>
        <v>0.46388888888888885</v>
      </c>
      <c r="AF30" s="193">
        <f t="shared" si="14"/>
        <v>0.47777777777777775</v>
      </c>
      <c r="AG30" s="193">
        <f t="shared" si="13"/>
        <v>0.49166666666666664</v>
      </c>
      <c r="AH30" s="193">
        <f t="shared" si="13"/>
        <v>0.50555555555555554</v>
      </c>
      <c r="AI30" s="193">
        <f t="shared" si="13"/>
        <v>0.51944444444444438</v>
      </c>
      <c r="AJ30" s="193">
        <f t="shared" si="13"/>
        <v>0.53333333333333333</v>
      </c>
      <c r="AK30" s="193">
        <f t="shared" si="13"/>
        <v>0.54722222222222217</v>
      </c>
      <c r="AL30" s="193">
        <f t="shared" si="13"/>
        <v>0.56111111111111112</v>
      </c>
      <c r="AM30" s="193">
        <f t="shared" si="13"/>
        <v>0.57499999999999996</v>
      </c>
      <c r="AN30" s="193">
        <f t="shared" si="13"/>
        <v>0.5888888888888888</v>
      </c>
      <c r="AO30" s="193">
        <f t="shared" si="13"/>
        <v>0.60277777777777775</v>
      </c>
      <c r="AP30" s="193">
        <f t="shared" si="13"/>
        <v>0.61666666666666659</v>
      </c>
      <c r="AQ30" s="193">
        <f t="shared" si="13"/>
        <v>0.63055555555555554</v>
      </c>
      <c r="AR30" s="193">
        <f t="shared" si="13"/>
        <v>0.64444444444444438</v>
      </c>
      <c r="AS30" s="193">
        <f t="shared" si="13"/>
        <v>0.65833333333333333</v>
      </c>
      <c r="AT30" s="193">
        <f t="shared" si="13"/>
        <v>0.67222222222222217</v>
      </c>
      <c r="AU30" s="193">
        <f t="shared" si="13"/>
        <v>0.68611111111111112</v>
      </c>
      <c r="AV30" s="193">
        <f t="shared" si="8"/>
        <v>0.7</v>
      </c>
      <c r="AW30" s="193">
        <f t="shared" si="8"/>
        <v>0.7138888888888888</v>
      </c>
      <c r="AX30" s="193">
        <f t="shared" si="8"/>
        <v>0.72777777777777775</v>
      </c>
      <c r="AY30" s="193">
        <f t="shared" si="8"/>
        <v>0.74166666666666659</v>
      </c>
      <c r="AZ30" s="193">
        <f t="shared" si="8"/>
        <v>0.75555555555555554</v>
      </c>
      <c r="BA30" s="193">
        <f t="shared" si="8"/>
        <v>0.76944444444444438</v>
      </c>
      <c r="BB30" s="193">
        <f t="shared" si="8"/>
        <v>0.78333333333333333</v>
      </c>
      <c r="BC30" s="193">
        <f t="shared" si="8"/>
        <v>0.79722222222222217</v>
      </c>
      <c r="BD30" s="193">
        <f t="shared" si="8"/>
        <v>0.81111111111111112</v>
      </c>
      <c r="BE30" s="193">
        <f t="shared" si="8"/>
        <v>0.82499999999999996</v>
      </c>
      <c r="BF30" s="193">
        <f t="shared" si="8"/>
        <v>0.8388888888888888</v>
      </c>
      <c r="BG30" s="328"/>
      <c r="BH30" s="225">
        <f t="shared" si="11"/>
        <v>0.95</v>
      </c>
      <c r="BI30" s="225">
        <f t="shared" si="11"/>
        <v>0.99166666666666659</v>
      </c>
      <c r="BJ30" s="225">
        <f t="shared" si="11"/>
        <v>3.333333333333334E-2</v>
      </c>
    </row>
    <row r="31" spans="1:62" ht="15" x14ac:dyDescent="0.25">
      <c r="A31" s="101" t="s">
        <v>3215</v>
      </c>
      <c r="B31" s="101" t="s">
        <v>3284</v>
      </c>
      <c r="C31" s="99" t="str">
        <f>VLOOKUP(E:E,'PARAGENS CONCELHO'!$1:$1048576,2,FALSE)</f>
        <v xml:space="preserve"> 40.662438,  -7.909709</v>
      </c>
      <c r="D31" s="99" t="str">
        <f>VLOOKUP(E:E,'PARAGENS CONCELHO'!$1:$1048576,3,FALSE)</f>
        <v>Porta dos Cavaleiros 2</v>
      </c>
      <c r="E31" s="102" t="s">
        <v>3285</v>
      </c>
      <c r="F31" s="104"/>
      <c r="G31" s="328"/>
      <c r="H31" s="193">
        <f t="shared" si="12"/>
        <v>0.27013888888888882</v>
      </c>
      <c r="I31" s="193">
        <f t="shared" si="12"/>
        <v>0.89513888888888882</v>
      </c>
      <c r="J31" s="193">
        <f t="shared" si="12"/>
        <v>0.90902777777777777</v>
      </c>
      <c r="K31" s="328"/>
      <c r="L31" s="193">
        <f t="shared" si="4"/>
        <v>0.90902777777777777</v>
      </c>
      <c r="M31" s="328"/>
      <c r="N31" s="193">
        <f t="shared" si="10"/>
        <v>0.28402777777777771</v>
      </c>
      <c r="O31" s="193">
        <f t="shared" si="10"/>
        <v>0.29791666666666661</v>
      </c>
      <c r="P31" s="193">
        <f t="shared" si="10"/>
        <v>0.3118055555555555</v>
      </c>
      <c r="Q31" s="193">
        <f t="shared" si="10"/>
        <v>0.85347222222222219</v>
      </c>
      <c r="R31" s="193">
        <f t="shared" si="10"/>
        <v>0.86736111111111103</v>
      </c>
      <c r="S31" s="193">
        <f t="shared" si="10"/>
        <v>0.88124999999999998</v>
      </c>
      <c r="T31" s="328"/>
      <c r="U31" s="193">
        <f t="shared" si="14"/>
        <v>0.3256944444444444</v>
      </c>
      <c r="V31" s="193">
        <f t="shared" si="14"/>
        <v>0.33958333333333329</v>
      </c>
      <c r="W31" s="193">
        <f t="shared" si="14"/>
        <v>0.35347222222222219</v>
      </c>
      <c r="X31" s="193">
        <f t="shared" si="14"/>
        <v>0.36736111111111108</v>
      </c>
      <c r="Y31" s="193">
        <f t="shared" si="14"/>
        <v>0.38124999999999998</v>
      </c>
      <c r="Z31" s="193">
        <f t="shared" si="14"/>
        <v>0.39513888888888882</v>
      </c>
      <c r="AA31" s="193">
        <f t="shared" si="14"/>
        <v>0.40902777777777771</v>
      </c>
      <c r="AB31" s="193">
        <f t="shared" si="14"/>
        <v>0.42291666666666661</v>
      </c>
      <c r="AC31" s="193">
        <f t="shared" si="14"/>
        <v>0.4368055555555555</v>
      </c>
      <c r="AD31" s="193">
        <f t="shared" si="14"/>
        <v>0.4506944444444444</v>
      </c>
      <c r="AE31" s="193">
        <f t="shared" si="14"/>
        <v>0.46458333333333329</v>
      </c>
      <c r="AF31" s="193">
        <f t="shared" si="14"/>
        <v>0.47847222222222219</v>
      </c>
      <c r="AG31" s="193">
        <f t="shared" si="13"/>
        <v>0.49236111111111108</v>
      </c>
      <c r="AH31" s="193">
        <f t="shared" si="13"/>
        <v>0.50624999999999998</v>
      </c>
      <c r="AI31" s="193">
        <f t="shared" si="13"/>
        <v>0.52013888888888882</v>
      </c>
      <c r="AJ31" s="193">
        <f t="shared" si="13"/>
        <v>0.53402777777777777</v>
      </c>
      <c r="AK31" s="193">
        <f t="shared" si="13"/>
        <v>0.54791666666666661</v>
      </c>
      <c r="AL31" s="193">
        <f t="shared" si="13"/>
        <v>0.56180555555555556</v>
      </c>
      <c r="AM31" s="193">
        <f t="shared" si="13"/>
        <v>0.5756944444444444</v>
      </c>
      <c r="AN31" s="193">
        <f t="shared" si="13"/>
        <v>0.58958333333333324</v>
      </c>
      <c r="AO31" s="193">
        <f t="shared" si="13"/>
        <v>0.60347222222222219</v>
      </c>
      <c r="AP31" s="193">
        <f t="shared" si="13"/>
        <v>0.61736111111111103</v>
      </c>
      <c r="AQ31" s="193">
        <f t="shared" si="13"/>
        <v>0.63124999999999998</v>
      </c>
      <c r="AR31" s="193">
        <f t="shared" si="13"/>
        <v>0.64513888888888882</v>
      </c>
      <c r="AS31" s="193">
        <f t="shared" si="13"/>
        <v>0.65902777777777777</v>
      </c>
      <c r="AT31" s="193">
        <f t="shared" si="13"/>
        <v>0.67291666666666661</v>
      </c>
      <c r="AU31" s="193">
        <f t="shared" si="13"/>
        <v>0.68680555555555556</v>
      </c>
      <c r="AV31" s="193">
        <f t="shared" si="8"/>
        <v>0.7006944444444444</v>
      </c>
      <c r="AW31" s="193">
        <f t="shared" si="8"/>
        <v>0.71458333333333324</v>
      </c>
      <c r="AX31" s="193">
        <f t="shared" si="8"/>
        <v>0.72847222222222219</v>
      </c>
      <c r="AY31" s="193">
        <f t="shared" si="8"/>
        <v>0.74236111111111103</v>
      </c>
      <c r="AZ31" s="193">
        <f t="shared" si="8"/>
        <v>0.75624999999999998</v>
      </c>
      <c r="BA31" s="193">
        <f t="shared" si="8"/>
        <v>0.77013888888888882</v>
      </c>
      <c r="BB31" s="193">
        <f t="shared" si="8"/>
        <v>0.78402777777777777</v>
      </c>
      <c r="BC31" s="193">
        <f t="shared" si="8"/>
        <v>0.79791666666666661</v>
      </c>
      <c r="BD31" s="193">
        <f t="shared" si="8"/>
        <v>0.81180555555555556</v>
      </c>
      <c r="BE31" s="193">
        <f t="shared" si="8"/>
        <v>0.8256944444444444</v>
      </c>
      <c r="BF31" s="193">
        <f t="shared" si="8"/>
        <v>0.83958333333333324</v>
      </c>
      <c r="BG31" s="328"/>
      <c r="BH31" s="225">
        <f t="shared" si="11"/>
        <v>0.9506944444444444</v>
      </c>
      <c r="BI31" s="225">
        <f t="shared" si="11"/>
        <v>0.99236111111111103</v>
      </c>
      <c r="BJ31" s="225">
        <f t="shared" si="11"/>
        <v>3.4027777777777782E-2</v>
      </c>
    </row>
    <row r="32" spans="1:62" ht="15" x14ac:dyDescent="0.25">
      <c r="A32" s="98" t="s">
        <v>3286</v>
      </c>
      <c r="B32" s="98" t="s">
        <v>3287</v>
      </c>
      <c r="C32" s="99" t="str">
        <f>VLOOKUP(E:E,'PARAGENS CONCELHO'!$1:$1048576,2,FALSE)</f>
        <v xml:space="preserve"> 40.663687,  -7.910889</v>
      </c>
      <c r="D32" s="99" t="str">
        <f>VLOOKUP(E:E,'PARAGENS CONCELHO'!$1:$1048576,3,FALSE)</f>
        <v>Feira de S Mateus 1</v>
      </c>
      <c r="E32" s="99" t="s">
        <v>3288</v>
      </c>
      <c r="F32" s="103"/>
      <c r="G32" s="328"/>
      <c r="H32" s="193">
        <f t="shared" si="12"/>
        <v>0.27083333333333326</v>
      </c>
      <c r="I32" s="193">
        <f t="shared" si="12"/>
        <v>0.89583333333333326</v>
      </c>
      <c r="J32" s="193">
        <f t="shared" si="12"/>
        <v>0.90972222222222221</v>
      </c>
      <c r="K32" s="328"/>
      <c r="L32" s="193">
        <f t="shared" si="4"/>
        <v>0.90972222222222221</v>
      </c>
      <c r="M32" s="328"/>
      <c r="N32" s="193">
        <f t="shared" si="10"/>
        <v>0.28472222222222215</v>
      </c>
      <c r="O32" s="193">
        <f t="shared" si="10"/>
        <v>0.29861111111111105</v>
      </c>
      <c r="P32" s="193">
        <f t="shared" si="10"/>
        <v>0.31249999999999994</v>
      </c>
      <c r="Q32" s="193">
        <f t="shared" si="10"/>
        <v>0.85416666666666663</v>
      </c>
      <c r="R32" s="193">
        <f t="shared" si="10"/>
        <v>0.86805555555555547</v>
      </c>
      <c r="S32" s="193">
        <f t="shared" si="10"/>
        <v>0.88194444444444442</v>
      </c>
      <c r="T32" s="328"/>
      <c r="U32" s="193">
        <f t="shared" si="14"/>
        <v>0.32638888888888884</v>
      </c>
      <c r="V32" s="193">
        <f t="shared" si="14"/>
        <v>0.34027777777777773</v>
      </c>
      <c r="W32" s="193">
        <f t="shared" si="14"/>
        <v>0.35416666666666663</v>
      </c>
      <c r="X32" s="193">
        <f t="shared" si="14"/>
        <v>0.36805555555555552</v>
      </c>
      <c r="Y32" s="193">
        <f t="shared" si="14"/>
        <v>0.38194444444444442</v>
      </c>
      <c r="Z32" s="193">
        <f t="shared" si="14"/>
        <v>0.39583333333333326</v>
      </c>
      <c r="AA32" s="193">
        <f t="shared" si="14"/>
        <v>0.40972222222222215</v>
      </c>
      <c r="AB32" s="193">
        <f t="shared" si="14"/>
        <v>0.42361111111111105</v>
      </c>
      <c r="AC32" s="193">
        <f t="shared" si="14"/>
        <v>0.43749999999999994</v>
      </c>
      <c r="AD32" s="193">
        <f t="shared" si="14"/>
        <v>0.45138888888888884</v>
      </c>
      <c r="AE32" s="193">
        <f t="shared" si="14"/>
        <v>0.46527777777777773</v>
      </c>
      <c r="AF32" s="193">
        <f t="shared" si="14"/>
        <v>0.47916666666666663</v>
      </c>
      <c r="AG32" s="193">
        <f t="shared" si="13"/>
        <v>0.49305555555555552</v>
      </c>
      <c r="AH32" s="193">
        <f t="shared" si="13"/>
        <v>0.50694444444444442</v>
      </c>
      <c r="AI32" s="193">
        <f t="shared" si="13"/>
        <v>0.52083333333333326</v>
      </c>
      <c r="AJ32" s="193">
        <f t="shared" si="13"/>
        <v>0.53472222222222221</v>
      </c>
      <c r="AK32" s="193">
        <f t="shared" si="13"/>
        <v>0.54861111111111105</v>
      </c>
      <c r="AL32" s="193">
        <f t="shared" si="13"/>
        <v>0.5625</v>
      </c>
      <c r="AM32" s="193">
        <f t="shared" si="13"/>
        <v>0.57638888888888884</v>
      </c>
      <c r="AN32" s="193">
        <f t="shared" si="13"/>
        <v>0.59027777777777768</v>
      </c>
      <c r="AO32" s="193">
        <f t="shared" si="13"/>
        <v>0.60416666666666663</v>
      </c>
      <c r="AP32" s="193">
        <f t="shared" si="13"/>
        <v>0.61805555555555547</v>
      </c>
      <c r="AQ32" s="193">
        <f t="shared" si="13"/>
        <v>0.63194444444444442</v>
      </c>
      <c r="AR32" s="193">
        <f t="shared" si="13"/>
        <v>0.64583333333333326</v>
      </c>
      <c r="AS32" s="193">
        <f t="shared" si="13"/>
        <v>0.65972222222222221</v>
      </c>
      <c r="AT32" s="193">
        <f t="shared" si="13"/>
        <v>0.67361111111111105</v>
      </c>
      <c r="AU32" s="193">
        <f t="shared" si="13"/>
        <v>0.6875</v>
      </c>
      <c r="AV32" s="193">
        <f t="shared" si="8"/>
        <v>0.70138888888888884</v>
      </c>
      <c r="AW32" s="193">
        <f t="shared" si="8"/>
        <v>0.71527777777777768</v>
      </c>
      <c r="AX32" s="193">
        <f t="shared" si="8"/>
        <v>0.72916666666666663</v>
      </c>
      <c r="AY32" s="193">
        <f t="shared" si="8"/>
        <v>0.74305555555555547</v>
      </c>
      <c r="AZ32" s="193">
        <f t="shared" si="8"/>
        <v>0.75694444444444442</v>
      </c>
      <c r="BA32" s="193">
        <f t="shared" si="8"/>
        <v>0.77083333333333326</v>
      </c>
      <c r="BB32" s="193">
        <f t="shared" si="8"/>
        <v>0.78472222222222221</v>
      </c>
      <c r="BC32" s="193">
        <f t="shared" si="8"/>
        <v>0.79861111111111105</v>
      </c>
      <c r="BD32" s="193">
        <f t="shared" si="8"/>
        <v>0.8125</v>
      </c>
      <c r="BE32" s="193">
        <f t="shared" si="8"/>
        <v>0.82638888888888884</v>
      </c>
      <c r="BF32" s="193">
        <f t="shared" si="8"/>
        <v>0.84027777777777768</v>
      </c>
      <c r="BG32" s="328"/>
      <c r="BH32" s="225">
        <f t="shared" si="11"/>
        <v>0.95138888888888884</v>
      </c>
      <c r="BI32" s="225">
        <f t="shared" si="11"/>
        <v>0.99305555555555547</v>
      </c>
      <c r="BJ32" s="225">
        <f t="shared" si="11"/>
        <v>3.4722222222222224E-2</v>
      </c>
    </row>
    <row r="33" spans="1:62" ht="15" x14ac:dyDescent="0.25">
      <c r="A33" s="101" t="s">
        <v>3215</v>
      </c>
      <c r="B33" s="101" t="s">
        <v>3289</v>
      </c>
      <c r="C33" s="99" t="str">
        <f>VLOOKUP(E:E,'PARAGENS CONCELHO'!$1:$1048576,2,FALSE)</f>
        <v xml:space="preserve"> 40.666018,  -7.913206</v>
      </c>
      <c r="D33" s="99" t="str">
        <f>VLOOKUP(E:E,'PARAGENS CONCELHO'!$1:$1048576,3,FALSE)</f>
        <v>Cava de Viriato 1</v>
      </c>
      <c r="E33" s="102" t="s">
        <v>2572</v>
      </c>
      <c r="F33" s="107"/>
      <c r="G33" s="328"/>
      <c r="H33" s="193">
        <f t="shared" si="12"/>
        <v>0.2715277777777777</v>
      </c>
      <c r="I33" s="193">
        <f t="shared" si="12"/>
        <v>0.8965277777777777</v>
      </c>
      <c r="J33" s="193">
        <f t="shared" si="12"/>
        <v>0.91041666666666665</v>
      </c>
      <c r="K33" s="328"/>
      <c r="L33" s="193">
        <f t="shared" si="4"/>
        <v>0.91041666666666665</v>
      </c>
      <c r="M33" s="328"/>
      <c r="N33" s="193">
        <f t="shared" si="10"/>
        <v>0.2854166666666666</v>
      </c>
      <c r="O33" s="193">
        <f t="shared" si="10"/>
        <v>0.29930555555555549</v>
      </c>
      <c r="P33" s="193">
        <f t="shared" si="10"/>
        <v>0.31319444444444439</v>
      </c>
      <c r="Q33" s="193">
        <f t="shared" si="10"/>
        <v>0.85486111111111107</v>
      </c>
      <c r="R33" s="193">
        <f t="shared" si="10"/>
        <v>0.86874999999999991</v>
      </c>
      <c r="S33" s="193">
        <f t="shared" si="10"/>
        <v>0.88263888888888886</v>
      </c>
      <c r="T33" s="328"/>
      <c r="U33" s="193">
        <f t="shared" si="14"/>
        <v>0.32708333333333328</v>
      </c>
      <c r="V33" s="193">
        <f t="shared" si="14"/>
        <v>0.34097222222222218</v>
      </c>
      <c r="W33" s="193">
        <f t="shared" si="14"/>
        <v>0.35486111111111107</v>
      </c>
      <c r="X33" s="193">
        <f t="shared" si="14"/>
        <v>0.36874999999999997</v>
      </c>
      <c r="Y33" s="193">
        <f t="shared" si="14"/>
        <v>0.38263888888888886</v>
      </c>
      <c r="Z33" s="193">
        <f t="shared" si="14"/>
        <v>0.3965277777777777</v>
      </c>
      <c r="AA33" s="193">
        <f t="shared" si="14"/>
        <v>0.4104166666666666</v>
      </c>
      <c r="AB33" s="193">
        <f t="shared" si="14"/>
        <v>0.42430555555555549</v>
      </c>
      <c r="AC33" s="193">
        <f t="shared" si="14"/>
        <v>0.43819444444444439</v>
      </c>
      <c r="AD33" s="193">
        <f t="shared" si="14"/>
        <v>0.45208333333333328</v>
      </c>
      <c r="AE33" s="193">
        <f t="shared" si="14"/>
        <v>0.46597222222222218</v>
      </c>
      <c r="AF33" s="193">
        <f t="shared" si="14"/>
        <v>0.47986111111111107</v>
      </c>
      <c r="AG33" s="193">
        <f t="shared" si="13"/>
        <v>0.49374999999999997</v>
      </c>
      <c r="AH33" s="193">
        <f t="shared" si="13"/>
        <v>0.50763888888888886</v>
      </c>
      <c r="AI33" s="193">
        <f t="shared" si="13"/>
        <v>0.5215277777777777</v>
      </c>
      <c r="AJ33" s="193">
        <f t="shared" si="13"/>
        <v>0.53541666666666665</v>
      </c>
      <c r="AK33" s="193">
        <f t="shared" si="13"/>
        <v>0.54930555555555549</v>
      </c>
      <c r="AL33" s="193">
        <f t="shared" si="13"/>
        <v>0.56319444444444444</v>
      </c>
      <c r="AM33" s="193">
        <f t="shared" si="13"/>
        <v>0.57708333333333328</v>
      </c>
      <c r="AN33" s="193">
        <f t="shared" si="13"/>
        <v>0.59097222222222212</v>
      </c>
      <c r="AO33" s="193">
        <f t="shared" si="13"/>
        <v>0.60486111111111107</v>
      </c>
      <c r="AP33" s="193">
        <f t="shared" si="13"/>
        <v>0.61874999999999991</v>
      </c>
      <c r="AQ33" s="193">
        <f t="shared" si="13"/>
        <v>0.63263888888888886</v>
      </c>
      <c r="AR33" s="193">
        <f t="shared" si="13"/>
        <v>0.6465277777777777</v>
      </c>
      <c r="AS33" s="193">
        <f t="shared" si="13"/>
        <v>0.66041666666666665</v>
      </c>
      <c r="AT33" s="193">
        <f t="shared" si="13"/>
        <v>0.67430555555555549</v>
      </c>
      <c r="AU33" s="193">
        <f t="shared" si="13"/>
        <v>0.68819444444444444</v>
      </c>
      <c r="AV33" s="193">
        <f t="shared" si="8"/>
        <v>0.70208333333333328</v>
      </c>
      <c r="AW33" s="193">
        <f t="shared" si="8"/>
        <v>0.71597222222222212</v>
      </c>
      <c r="AX33" s="193">
        <f t="shared" si="8"/>
        <v>0.72986111111111107</v>
      </c>
      <c r="AY33" s="193">
        <f t="shared" si="8"/>
        <v>0.74374999999999991</v>
      </c>
      <c r="AZ33" s="193">
        <f t="shared" si="8"/>
        <v>0.75763888888888886</v>
      </c>
      <c r="BA33" s="193">
        <f t="shared" si="8"/>
        <v>0.7715277777777777</v>
      </c>
      <c r="BB33" s="193">
        <f t="shared" si="8"/>
        <v>0.78541666666666665</v>
      </c>
      <c r="BC33" s="193">
        <f t="shared" si="8"/>
        <v>0.79930555555555549</v>
      </c>
      <c r="BD33" s="193">
        <f t="shared" si="8"/>
        <v>0.81319444444444444</v>
      </c>
      <c r="BE33" s="193">
        <f t="shared" si="8"/>
        <v>0.82708333333333328</v>
      </c>
      <c r="BF33" s="193">
        <f t="shared" si="8"/>
        <v>0.84097222222222212</v>
      </c>
      <c r="BG33" s="328"/>
      <c r="BH33" s="225">
        <f t="shared" si="11"/>
        <v>0.95208333333333328</v>
      </c>
      <c r="BI33" s="225">
        <f t="shared" si="11"/>
        <v>0.99374999999999991</v>
      </c>
      <c r="BJ33" s="225">
        <f t="shared" si="11"/>
        <v>3.5416666666666666E-2</v>
      </c>
    </row>
    <row r="34" spans="1:62" ht="15" x14ac:dyDescent="0.25">
      <c r="A34" s="98" t="s">
        <v>3290</v>
      </c>
      <c r="B34" s="98" t="s">
        <v>3291</v>
      </c>
      <c r="C34" s="99" t="str">
        <f>VLOOKUP(E:E,'PARAGENS CONCELHO'!$1:$1048576,2,FALSE)</f>
        <v xml:space="preserve"> 40.668229,  -7.915667</v>
      </c>
      <c r="D34" s="99" t="str">
        <f>VLOOKUP(E:E,'PARAGENS CONCELHO'!$1:$1048576,3,FALSE)</f>
        <v>Av Bélgica-Alf Miguel 1</v>
      </c>
      <c r="E34" s="99" t="s">
        <v>2573</v>
      </c>
      <c r="F34" s="103"/>
      <c r="G34" s="328"/>
      <c r="H34" s="193">
        <f t="shared" si="12"/>
        <v>0.27222222222222214</v>
      </c>
      <c r="I34" s="193">
        <f t="shared" si="12"/>
        <v>0.89722222222222214</v>
      </c>
      <c r="J34" s="193">
        <f t="shared" si="12"/>
        <v>0.91111111111111109</v>
      </c>
      <c r="K34" s="328"/>
      <c r="L34" s="193">
        <f t="shared" si="4"/>
        <v>0.91111111111111109</v>
      </c>
      <c r="M34" s="328"/>
      <c r="N34" s="193">
        <f t="shared" si="10"/>
        <v>0.28611111111111104</v>
      </c>
      <c r="O34" s="193">
        <f t="shared" si="10"/>
        <v>0.29999999999999993</v>
      </c>
      <c r="P34" s="193">
        <f t="shared" si="10"/>
        <v>0.31388888888888883</v>
      </c>
      <c r="Q34" s="193">
        <f t="shared" si="10"/>
        <v>0.85555555555555551</v>
      </c>
      <c r="R34" s="193">
        <f t="shared" si="10"/>
        <v>0.86944444444444435</v>
      </c>
      <c r="S34" s="193">
        <f t="shared" si="10"/>
        <v>0.8833333333333333</v>
      </c>
      <c r="T34" s="328"/>
      <c r="U34" s="193">
        <f t="shared" si="14"/>
        <v>0.32777777777777772</v>
      </c>
      <c r="V34" s="193">
        <f t="shared" si="14"/>
        <v>0.34166666666666662</v>
      </c>
      <c r="W34" s="193">
        <f t="shared" si="14"/>
        <v>0.35555555555555551</v>
      </c>
      <c r="X34" s="193">
        <f t="shared" si="14"/>
        <v>0.36944444444444441</v>
      </c>
      <c r="Y34" s="193">
        <f t="shared" si="14"/>
        <v>0.3833333333333333</v>
      </c>
      <c r="Z34" s="193">
        <f t="shared" si="14"/>
        <v>0.39722222222222214</v>
      </c>
      <c r="AA34" s="193">
        <f t="shared" si="14"/>
        <v>0.41111111111111104</v>
      </c>
      <c r="AB34" s="193">
        <f t="shared" si="14"/>
        <v>0.42499999999999993</v>
      </c>
      <c r="AC34" s="193">
        <f t="shared" si="14"/>
        <v>0.43888888888888883</v>
      </c>
      <c r="AD34" s="193">
        <f t="shared" si="14"/>
        <v>0.45277777777777772</v>
      </c>
      <c r="AE34" s="193">
        <f t="shared" si="14"/>
        <v>0.46666666666666662</v>
      </c>
      <c r="AF34" s="193">
        <f t="shared" si="14"/>
        <v>0.48055555555555551</v>
      </c>
      <c r="AG34" s="193">
        <f t="shared" si="13"/>
        <v>0.49444444444444441</v>
      </c>
      <c r="AH34" s="193">
        <f t="shared" si="13"/>
        <v>0.5083333333333333</v>
      </c>
      <c r="AI34" s="193">
        <f t="shared" si="13"/>
        <v>0.52222222222222214</v>
      </c>
      <c r="AJ34" s="193">
        <f t="shared" si="13"/>
        <v>0.53611111111111109</v>
      </c>
      <c r="AK34" s="193">
        <f t="shared" si="13"/>
        <v>0.54999999999999993</v>
      </c>
      <c r="AL34" s="193">
        <f t="shared" si="13"/>
        <v>0.56388888888888888</v>
      </c>
      <c r="AM34" s="193">
        <f t="shared" si="13"/>
        <v>0.57777777777777772</v>
      </c>
      <c r="AN34" s="193">
        <f t="shared" si="13"/>
        <v>0.59166666666666656</v>
      </c>
      <c r="AO34" s="193">
        <f t="shared" si="13"/>
        <v>0.60555555555555551</v>
      </c>
      <c r="AP34" s="193">
        <f t="shared" si="13"/>
        <v>0.61944444444444435</v>
      </c>
      <c r="AQ34" s="193">
        <f t="shared" si="13"/>
        <v>0.6333333333333333</v>
      </c>
      <c r="AR34" s="193">
        <f t="shared" si="13"/>
        <v>0.64722222222222214</v>
      </c>
      <c r="AS34" s="193">
        <f t="shared" si="13"/>
        <v>0.66111111111111109</v>
      </c>
      <c r="AT34" s="193">
        <f t="shared" si="13"/>
        <v>0.67499999999999993</v>
      </c>
      <c r="AU34" s="193">
        <f t="shared" si="13"/>
        <v>0.68888888888888888</v>
      </c>
      <c r="AV34" s="193">
        <f t="shared" si="8"/>
        <v>0.70277777777777772</v>
      </c>
      <c r="AW34" s="193">
        <f t="shared" si="8"/>
        <v>0.71666666666666656</v>
      </c>
      <c r="AX34" s="193">
        <f t="shared" si="8"/>
        <v>0.73055555555555551</v>
      </c>
      <c r="AY34" s="193">
        <f t="shared" si="8"/>
        <v>0.74444444444444435</v>
      </c>
      <c r="AZ34" s="193">
        <f t="shared" si="8"/>
        <v>0.7583333333333333</v>
      </c>
      <c r="BA34" s="193">
        <f t="shared" si="8"/>
        <v>0.77222222222222214</v>
      </c>
      <c r="BB34" s="193">
        <f t="shared" si="8"/>
        <v>0.78611111111111109</v>
      </c>
      <c r="BC34" s="193">
        <f t="shared" si="8"/>
        <v>0.79999999999999993</v>
      </c>
      <c r="BD34" s="193">
        <f t="shared" si="8"/>
        <v>0.81388888888888888</v>
      </c>
      <c r="BE34" s="193">
        <f t="shared" si="8"/>
        <v>0.82777777777777772</v>
      </c>
      <c r="BF34" s="193">
        <f t="shared" si="8"/>
        <v>0.84166666666666656</v>
      </c>
      <c r="BG34" s="328"/>
      <c r="BH34" s="225">
        <f t="shared" si="11"/>
        <v>0.95277777777777772</v>
      </c>
      <c r="BI34" s="225">
        <f t="shared" si="11"/>
        <v>0.99444444444444435</v>
      </c>
      <c r="BJ34" s="225">
        <f t="shared" si="11"/>
        <v>3.6111111111111108E-2</v>
      </c>
    </row>
    <row r="35" spans="1:62" ht="15" x14ac:dyDescent="0.25">
      <c r="A35" s="101" t="s">
        <v>3292</v>
      </c>
      <c r="B35" s="101" t="s">
        <v>3293</v>
      </c>
      <c r="C35" s="99" t="str">
        <f>VLOOKUP(E:E,'PARAGENS CONCELHO'!$1:$1048576,2,FALSE)</f>
        <v xml:space="preserve"> 40.670403,  -7.917955</v>
      </c>
      <c r="D35" s="99" t="str">
        <f>VLOOKUP(E:E,'PARAGENS CONCELHO'!$1:$1048576,3,FALSE)</f>
        <v>Avenida Bélgica 2</v>
      </c>
      <c r="E35" s="102" t="s">
        <v>2575</v>
      </c>
      <c r="F35" s="104"/>
      <c r="G35" s="328"/>
      <c r="H35" s="193">
        <f t="shared" si="12"/>
        <v>0.27291666666666659</v>
      </c>
      <c r="I35" s="193">
        <f t="shared" si="12"/>
        <v>0.89791666666666659</v>
      </c>
      <c r="J35" s="193">
        <f t="shared" si="12"/>
        <v>0.91180555555555554</v>
      </c>
      <c r="K35" s="328"/>
      <c r="L35" s="193">
        <f t="shared" si="4"/>
        <v>0.91180555555555554</v>
      </c>
      <c r="M35" s="328"/>
      <c r="N35" s="193">
        <f t="shared" si="10"/>
        <v>0.28680555555555548</v>
      </c>
      <c r="O35" s="193">
        <f t="shared" si="10"/>
        <v>0.30069444444444438</v>
      </c>
      <c r="P35" s="193">
        <f t="shared" si="10"/>
        <v>0.31458333333333327</v>
      </c>
      <c r="Q35" s="193">
        <f t="shared" si="10"/>
        <v>0.85624999999999996</v>
      </c>
      <c r="R35" s="193">
        <f t="shared" si="10"/>
        <v>0.8701388888888888</v>
      </c>
      <c r="S35" s="193">
        <f t="shared" si="10"/>
        <v>0.88402777777777775</v>
      </c>
      <c r="T35" s="328"/>
      <c r="U35" s="193">
        <f t="shared" si="14"/>
        <v>0.32847222222222217</v>
      </c>
      <c r="V35" s="193">
        <f t="shared" si="14"/>
        <v>0.34236111111111106</v>
      </c>
      <c r="W35" s="193">
        <f t="shared" si="14"/>
        <v>0.35624999999999996</v>
      </c>
      <c r="X35" s="193">
        <f t="shared" si="14"/>
        <v>0.37013888888888885</v>
      </c>
      <c r="Y35" s="193">
        <f t="shared" si="14"/>
        <v>0.38402777777777775</v>
      </c>
      <c r="Z35" s="193">
        <f t="shared" si="14"/>
        <v>0.39791666666666659</v>
      </c>
      <c r="AA35" s="193">
        <f t="shared" si="14"/>
        <v>0.41180555555555548</v>
      </c>
      <c r="AB35" s="193">
        <f t="shared" si="14"/>
        <v>0.42569444444444438</v>
      </c>
      <c r="AC35" s="193">
        <f t="shared" si="14"/>
        <v>0.43958333333333327</v>
      </c>
      <c r="AD35" s="193">
        <f t="shared" si="14"/>
        <v>0.45347222222222217</v>
      </c>
      <c r="AE35" s="193">
        <f t="shared" si="14"/>
        <v>0.46736111111111106</v>
      </c>
      <c r="AF35" s="193">
        <f t="shared" si="14"/>
        <v>0.48124999999999996</v>
      </c>
      <c r="AG35" s="193">
        <f t="shared" si="13"/>
        <v>0.49513888888888885</v>
      </c>
      <c r="AH35" s="193">
        <f t="shared" si="13"/>
        <v>0.50902777777777775</v>
      </c>
      <c r="AI35" s="193">
        <f t="shared" si="13"/>
        <v>0.52291666666666659</v>
      </c>
      <c r="AJ35" s="193">
        <f t="shared" si="13"/>
        <v>0.53680555555555554</v>
      </c>
      <c r="AK35" s="193">
        <f t="shared" si="13"/>
        <v>0.55069444444444438</v>
      </c>
      <c r="AL35" s="193">
        <f t="shared" si="13"/>
        <v>0.56458333333333333</v>
      </c>
      <c r="AM35" s="193">
        <f t="shared" si="13"/>
        <v>0.57847222222222217</v>
      </c>
      <c r="AN35" s="193">
        <f t="shared" si="13"/>
        <v>0.59236111111111101</v>
      </c>
      <c r="AO35" s="193">
        <f t="shared" si="13"/>
        <v>0.60624999999999996</v>
      </c>
      <c r="AP35" s="193">
        <f t="shared" si="13"/>
        <v>0.6201388888888888</v>
      </c>
      <c r="AQ35" s="193">
        <f t="shared" si="13"/>
        <v>0.63402777777777775</v>
      </c>
      <c r="AR35" s="193">
        <f t="shared" si="13"/>
        <v>0.64791666666666659</v>
      </c>
      <c r="AS35" s="193">
        <f t="shared" si="13"/>
        <v>0.66180555555555554</v>
      </c>
      <c r="AT35" s="193">
        <f t="shared" si="13"/>
        <v>0.67569444444444438</v>
      </c>
      <c r="AU35" s="193">
        <f t="shared" si="13"/>
        <v>0.68958333333333333</v>
      </c>
      <c r="AV35" s="193">
        <f t="shared" si="13"/>
        <v>0.70347222222222217</v>
      </c>
      <c r="AW35" s="193">
        <f t="shared" ref="AW35:BF36" si="15">AW34+$J$1</f>
        <v>0.71736111111111101</v>
      </c>
      <c r="AX35" s="193">
        <f t="shared" si="15"/>
        <v>0.73124999999999996</v>
      </c>
      <c r="AY35" s="193">
        <f t="shared" si="15"/>
        <v>0.7451388888888888</v>
      </c>
      <c r="AZ35" s="193">
        <f t="shared" si="15"/>
        <v>0.75902777777777775</v>
      </c>
      <c r="BA35" s="193">
        <f t="shared" si="15"/>
        <v>0.77291666666666659</v>
      </c>
      <c r="BB35" s="193">
        <f t="shared" si="15"/>
        <v>0.78680555555555554</v>
      </c>
      <c r="BC35" s="193">
        <f t="shared" si="15"/>
        <v>0.80069444444444438</v>
      </c>
      <c r="BD35" s="193">
        <f t="shared" si="15"/>
        <v>0.81458333333333333</v>
      </c>
      <c r="BE35" s="193">
        <f t="shared" si="15"/>
        <v>0.82847222222222217</v>
      </c>
      <c r="BF35" s="193">
        <f t="shared" si="15"/>
        <v>0.84236111111111101</v>
      </c>
      <c r="BG35" s="328"/>
      <c r="BH35" s="225">
        <f t="shared" si="11"/>
        <v>0.95347222222222217</v>
      </c>
      <c r="BI35" s="225">
        <f t="shared" si="11"/>
        <v>0.9951388888888888</v>
      </c>
      <c r="BJ35" s="225">
        <f t="shared" si="11"/>
        <v>3.680555555555555E-2</v>
      </c>
    </row>
    <row r="36" spans="1:62" ht="15" x14ac:dyDescent="0.25">
      <c r="A36" s="101"/>
      <c r="B36" s="101"/>
      <c r="C36" s="99" t="str">
        <f>VLOOKUP(E:E,'PARAGENS CONCELHO'!$1:$1048576,2,FALSE)</f>
        <v xml:space="preserve"> 40.671972,  -7.917654</v>
      </c>
      <c r="D36" s="99" t="str">
        <f>VLOOKUP(E:E,'PARAGENS CONCELHO'!$1:$1048576,3,FALSE)</f>
        <v>Pedro Henriques 1</v>
      </c>
      <c r="E36" s="100" t="s">
        <v>3239</v>
      </c>
      <c r="F36" s="104"/>
      <c r="G36" s="328"/>
      <c r="H36" s="193">
        <f t="shared" si="12"/>
        <v>0.27361111111111103</v>
      </c>
      <c r="I36" s="193">
        <f t="shared" si="12"/>
        <v>0.89861111111111103</v>
      </c>
      <c r="J36" s="193">
        <f t="shared" si="12"/>
        <v>0.91249999999999998</v>
      </c>
      <c r="K36" s="328"/>
      <c r="L36" s="193">
        <f t="shared" si="4"/>
        <v>0.91249999999999998</v>
      </c>
      <c r="M36" s="328"/>
      <c r="N36" s="193">
        <f t="shared" si="10"/>
        <v>0.28749999999999992</v>
      </c>
      <c r="O36" s="193">
        <f t="shared" si="10"/>
        <v>0.30138888888888882</v>
      </c>
      <c r="P36" s="193">
        <f t="shared" si="10"/>
        <v>0.31527777777777771</v>
      </c>
      <c r="Q36" s="193">
        <f t="shared" si="10"/>
        <v>0.8569444444444444</v>
      </c>
      <c r="R36" s="193">
        <f t="shared" si="10"/>
        <v>0.87083333333333324</v>
      </c>
      <c r="S36" s="193">
        <f t="shared" si="10"/>
        <v>0.88472222222222219</v>
      </c>
      <c r="T36" s="328"/>
      <c r="U36" s="193">
        <f t="shared" si="14"/>
        <v>0.32916666666666661</v>
      </c>
      <c r="V36" s="193">
        <f t="shared" si="14"/>
        <v>0.3430555555555555</v>
      </c>
      <c r="W36" s="193">
        <f t="shared" si="14"/>
        <v>0.3569444444444444</v>
      </c>
      <c r="X36" s="193">
        <f t="shared" si="14"/>
        <v>0.37083333333333329</v>
      </c>
      <c r="Y36" s="193">
        <f t="shared" si="14"/>
        <v>0.38472222222222219</v>
      </c>
      <c r="Z36" s="193">
        <f t="shared" si="14"/>
        <v>0.39861111111111103</v>
      </c>
      <c r="AA36" s="193">
        <f t="shared" si="14"/>
        <v>0.41249999999999992</v>
      </c>
      <c r="AB36" s="193">
        <f t="shared" si="14"/>
        <v>0.42638888888888882</v>
      </c>
      <c r="AC36" s="193">
        <f t="shared" si="14"/>
        <v>0.44027777777777771</v>
      </c>
      <c r="AD36" s="193">
        <f t="shared" si="14"/>
        <v>0.45416666666666661</v>
      </c>
      <c r="AE36" s="193">
        <f t="shared" si="14"/>
        <v>0.4680555555555555</v>
      </c>
      <c r="AF36" s="193">
        <f t="shared" si="14"/>
        <v>0.4819444444444444</v>
      </c>
      <c r="AG36" s="193">
        <f t="shared" si="13"/>
        <v>0.49583333333333329</v>
      </c>
      <c r="AH36" s="193">
        <f t="shared" si="13"/>
        <v>0.50972222222222219</v>
      </c>
      <c r="AI36" s="193">
        <f t="shared" si="13"/>
        <v>0.52361111111111103</v>
      </c>
      <c r="AJ36" s="193">
        <f t="shared" si="13"/>
        <v>0.53749999999999998</v>
      </c>
      <c r="AK36" s="193">
        <f t="shared" si="13"/>
        <v>0.55138888888888882</v>
      </c>
      <c r="AL36" s="193">
        <f t="shared" si="13"/>
        <v>0.56527777777777777</v>
      </c>
      <c r="AM36" s="193">
        <f t="shared" si="13"/>
        <v>0.57916666666666661</v>
      </c>
      <c r="AN36" s="193">
        <f t="shared" si="13"/>
        <v>0.59305555555555545</v>
      </c>
      <c r="AO36" s="193">
        <f t="shared" si="13"/>
        <v>0.6069444444444444</v>
      </c>
      <c r="AP36" s="193">
        <f t="shared" si="13"/>
        <v>0.62083333333333324</v>
      </c>
      <c r="AQ36" s="193">
        <f t="shared" si="13"/>
        <v>0.63472222222222219</v>
      </c>
      <c r="AR36" s="193">
        <f t="shared" si="13"/>
        <v>0.64861111111111103</v>
      </c>
      <c r="AS36" s="193">
        <f t="shared" si="13"/>
        <v>0.66249999999999998</v>
      </c>
      <c r="AT36" s="193">
        <f t="shared" si="13"/>
        <v>0.67638888888888882</v>
      </c>
      <c r="AU36" s="193">
        <f t="shared" si="13"/>
        <v>0.69027777777777777</v>
      </c>
      <c r="AV36" s="193">
        <f t="shared" si="13"/>
        <v>0.70416666666666661</v>
      </c>
      <c r="AW36" s="193">
        <f t="shared" si="15"/>
        <v>0.71805555555555545</v>
      </c>
      <c r="AX36" s="193">
        <f t="shared" si="15"/>
        <v>0.7319444444444444</v>
      </c>
      <c r="AY36" s="193">
        <f t="shared" si="15"/>
        <v>0.74583333333333324</v>
      </c>
      <c r="AZ36" s="193">
        <f t="shared" si="15"/>
        <v>0.75972222222222219</v>
      </c>
      <c r="BA36" s="193">
        <f t="shared" si="15"/>
        <v>0.77361111111111103</v>
      </c>
      <c r="BB36" s="193">
        <f t="shared" si="15"/>
        <v>0.78749999999999998</v>
      </c>
      <c r="BC36" s="193">
        <f t="shared" si="15"/>
        <v>0.80138888888888882</v>
      </c>
      <c r="BD36" s="193">
        <f t="shared" si="15"/>
        <v>0.81527777777777777</v>
      </c>
      <c r="BE36" s="193">
        <f t="shared" si="15"/>
        <v>0.82916666666666661</v>
      </c>
      <c r="BF36" s="193">
        <f t="shared" si="15"/>
        <v>0.84305555555555545</v>
      </c>
      <c r="BG36" s="328"/>
      <c r="BH36" s="225">
        <f t="shared" si="11"/>
        <v>0.95416666666666661</v>
      </c>
      <c r="BI36" s="225">
        <f t="shared" si="11"/>
        <v>0.99583333333333324</v>
      </c>
      <c r="BJ36" s="225">
        <f t="shared" si="11"/>
        <v>3.7499999999999992E-2</v>
      </c>
    </row>
    <row r="37" spans="1:62" ht="15" x14ac:dyDescent="0.25">
      <c r="A37" s="98" t="s">
        <v>3294</v>
      </c>
      <c r="B37" s="98" t="s">
        <v>3295</v>
      </c>
      <c r="C37" s="99" t="str">
        <f>VLOOKUP(E:E,'PARAGENS CONCELHO'!$1:$1048576,2,FALSE)</f>
        <v xml:space="preserve"> 40.671823,  -7.918614</v>
      </c>
      <c r="D37" s="99" t="str">
        <f>VLOOKUP(E:E,'PARAGENS CONCELHO'!$1:$1048576,3,FALSE)</f>
        <v>Pedro Henriques 2</v>
      </c>
      <c r="E37" s="99" t="s">
        <v>3296</v>
      </c>
      <c r="F37" s="108"/>
      <c r="G37" s="328"/>
      <c r="H37" s="193">
        <f>H35+$J$2</f>
        <v>0.27430555555555547</v>
      </c>
      <c r="I37" s="193">
        <f>I35+$J$2</f>
        <v>0.89930555555555547</v>
      </c>
      <c r="J37" s="193">
        <f>J35+$J$2</f>
        <v>0.91319444444444442</v>
      </c>
      <c r="K37" s="328"/>
      <c r="L37" s="193">
        <f>L35+$J$2</f>
        <v>0.91319444444444442</v>
      </c>
      <c r="M37" s="328"/>
      <c r="N37" s="193">
        <f t="shared" ref="N37:S37" si="16">N35+$J$2</f>
        <v>0.28819444444444436</v>
      </c>
      <c r="O37" s="193">
        <f t="shared" si="16"/>
        <v>0.30208333333333326</v>
      </c>
      <c r="P37" s="193">
        <f t="shared" si="16"/>
        <v>0.31597222222222215</v>
      </c>
      <c r="Q37" s="193">
        <f t="shared" si="16"/>
        <v>0.85763888888888884</v>
      </c>
      <c r="R37" s="193">
        <f t="shared" si="16"/>
        <v>0.87152777777777768</v>
      </c>
      <c r="S37" s="193">
        <f t="shared" si="16"/>
        <v>0.88541666666666663</v>
      </c>
      <c r="T37" s="328"/>
      <c r="U37" s="193">
        <f t="shared" ref="U37:BF37" si="17">U35+$J$2</f>
        <v>0.32986111111111105</v>
      </c>
      <c r="V37" s="193">
        <f t="shared" si="17"/>
        <v>0.34374999999999994</v>
      </c>
      <c r="W37" s="193">
        <f t="shared" si="17"/>
        <v>0.35763888888888884</v>
      </c>
      <c r="X37" s="193">
        <f t="shared" si="17"/>
        <v>0.37152777777777773</v>
      </c>
      <c r="Y37" s="193">
        <f t="shared" si="17"/>
        <v>0.38541666666666663</v>
      </c>
      <c r="Z37" s="193">
        <f t="shared" si="17"/>
        <v>0.39930555555555547</v>
      </c>
      <c r="AA37" s="193">
        <f t="shared" si="17"/>
        <v>0.41319444444444436</v>
      </c>
      <c r="AB37" s="193">
        <f t="shared" si="17"/>
        <v>0.42708333333333326</v>
      </c>
      <c r="AC37" s="193">
        <f t="shared" si="17"/>
        <v>0.44097222222222215</v>
      </c>
      <c r="AD37" s="193">
        <f t="shared" si="17"/>
        <v>0.45486111111111105</v>
      </c>
      <c r="AE37" s="193">
        <f t="shared" si="17"/>
        <v>0.46874999999999994</v>
      </c>
      <c r="AF37" s="193">
        <f t="shared" si="17"/>
        <v>0.48263888888888884</v>
      </c>
      <c r="AG37" s="193">
        <f t="shared" si="17"/>
        <v>0.49652777777777773</v>
      </c>
      <c r="AH37" s="193">
        <f t="shared" si="17"/>
        <v>0.51041666666666663</v>
      </c>
      <c r="AI37" s="193">
        <f t="shared" si="17"/>
        <v>0.52430555555555547</v>
      </c>
      <c r="AJ37" s="193">
        <f t="shared" si="17"/>
        <v>0.53819444444444442</v>
      </c>
      <c r="AK37" s="193">
        <f t="shared" si="17"/>
        <v>0.55208333333333326</v>
      </c>
      <c r="AL37" s="193">
        <f t="shared" si="17"/>
        <v>0.56597222222222221</v>
      </c>
      <c r="AM37" s="193">
        <f t="shared" si="17"/>
        <v>0.57986111111111105</v>
      </c>
      <c r="AN37" s="193">
        <f t="shared" si="17"/>
        <v>0.59374999999999989</v>
      </c>
      <c r="AO37" s="193">
        <f t="shared" si="17"/>
        <v>0.60763888888888884</v>
      </c>
      <c r="AP37" s="193">
        <f t="shared" si="17"/>
        <v>0.62152777777777768</v>
      </c>
      <c r="AQ37" s="193">
        <f t="shared" si="17"/>
        <v>0.63541666666666663</v>
      </c>
      <c r="AR37" s="193">
        <f t="shared" si="17"/>
        <v>0.64930555555555547</v>
      </c>
      <c r="AS37" s="193">
        <f t="shared" si="17"/>
        <v>0.66319444444444442</v>
      </c>
      <c r="AT37" s="193">
        <f t="shared" si="17"/>
        <v>0.67708333333333326</v>
      </c>
      <c r="AU37" s="193">
        <f t="shared" si="17"/>
        <v>0.69097222222222221</v>
      </c>
      <c r="AV37" s="193">
        <f t="shared" si="17"/>
        <v>0.70486111111111105</v>
      </c>
      <c r="AW37" s="193">
        <f t="shared" si="17"/>
        <v>0.71874999999999989</v>
      </c>
      <c r="AX37" s="193">
        <f t="shared" si="17"/>
        <v>0.73263888888888884</v>
      </c>
      <c r="AY37" s="193">
        <f t="shared" si="17"/>
        <v>0.74652777777777768</v>
      </c>
      <c r="AZ37" s="193">
        <f t="shared" si="17"/>
        <v>0.76041666666666663</v>
      </c>
      <c r="BA37" s="193">
        <f t="shared" si="17"/>
        <v>0.77430555555555547</v>
      </c>
      <c r="BB37" s="193">
        <f t="shared" si="17"/>
        <v>0.78819444444444442</v>
      </c>
      <c r="BC37" s="193">
        <f t="shared" si="17"/>
        <v>0.80208333333333326</v>
      </c>
      <c r="BD37" s="193">
        <f t="shared" si="17"/>
        <v>0.81597222222222221</v>
      </c>
      <c r="BE37" s="193">
        <f t="shared" si="17"/>
        <v>0.82986111111111105</v>
      </c>
      <c r="BF37" s="193">
        <f t="shared" si="17"/>
        <v>0.84374999999999989</v>
      </c>
      <c r="BG37" s="328"/>
      <c r="BH37" s="225">
        <f>BH35+$J$2</f>
        <v>0.95486111111111105</v>
      </c>
      <c r="BI37" s="225">
        <f>BI35+$J$2</f>
        <v>0.99652777777777768</v>
      </c>
      <c r="BJ37" s="225">
        <f>BJ35+$J$2</f>
        <v>3.8194444444444441E-2</v>
      </c>
    </row>
    <row r="38" spans="1:62" ht="15" x14ac:dyDescent="0.25">
      <c r="A38" s="101" t="s">
        <v>305</v>
      </c>
      <c r="B38" s="101" t="s">
        <v>3297</v>
      </c>
      <c r="C38" s="99" t="str">
        <f>VLOOKUP(E:E,'PARAGENS CONCELHO'!$1:$1048576,2,FALSE)</f>
        <v xml:space="preserve"> 40.671568,  -7.920095</v>
      </c>
      <c r="D38" s="99" t="str">
        <f>VLOOKUP(E:E,'PARAGENS CONCELHO'!$1:$1048576,3,FALSE)</f>
        <v>M Ferreira Figueiredo 2</v>
      </c>
      <c r="E38" s="102" t="s">
        <v>3298</v>
      </c>
      <c r="F38" s="104"/>
      <c r="G38" s="328"/>
      <c r="H38" s="193">
        <f t="shared" ref="H38:J40" si="18">H37+$J$2</f>
        <v>0.27569444444444435</v>
      </c>
      <c r="I38" s="193">
        <f t="shared" si="18"/>
        <v>0.90069444444444435</v>
      </c>
      <c r="J38" s="193">
        <f t="shared" si="18"/>
        <v>0.9145833333333333</v>
      </c>
      <c r="K38" s="328"/>
      <c r="L38" s="193">
        <f>L37+$J$2</f>
        <v>0.9145833333333333</v>
      </c>
      <c r="M38" s="328"/>
      <c r="N38" s="193">
        <f t="shared" ref="N38:S40" si="19">N37+$J$2</f>
        <v>0.28958333333333325</v>
      </c>
      <c r="O38" s="193">
        <f t="shared" si="19"/>
        <v>0.30347222222222214</v>
      </c>
      <c r="P38" s="193">
        <f t="shared" si="19"/>
        <v>0.31736111111111104</v>
      </c>
      <c r="Q38" s="193">
        <f t="shared" si="19"/>
        <v>0.85902777777777772</v>
      </c>
      <c r="R38" s="193">
        <f t="shared" si="19"/>
        <v>0.87291666666666656</v>
      </c>
      <c r="S38" s="193">
        <f t="shared" si="19"/>
        <v>0.88680555555555551</v>
      </c>
      <c r="T38" s="328"/>
      <c r="U38" s="193">
        <f t="shared" ref="U38:BF40" si="20">U37+$J$2</f>
        <v>0.33124999999999993</v>
      </c>
      <c r="V38" s="193">
        <f t="shared" si="20"/>
        <v>0.34513888888888883</v>
      </c>
      <c r="W38" s="193">
        <f t="shared" si="20"/>
        <v>0.35902777777777772</v>
      </c>
      <c r="X38" s="193">
        <f t="shared" si="20"/>
        <v>0.37291666666666662</v>
      </c>
      <c r="Y38" s="193">
        <f t="shared" si="20"/>
        <v>0.38680555555555551</v>
      </c>
      <c r="Z38" s="193">
        <f t="shared" si="20"/>
        <v>0.40069444444444435</v>
      </c>
      <c r="AA38" s="193">
        <f t="shared" si="20"/>
        <v>0.41458333333333325</v>
      </c>
      <c r="AB38" s="193">
        <f t="shared" si="20"/>
        <v>0.42847222222222214</v>
      </c>
      <c r="AC38" s="193">
        <f t="shared" si="20"/>
        <v>0.44236111111111104</v>
      </c>
      <c r="AD38" s="193">
        <f t="shared" si="20"/>
        <v>0.45624999999999993</v>
      </c>
      <c r="AE38" s="193">
        <f t="shared" si="20"/>
        <v>0.47013888888888883</v>
      </c>
      <c r="AF38" s="193">
        <f t="shared" si="20"/>
        <v>0.48402777777777772</v>
      </c>
      <c r="AG38" s="193">
        <f t="shared" si="20"/>
        <v>0.49791666666666662</v>
      </c>
      <c r="AH38" s="193">
        <f t="shared" si="20"/>
        <v>0.51180555555555551</v>
      </c>
      <c r="AI38" s="193">
        <f t="shared" si="20"/>
        <v>0.52569444444444435</v>
      </c>
      <c r="AJ38" s="193">
        <f t="shared" si="20"/>
        <v>0.5395833333333333</v>
      </c>
      <c r="AK38" s="193">
        <f t="shared" si="20"/>
        <v>0.55347222222222214</v>
      </c>
      <c r="AL38" s="193">
        <f t="shared" si="20"/>
        <v>0.56736111111111109</v>
      </c>
      <c r="AM38" s="193">
        <f t="shared" si="20"/>
        <v>0.58124999999999993</v>
      </c>
      <c r="AN38" s="193">
        <f t="shared" si="20"/>
        <v>0.59513888888888877</v>
      </c>
      <c r="AO38" s="193">
        <f t="shared" si="20"/>
        <v>0.60902777777777772</v>
      </c>
      <c r="AP38" s="193">
        <f t="shared" si="20"/>
        <v>0.62291666666666656</v>
      </c>
      <c r="AQ38" s="193">
        <f t="shared" si="20"/>
        <v>0.63680555555555551</v>
      </c>
      <c r="AR38" s="193">
        <f t="shared" si="20"/>
        <v>0.65069444444444435</v>
      </c>
      <c r="AS38" s="193">
        <f t="shared" si="20"/>
        <v>0.6645833333333333</v>
      </c>
      <c r="AT38" s="193">
        <f t="shared" si="20"/>
        <v>0.67847222222222214</v>
      </c>
      <c r="AU38" s="193">
        <f t="shared" si="20"/>
        <v>0.69236111111111109</v>
      </c>
      <c r="AV38" s="193">
        <f t="shared" si="20"/>
        <v>0.70624999999999993</v>
      </c>
      <c r="AW38" s="193">
        <f t="shared" si="20"/>
        <v>0.72013888888888877</v>
      </c>
      <c r="AX38" s="193">
        <f t="shared" si="20"/>
        <v>0.73402777777777772</v>
      </c>
      <c r="AY38" s="193">
        <f t="shared" si="20"/>
        <v>0.74791666666666656</v>
      </c>
      <c r="AZ38" s="193">
        <f t="shared" si="20"/>
        <v>0.76180555555555551</v>
      </c>
      <c r="BA38" s="193">
        <f t="shared" si="20"/>
        <v>0.77569444444444435</v>
      </c>
      <c r="BB38" s="193">
        <f t="shared" si="20"/>
        <v>0.7895833333333333</v>
      </c>
      <c r="BC38" s="193">
        <f t="shared" si="20"/>
        <v>0.80347222222222214</v>
      </c>
      <c r="BD38" s="193">
        <f t="shared" si="20"/>
        <v>0.81736111111111109</v>
      </c>
      <c r="BE38" s="193">
        <f t="shared" si="20"/>
        <v>0.83124999999999993</v>
      </c>
      <c r="BF38" s="193">
        <f t="shared" si="20"/>
        <v>0.84513888888888877</v>
      </c>
      <c r="BG38" s="328"/>
      <c r="BH38" s="225">
        <f t="shared" ref="BH38:BJ40" si="21">BH37+$J$2</f>
        <v>0.95624999999999993</v>
      </c>
      <c r="BI38" s="225">
        <f t="shared" si="21"/>
        <v>0.99791666666666656</v>
      </c>
      <c r="BJ38" s="225">
        <f t="shared" si="21"/>
        <v>3.9583333333333331E-2</v>
      </c>
    </row>
    <row r="39" spans="1:62" ht="15" x14ac:dyDescent="0.25">
      <c r="A39" s="98" t="s">
        <v>311</v>
      </c>
      <c r="B39" s="98" t="s">
        <v>3299</v>
      </c>
      <c r="C39" s="99" t="str">
        <f>VLOOKUP(E:E,'PARAGENS CONCELHO'!$1:$1048576,2,FALSE)</f>
        <v xml:space="preserve"> 40.668655,  -7.919090</v>
      </c>
      <c r="D39" s="99" t="str">
        <f>VLOOKUP(E:E,'PARAGENS CONCELHO'!$1:$1048576,3,FALSE)</f>
        <v>Avenida Europa</v>
      </c>
      <c r="E39" s="99" t="s">
        <v>3300</v>
      </c>
      <c r="F39" s="103"/>
      <c r="G39" s="328"/>
      <c r="H39" s="193">
        <f t="shared" si="18"/>
        <v>0.27708333333333324</v>
      </c>
      <c r="I39" s="193">
        <f t="shared" si="18"/>
        <v>0.90208333333333324</v>
      </c>
      <c r="J39" s="193">
        <f t="shared" si="18"/>
        <v>0.91597222222222219</v>
      </c>
      <c r="K39" s="328"/>
      <c r="L39" s="193">
        <f>L38+$J$2</f>
        <v>0.91597222222222219</v>
      </c>
      <c r="M39" s="328"/>
      <c r="N39" s="193">
        <f t="shared" si="19"/>
        <v>0.29097222222222213</v>
      </c>
      <c r="O39" s="193">
        <f t="shared" si="19"/>
        <v>0.30486111111111103</v>
      </c>
      <c r="P39" s="193">
        <f t="shared" si="19"/>
        <v>0.31874999999999992</v>
      </c>
      <c r="Q39" s="193">
        <f t="shared" si="19"/>
        <v>0.86041666666666661</v>
      </c>
      <c r="R39" s="193">
        <f t="shared" si="19"/>
        <v>0.87430555555555545</v>
      </c>
      <c r="S39" s="193">
        <f t="shared" si="19"/>
        <v>0.8881944444444444</v>
      </c>
      <c r="T39" s="328"/>
      <c r="U39" s="193">
        <f t="shared" si="20"/>
        <v>0.33263888888888882</v>
      </c>
      <c r="V39" s="193">
        <f t="shared" si="20"/>
        <v>0.34652777777777771</v>
      </c>
      <c r="W39" s="193">
        <f t="shared" si="20"/>
        <v>0.36041666666666661</v>
      </c>
      <c r="X39" s="193">
        <f t="shared" si="20"/>
        <v>0.3743055555555555</v>
      </c>
      <c r="Y39" s="193">
        <f t="shared" si="20"/>
        <v>0.3881944444444444</v>
      </c>
      <c r="Z39" s="193">
        <f t="shared" si="20"/>
        <v>0.40208333333333324</v>
      </c>
      <c r="AA39" s="193">
        <f t="shared" si="20"/>
        <v>0.41597222222222213</v>
      </c>
      <c r="AB39" s="193">
        <f t="shared" si="20"/>
        <v>0.42986111111111103</v>
      </c>
      <c r="AC39" s="193">
        <f t="shared" si="20"/>
        <v>0.44374999999999992</v>
      </c>
      <c r="AD39" s="193">
        <f t="shared" si="20"/>
        <v>0.45763888888888882</v>
      </c>
      <c r="AE39" s="193">
        <f t="shared" si="20"/>
        <v>0.47152777777777771</v>
      </c>
      <c r="AF39" s="193">
        <f t="shared" si="20"/>
        <v>0.48541666666666661</v>
      </c>
      <c r="AG39" s="193">
        <f t="shared" si="20"/>
        <v>0.4993055555555555</v>
      </c>
      <c r="AH39" s="193">
        <f t="shared" si="20"/>
        <v>0.5131944444444444</v>
      </c>
      <c r="AI39" s="193">
        <f t="shared" si="20"/>
        <v>0.52708333333333324</v>
      </c>
      <c r="AJ39" s="193">
        <f t="shared" si="20"/>
        <v>0.54097222222222219</v>
      </c>
      <c r="AK39" s="193">
        <f t="shared" si="20"/>
        <v>0.55486111111111103</v>
      </c>
      <c r="AL39" s="193">
        <f t="shared" si="20"/>
        <v>0.56874999999999998</v>
      </c>
      <c r="AM39" s="193">
        <f t="shared" si="20"/>
        <v>0.58263888888888882</v>
      </c>
      <c r="AN39" s="193">
        <f t="shared" si="20"/>
        <v>0.59652777777777766</v>
      </c>
      <c r="AO39" s="193">
        <f t="shared" si="20"/>
        <v>0.61041666666666661</v>
      </c>
      <c r="AP39" s="193">
        <f t="shared" si="20"/>
        <v>0.62430555555555545</v>
      </c>
      <c r="AQ39" s="193">
        <f t="shared" si="20"/>
        <v>0.6381944444444444</v>
      </c>
      <c r="AR39" s="193">
        <f t="shared" si="20"/>
        <v>0.65208333333333324</v>
      </c>
      <c r="AS39" s="193">
        <f t="shared" si="20"/>
        <v>0.66597222222222219</v>
      </c>
      <c r="AT39" s="193">
        <f t="shared" si="20"/>
        <v>0.67986111111111103</v>
      </c>
      <c r="AU39" s="193">
        <f t="shared" si="20"/>
        <v>0.69374999999999998</v>
      </c>
      <c r="AV39" s="193">
        <f t="shared" si="20"/>
        <v>0.70763888888888882</v>
      </c>
      <c r="AW39" s="193">
        <f t="shared" si="20"/>
        <v>0.72152777777777766</v>
      </c>
      <c r="AX39" s="193">
        <f t="shared" si="20"/>
        <v>0.73541666666666661</v>
      </c>
      <c r="AY39" s="193">
        <f t="shared" si="20"/>
        <v>0.74930555555555545</v>
      </c>
      <c r="AZ39" s="193">
        <f t="shared" si="20"/>
        <v>0.7631944444444444</v>
      </c>
      <c r="BA39" s="193">
        <f t="shared" si="20"/>
        <v>0.77708333333333324</v>
      </c>
      <c r="BB39" s="193">
        <f t="shared" si="20"/>
        <v>0.79097222222222219</v>
      </c>
      <c r="BC39" s="193">
        <f t="shared" si="20"/>
        <v>0.80486111111111103</v>
      </c>
      <c r="BD39" s="193">
        <f t="shared" si="20"/>
        <v>0.81874999999999998</v>
      </c>
      <c r="BE39" s="193">
        <f t="shared" si="20"/>
        <v>0.83263888888888882</v>
      </c>
      <c r="BF39" s="193">
        <f t="shared" si="20"/>
        <v>0.84652777777777766</v>
      </c>
      <c r="BG39" s="328"/>
      <c r="BH39" s="225">
        <f t="shared" si="21"/>
        <v>0.95763888888888882</v>
      </c>
      <c r="BI39" s="225">
        <f t="shared" si="21"/>
        <v>0.99930555555555545</v>
      </c>
      <c r="BJ39" s="225">
        <f t="shared" si="21"/>
        <v>4.0972222222222222E-2</v>
      </c>
    </row>
    <row r="40" spans="1:62" ht="15" x14ac:dyDescent="0.25">
      <c r="A40" s="101" t="s">
        <v>3301</v>
      </c>
      <c r="B40" s="101" t="s">
        <v>3302</v>
      </c>
      <c r="C40" s="99" t="str">
        <f>VLOOKUP(E:E,'PARAGENS CONCELHO'!$1:$1048576,2,FALSE)</f>
        <v xml:space="preserve"> 40.666446,  -7.917132</v>
      </c>
      <c r="D40" s="99" t="str">
        <f>VLOOKUP(E:E,'PARAGENS CONCELHO'!$1:$1048576,3,FALSE)</f>
        <v>Av Europa-Tribunal 1</v>
      </c>
      <c r="E40" s="102" t="s">
        <v>3072</v>
      </c>
      <c r="F40" s="107"/>
      <c r="G40" s="328"/>
      <c r="H40" s="193">
        <f>H39+$J$2</f>
        <v>0.27847222222222212</v>
      </c>
      <c r="I40" s="193">
        <f t="shared" si="18"/>
        <v>0.90347222222222212</v>
      </c>
      <c r="J40" s="193">
        <f t="shared" si="18"/>
        <v>0.91736111111111107</v>
      </c>
      <c r="K40" s="328"/>
      <c r="L40" s="193">
        <f>L39+$J$2</f>
        <v>0.91736111111111107</v>
      </c>
      <c r="M40" s="328"/>
      <c r="N40" s="193">
        <f t="shared" si="19"/>
        <v>0.29236111111111102</v>
      </c>
      <c r="O40" s="193">
        <f t="shared" si="19"/>
        <v>0.30624999999999991</v>
      </c>
      <c r="P40" s="193">
        <f t="shared" si="19"/>
        <v>0.32013888888888881</v>
      </c>
      <c r="Q40" s="193">
        <f t="shared" si="19"/>
        <v>0.86180555555555549</v>
      </c>
      <c r="R40" s="193">
        <f t="shared" si="19"/>
        <v>0.87569444444444433</v>
      </c>
      <c r="S40" s="193">
        <f t="shared" si="19"/>
        <v>0.88958333333333328</v>
      </c>
      <c r="T40" s="328"/>
      <c r="U40" s="193">
        <f t="shared" si="20"/>
        <v>0.3340277777777777</v>
      </c>
      <c r="V40" s="193">
        <f t="shared" si="20"/>
        <v>0.3479166666666666</v>
      </c>
      <c r="W40" s="193">
        <f t="shared" si="20"/>
        <v>0.36180555555555549</v>
      </c>
      <c r="X40" s="193">
        <f t="shared" si="20"/>
        <v>0.37569444444444439</v>
      </c>
      <c r="Y40" s="193">
        <f t="shared" si="20"/>
        <v>0.38958333333333328</v>
      </c>
      <c r="Z40" s="193">
        <f t="shared" si="20"/>
        <v>0.40347222222222212</v>
      </c>
      <c r="AA40" s="193">
        <f t="shared" si="20"/>
        <v>0.41736111111111102</v>
      </c>
      <c r="AB40" s="193">
        <f t="shared" si="20"/>
        <v>0.43124999999999991</v>
      </c>
      <c r="AC40" s="193">
        <f t="shared" si="20"/>
        <v>0.44513888888888881</v>
      </c>
      <c r="AD40" s="193">
        <f t="shared" si="20"/>
        <v>0.4590277777777777</v>
      </c>
      <c r="AE40" s="193">
        <f t="shared" si="20"/>
        <v>0.4729166666666666</v>
      </c>
      <c r="AF40" s="193">
        <f t="shared" si="20"/>
        <v>0.48680555555555549</v>
      </c>
      <c r="AG40" s="193">
        <f t="shared" si="20"/>
        <v>0.50069444444444444</v>
      </c>
      <c r="AH40" s="193">
        <f t="shared" si="20"/>
        <v>0.51458333333333328</v>
      </c>
      <c r="AI40" s="193">
        <f t="shared" si="20"/>
        <v>0.52847222222222212</v>
      </c>
      <c r="AJ40" s="193">
        <f t="shared" si="20"/>
        <v>0.54236111111111107</v>
      </c>
      <c r="AK40" s="193">
        <f t="shared" si="20"/>
        <v>0.55624999999999991</v>
      </c>
      <c r="AL40" s="193">
        <f t="shared" si="20"/>
        <v>0.57013888888888886</v>
      </c>
      <c r="AM40" s="193">
        <f t="shared" si="20"/>
        <v>0.5840277777777777</v>
      </c>
      <c r="AN40" s="193">
        <f t="shared" si="20"/>
        <v>0.59791666666666654</v>
      </c>
      <c r="AO40" s="193">
        <f t="shared" si="20"/>
        <v>0.61180555555555549</v>
      </c>
      <c r="AP40" s="193">
        <f t="shared" si="20"/>
        <v>0.62569444444444433</v>
      </c>
      <c r="AQ40" s="193">
        <f t="shared" si="20"/>
        <v>0.63958333333333328</v>
      </c>
      <c r="AR40" s="193">
        <f t="shared" si="20"/>
        <v>0.65347222222222212</v>
      </c>
      <c r="AS40" s="193">
        <f t="shared" si="20"/>
        <v>0.66736111111111107</v>
      </c>
      <c r="AT40" s="193">
        <f t="shared" si="20"/>
        <v>0.68124999999999991</v>
      </c>
      <c r="AU40" s="193">
        <f t="shared" si="20"/>
        <v>0.69513888888888886</v>
      </c>
      <c r="AV40" s="193">
        <f t="shared" si="20"/>
        <v>0.7090277777777777</v>
      </c>
      <c r="AW40" s="193">
        <f t="shared" si="20"/>
        <v>0.72291666666666654</v>
      </c>
      <c r="AX40" s="193">
        <f t="shared" si="20"/>
        <v>0.73680555555555549</v>
      </c>
      <c r="AY40" s="193">
        <f t="shared" si="20"/>
        <v>0.75069444444444433</v>
      </c>
      <c r="AZ40" s="193">
        <f t="shared" si="20"/>
        <v>0.76458333333333328</v>
      </c>
      <c r="BA40" s="193">
        <f t="shared" si="20"/>
        <v>0.77847222222222212</v>
      </c>
      <c r="BB40" s="193">
        <f t="shared" si="20"/>
        <v>0.79236111111111107</v>
      </c>
      <c r="BC40" s="193">
        <f t="shared" si="20"/>
        <v>0.80624999999999991</v>
      </c>
      <c r="BD40" s="193">
        <f t="shared" si="20"/>
        <v>0.82013888888888886</v>
      </c>
      <c r="BE40" s="193">
        <f t="shared" si="20"/>
        <v>0.8340277777777777</v>
      </c>
      <c r="BF40" s="193">
        <f t="shared" si="20"/>
        <v>0.84791666666666654</v>
      </c>
      <c r="BG40" s="328"/>
      <c r="BH40" s="225">
        <f t="shared" si="21"/>
        <v>0.9590277777777777</v>
      </c>
      <c r="BI40" s="225">
        <f t="shared" si="21"/>
        <v>1.0006944444444443</v>
      </c>
      <c r="BJ40" s="225">
        <f t="shared" si="21"/>
        <v>4.2361111111111113E-2</v>
      </c>
    </row>
    <row r="41" spans="1:62" ht="15" x14ac:dyDescent="0.25">
      <c r="A41" s="98" t="s">
        <v>3303</v>
      </c>
      <c r="B41" s="98" t="s">
        <v>3304</v>
      </c>
      <c r="C41" s="99" t="str">
        <f>VLOOKUP(E:E,'PARAGENS CONCELHO'!$1:$1048576,2,FALSE)</f>
        <v xml:space="preserve"> 40.664076,  -7.915913</v>
      </c>
      <c r="D41" s="99" t="str">
        <f>VLOOKUP(E:E,'PARAGENS CONCELHO'!$1:$1048576,3,FALSE)</f>
        <v>Fonte Cibernética 1</v>
      </c>
      <c r="E41" s="99" t="s">
        <v>2769</v>
      </c>
      <c r="F41" s="103"/>
      <c r="G41" s="328"/>
      <c r="H41" s="193">
        <f t="shared" ref="H41:H52" si="22">H40+$J$1</f>
        <v>0.27916666666666656</v>
      </c>
      <c r="I41" s="193">
        <f t="shared" ref="I41:J57" si="23">I40+$J$1</f>
        <v>0.90416666666666656</v>
      </c>
      <c r="J41" s="193">
        <f t="shared" si="23"/>
        <v>0.91805555555555551</v>
      </c>
      <c r="K41" s="328"/>
      <c r="L41" s="193">
        <f>L40+$J$1</f>
        <v>0.91805555555555551</v>
      </c>
      <c r="M41" s="328"/>
      <c r="N41" s="193">
        <f t="shared" ref="N41:S57" si="24">N40+$J$1</f>
        <v>0.29305555555555546</v>
      </c>
      <c r="O41" s="193">
        <f t="shared" si="24"/>
        <v>0.30694444444444435</v>
      </c>
      <c r="P41" s="193">
        <f t="shared" si="24"/>
        <v>0.32083333333333325</v>
      </c>
      <c r="Q41" s="193">
        <f t="shared" si="24"/>
        <v>0.86249999999999993</v>
      </c>
      <c r="R41" s="193">
        <f t="shared" si="24"/>
        <v>0.87638888888888877</v>
      </c>
      <c r="S41" s="193">
        <f t="shared" si="24"/>
        <v>0.89027777777777772</v>
      </c>
      <c r="T41" s="328"/>
      <c r="U41" s="193">
        <f t="shared" ref="U41:BF47" si="25">U40+$J$1</f>
        <v>0.33472222222222214</v>
      </c>
      <c r="V41" s="193">
        <f t="shared" si="25"/>
        <v>0.34861111111111104</v>
      </c>
      <c r="W41" s="193">
        <f t="shared" si="25"/>
        <v>0.36249999999999993</v>
      </c>
      <c r="X41" s="193">
        <f t="shared" si="25"/>
        <v>0.37638888888888883</v>
      </c>
      <c r="Y41" s="193">
        <f t="shared" si="25"/>
        <v>0.39027777777777772</v>
      </c>
      <c r="Z41" s="193">
        <f t="shared" si="25"/>
        <v>0.40416666666666656</v>
      </c>
      <c r="AA41" s="193">
        <f t="shared" si="25"/>
        <v>0.41805555555555546</v>
      </c>
      <c r="AB41" s="193">
        <f t="shared" si="25"/>
        <v>0.43194444444444435</v>
      </c>
      <c r="AC41" s="193">
        <f t="shared" si="25"/>
        <v>0.44583333333333325</v>
      </c>
      <c r="AD41" s="193">
        <f t="shared" si="25"/>
        <v>0.45972222222222214</v>
      </c>
      <c r="AE41" s="193">
        <f t="shared" si="25"/>
        <v>0.47361111111111104</v>
      </c>
      <c r="AF41" s="193">
        <f t="shared" si="25"/>
        <v>0.48749999999999993</v>
      </c>
      <c r="AG41" s="193">
        <f t="shared" si="25"/>
        <v>0.50138888888888888</v>
      </c>
      <c r="AH41" s="193">
        <f t="shared" si="25"/>
        <v>0.51527777777777772</v>
      </c>
      <c r="AI41" s="193">
        <f t="shared" si="25"/>
        <v>0.52916666666666656</v>
      </c>
      <c r="AJ41" s="193">
        <f t="shared" si="25"/>
        <v>0.54305555555555551</v>
      </c>
      <c r="AK41" s="193">
        <f t="shared" si="25"/>
        <v>0.55694444444444435</v>
      </c>
      <c r="AL41" s="193">
        <f t="shared" si="25"/>
        <v>0.5708333333333333</v>
      </c>
      <c r="AM41" s="193">
        <f t="shared" si="25"/>
        <v>0.58472222222222214</v>
      </c>
      <c r="AN41" s="193">
        <f t="shared" si="25"/>
        <v>0.59861111111111098</v>
      </c>
      <c r="AO41" s="193">
        <f t="shared" si="25"/>
        <v>0.61249999999999993</v>
      </c>
      <c r="AP41" s="193">
        <f t="shared" si="25"/>
        <v>0.62638888888888877</v>
      </c>
      <c r="AQ41" s="193">
        <f t="shared" si="25"/>
        <v>0.64027777777777772</v>
      </c>
      <c r="AR41" s="193">
        <f t="shared" si="25"/>
        <v>0.65416666666666656</v>
      </c>
      <c r="AS41" s="193">
        <f t="shared" si="25"/>
        <v>0.66805555555555551</v>
      </c>
      <c r="AT41" s="193">
        <f t="shared" si="25"/>
        <v>0.68194444444444435</v>
      </c>
      <c r="AU41" s="193">
        <f t="shared" si="25"/>
        <v>0.6958333333333333</v>
      </c>
      <c r="AV41" s="193">
        <f t="shared" si="25"/>
        <v>0.70972222222222214</v>
      </c>
      <c r="AW41" s="193">
        <f t="shared" si="25"/>
        <v>0.72361111111111098</v>
      </c>
      <c r="AX41" s="193">
        <f t="shared" si="25"/>
        <v>0.73749999999999993</v>
      </c>
      <c r="AY41" s="193">
        <f t="shared" si="25"/>
        <v>0.75138888888888877</v>
      </c>
      <c r="AZ41" s="193">
        <f t="shared" si="25"/>
        <v>0.76527777777777772</v>
      </c>
      <c r="BA41" s="193">
        <f t="shared" si="25"/>
        <v>0.77916666666666656</v>
      </c>
      <c r="BB41" s="193">
        <f t="shared" si="25"/>
        <v>0.79305555555555551</v>
      </c>
      <c r="BC41" s="193">
        <f t="shared" si="25"/>
        <v>0.80694444444444435</v>
      </c>
      <c r="BD41" s="193">
        <f t="shared" si="25"/>
        <v>0.8208333333333333</v>
      </c>
      <c r="BE41" s="193">
        <f t="shared" si="25"/>
        <v>0.83472222222222214</v>
      </c>
      <c r="BF41" s="193">
        <f t="shared" si="25"/>
        <v>0.84861111111111098</v>
      </c>
      <c r="BG41" s="328"/>
      <c r="BH41" s="225">
        <f t="shared" ref="BH41:BJ57" si="26">BH40+$J$1</f>
        <v>0.95972222222222214</v>
      </c>
      <c r="BI41" s="225">
        <f t="shared" si="26"/>
        <v>1.0013888888888889</v>
      </c>
      <c r="BJ41" s="225">
        <f t="shared" si="26"/>
        <v>4.3055555555555555E-2</v>
      </c>
    </row>
    <row r="42" spans="1:62" ht="15" x14ac:dyDescent="0.25">
      <c r="A42" s="101" t="s">
        <v>3240</v>
      </c>
      <c r="B42" s="101" t="s">
        <v>3241</v>
      </c>
      <c r="C42" s="99" t="str">
        <f>VLOOKUP(E:E,'PARAGENS CONCELHO'!$1:$1048576,2,FALSE)</f>
        <v xml:space="preserve"> 40.661774,  -7.915571</v>
      </c>
      <c r="D42" s="99" t="str">
        <f>VLOOKUP(E:E,'PARAGENS CONCELHO'!$1:$1048576,3,FALSE)</f>
        <v>COMV 2</v>
      </c>
      <c r="E42" s="102" t="s">
        <v>2770</v>
      </c>
      <c r="F42" s="107"/>
      <c r="G42" s="328"/>
      <c r="H42" s="193">
        <f t="shared" si="22"/>
        <v>0.27986111111111101</v>
      </c>
      <c r="I42" s="193">
        <f t="shared" si="23"/>
        <v>0.90486111111111101</v>
      </c>
      <c r="J42" s="193">
        <f t="shared" si="23"/>
        <v>0.91874999999999996</v>
      </c>
      <c r="K42" s="328"/>
      <c r="L42" s="193">
        <f t="shared" ref="L42:L69" si="27">L41+$J$1</f>
        <v>0.91874999999999996</v>
      </c>
      <c r="M42" s="328"/>
      <c r="N42" s="193">
        <f t="shared" si="24"/>
        <v>0.2937499999999999</v>
      </c>
      <c r="O42" s="193">
        <f t="shared" si="24"/>
        <v>0.3076388888888888</v>
      </c>
      <c r="P42" s="193">
        <f t="shared" si="24"/>
        <v>0.32152777777777769</v>
      </c>
      <c r="Q42" s="193">
        <f t="shared" si="24"/>
        <v>0.86319444444444438</v>
      </c>
      <c r="R42" s="193">
        <f t="shared" si="24"/>
        <v>0.87708333333333321</v>
      </c>
      <c r="S42" s="193">
        <f t="shared" si="24"/>
        <v>0.89097222222222217</v>
      </c>
      <c r="T42" s="328"/>
      <c r="U42" s="193">
        <f t="shared" si="25"/>
        <v>0.33541666666666659</v>
      </c>
      <c r="V42" s="193">
        <f t="shared" si="25"/>
        <v>0.34930555555555548</v>
      </c>
      <c r="W42" s="193">
        <f t="shared" si="25"/>
        <v>0.36319444444444438</v>
      </c>
      <c r="X42" s="193">
        <f t="shared" si="25"/>
        <v>0.37708333333333327</v>
      </c>
      <c r="Y42" s="193">
        <f t="shared" si="25"/>
        <v>0.39097222222222217</v>
      </c>
      <c r="Z42" s="193">
        <f t="shared" si="25"/>
        <v>0.40486111111111101</v>
      </c>
      <c r="AA42" s="193">
        <f t="shared" si="25"/>
        <v>0.4187499999999999</v>
      </c>
      <c r="AB42" s="193">
        <f t="shared" si="25"/>
        <v>0.4326388888888888</v>
      </c>
      <c r="AC42" s="193">
        <f t="shared" si="25"/>
        <v>0.44652777777777769</v>
      </c>
      <c r="AD42" s="193">
        <f t="shared" si="25"/>
        <v>0.46041666666666659</v>
      </c>
      <c r="AE42" s="193">
        <f t="shared" si="25"/>
        <v>0.47430555555555548</v>
      </c>
      <c r="AF42" s="193">
        <f t="shared" si="25"/>
        <v>0.48819444444444438</v>
      </c>
      <c r="AG42" s="193">
        <f t="shared" si="25"/>
        <v>0.50208333333333333</v>
      </c>
      <c r="AH42" s="193">
        <f t="shared" si="25"/>
        <v>0.51597222222222217</v>
      </c>
      <c r="AI42" s="193">
        <f t="shared" si="25"/>
        <v>0.52986111111111101</v>
      </c>
      <c r="AJ42" s="193">
        <f t="shared" si="25"/>
        <v>0.54374999999999996</v>
      </c>
      <c r="AK42" s="193">
        <f t="shared" si="25"/>
        <v>0.5576388888888888</v>
      </c>
      <c r="AL42" s="193">
        <f t="shared" si="25"/>
        <v>0.57152777777777775</v>
      </c>
      <c r="AM42" s="193">
        <f t="shared" si="25"/>
        <v>0.58541666666666659</v>
      </c>
      <c r="AN42" s="193">
        <f t="shared" si="25"/>
        <v>0.59930555555555542</v>
      </c>
      <c r="AO42" s="193">
        <f t="shared" si="25"/>
        <v>0.61319444444444438</v>
      </c>
      <c r="AP42" s="193">
        <f t="shared" si="25"/>
        <v>0.62708333333333321</v>
      </c>
      <c r="AQ42" s="193">
        <f t="shared" si="25"/>
        <v>0.64097222222222217</v>
      </c>
      <c r="AR42" s="193">
        <f t="shared" si="25"/>
        <v>0.65486111111111101</v>
      </c>
      <c r="AS42" s="193">
        <f t="shared" si="25"/>
        <v>0.66874999999999996</v>
      </c>
      <c r="AT42" s="193">
        <f t="shared" si="25"/>
        <v>0.6826388888888888</v>
      </c>
      <c r="AU42" s="193">
        <f t="shared" si="25"/>
        <v>0.69652777777777775</v>
      </c>
      <c r="AV42" s="193">
        <f t="shared" si="25"/>
        <v>0.71041666666666659</v>
      </c>
      <c r="AW42" s="193">
        <f t="shared" si="25"/>
        <v>0.72430555555555542</v>
      </c>
      <c r="AX42" s="193">
        <f t="shared" si="25"/>
        <v>0.73819444444444438</v>
      </c>
      <c r="AY42" s="193">
        <f t="shared" si="25"/>
        <v>0.75208333333333321</v>
      </c>
      <c r="AZ42" s="193">
        <f t="shared" si="25"/>
        <v>0.76597222222222217</v>
      </c>
      <c r="BA42" s="193">
        <f t="shared" si="25"/>
        <v>0.77986111111111101</v>
      </c>
      <c r="BB42" s="193">
        <f t="shared" si="25"/>
        <v>0.79374999999999996</v>
      </c>
      <c r="BC42" s="193">
        <f t="shared" si="25"/>
        <v>0.8076388888888888</v>
      </c>
      <c r="BD42" s="193">
        <f t="shared" si="25"/>
        <v>0.82152777777777775</v>
      </c>
      <c r="BE42" s="193">
        <f t="shared" si="25"/>
        <v>0.83541666666666659</v>
      </c>
      <c r="BF42" s="193">
        <f t="shared" si="25"/>
        <v>0.84930555555555542</v>
      </c>
      <c r="BG42" s="328"/>
      <c r="BH42" s="225">
        <f t="shared" si="26"/>
        <v>0.96041666666666659</v>
      </c>
      <c r="BI42" s="225">
        <f t="shared" si="26"/>
        <v>1.0020833333333334</v>
      </c>
      <c r="BJ42" s="225">
        <f t="shared" si="26"/>
        <v>4.3749999999999997E-2</v>
      </c>
    </row>
    <row r="43" spans="1:62" ht="15" x14ac:dyDescent="0.25">
      <c r="A43" s="98" t="s">
        <v>3215</v>
      </c>
      <c r="B43" s="98" t="s">
        <v>3305</v>
      </c>
      <c r="C43" s="99" t="str">
        <f>VLOOKUP(E:E,'PARAGENS CONCELHO'!$1:$1048576,2,FALSE)</f>
        <v xml:space="preserve"> 40.661509,  -7.920691</v>
      </c>
      <c r="D43" s="99" t="str">
        <f>VLOOKUP(E:E,'PARAGENS CONCELHO'!$1:$1048576,3,FALSE)</f>
        <v>César Anjo 2</v>
      </c>
      <c r="E43" s="99" t="s">
        <v>3306</v>
      </c>
      <c r="F43" s="103"/>
      <c r="G43" s="328"/>
      <c r="H43" s="193">
        <f t="shared" si="22"/>
        <v>0.28055555555555545</v>
      </c>
      <c r="I43" s="193">
        <f t="shared" si="23"/>
        <v>0.90555555555555545</v>
      </c>
      <c r="J43" s="193">
        <f t="shared" si="23"/>
        <v>0.9194444444444444</v>
      </c>
      <c r="K43" s="328"/>
      <c r="L43" s="193">
        <f t="shared" si="27"/>
        <v>0.9194444444444444</v>
      </c>
      <c r="M43" s="328"/>
      <c r="N43" s="193">
        <f t="shared" si="24"/>
        <v>0.29444444444444434</v>
      </c>
      <c r="O43" s="193">
        <f t="shared" si="24"/>
        <v>0.30833333333333324</v>
      </c>
      <c r="P43" s="193">
        <f t="shared" si="24"/>
        <v>0.32222222222222213</v>
      </c>
      <c r="Q43" s="193">
        <f t="shared" si="24"/>
        <v>0.86388888888888882</v>
      </c>
      <c r="R43" s="193">
        <f t="shared" si="24"/>
        <v>0.87777777777777766</v>
      </c>
      <c r="S43" s="193">
        <f t="shared" si="24"/>
        <v>0.89166666666666661</v>
      </c>
      <c r="T43" s="328"/>
      <c r="U43" s="193">
        <f t="shared" si="25"/>
        <v>0.33611111111111103</v>
      </c>
      <c r="V43" s="193">
        <f t="shared" si="25"/>
        <v>0.34999999999999992</v>
      </c>
      <c r="W43" s="193">
        <f t="shared" si="25"/>
        <v>0.36388888888888882</v>
      </c>
      <c r="X43" s="193">
        <f t="shared" si="25"/>
        <v>0.37777777777777771</v>
      </c>
      <c r="Y43" s="193">
        <f t="shared" si="25"/>
        <v>0.39166666666666661</v>
      </c>
      <c r="Z43" s="193">
        <f t="shared" si="25"/>
        <v>0.40555555555555545</v>
      </c>
      <c r="AA43" s="193">
        <f t="shared" si="25"/>
        <v>0.41944444444444434</v>
      </c>
      <c r="AB43" s="193">
        <f t="shared" si="25"/>
        <v>0.43333333333333324</v>
      </c>
      <c r="AC43" s="193">
        <f t="shared" si="25"/>
        <v>0.44722222222222213</v>
      </c>
      <c r="AD43" s="193">
        <f t="shared" si="25"/>
        <v>0.46111111111111103</v>
      </c>
      <c r="AE43" s="193">
        <f t="shared" si="25"/>
        <v>0.47499999999999992</v>
      </c>
      <c r="AF43" s="193">
        <f t="shared" si="25"/>
        <v>0.48888888888888882</v>
      </c>
      <c r="AG43" s="193">
        <f t="shared" si="25"/>
        <v>0.50277777777777777</v>
      </c>
      <c r="AH43" s="193">
        <f t="shared" si="25"/>
        <v>0.51666666666666661</v>
      </c>
      <c r="AI43" s="193">
        <f t="shared" si="25"/>
        <v>0.53055555555555545</v>
      </c>
      <c r="AJ43" s="193">
        <f t="shared" si="25"/>
        <v>0.5444444444444444</v>
      </c>
      <c r="AK43" s="193">
        <f t="shared" si="25"/>
        <v>0.55833333333333324</v>
      </c>
      <c r="AL43" s="193">
        <f t="shared" si="25"/>
        <v>0.57222222222222219</v>
      </c>
      <c r="AM43" s="193">
        <f t="shared" si="25"/>
        <v>0.58611111111111103</v>
      </c>
      <c r="AN43" s="193">
        <f t="shared" si="25"/>
        <v>0.59999999999999987</v>
      </c>
      <c r="AO43" s="193">
        <f t="shared" si="25"/>
        <v>0.61388888888888882</v>
      </c>
      <c r="AP43" s="193">
        <f t="shared" si="25"/>
        <v>0.62777777777777766</v>
      </c>
      <c r="AQ43" s="193">
        <f t="shared" si="25"/>
        <v>0.64166666666666661</v>
      </c>
      <c r="AR43" s="193">
        <f t="shared" si="25"/>
        <v>0.65555555555555545</v>
      </c>
      <c r="AS43" s="193">
        <f t="shared" si="25"/>
        <v>0.6694444444444444</v>
      </c>
      <c r="AT43" s="193">
        <f t="shared" si="25"/>
        <v>0.68333333333333324</v>
      </c>
      <c r="AU43" s="193">
        <f t="shared" si="25"/>
        <v>0.69722222222222219</v>
      </c>
      <c r="AV43" s="193">
        <f t="shared" si="25"/>
        <v>0.71111111111111103</v>
      </c>
      <c r="AW43" s="193">
        <f t="shared" si="25"/>
        <v>0.72499999999999987</v>
      </c>
      <c r="AX43" s="193">
        <f t="shared" si="25"/>
        <v>0.73888888888888882</v>
      </c>
      <c r="AY43" s="193">
        <f t="shared" si="25"/>
        <v>0.75277777777777766</v>
      </c>
      <c r="AZ43" s="193">
        <f t="shared" si="25"/>
        <v>0.76666666666666661</v>
      </c>
      <c r="BA43" s="193">
        <f t="shared" si="25"/>
        <v>0.78055555555555545</v>
      </c>
      <c r="BB43" s="193">
        <f t="shared" si="25"/>
        <v>0.7944444444444444</v>
      </c>
      <c r="BC43" s="193">
        <f t="shared" si="25"/>
        <v>0.80833333333333324</v>
      </c>
      <c r="BD43" s="193">
        <f t="shared" si="25"/>
        <v>0.82222222222222219</v>
      </c>
      <c r="BE43" s="193">
        <f t="shared" si="25"/>
        <v>0.83611111111111103</v>
      </c>
      <c r="BF43" s="193">
        <f t="shared" si="25"/>
        <v>0.84999999999999987</v>
      </c>
      <c r="BG43" s="328"/>
      <c r="BH43" s="225">
        <f t="shared" si="26"/>
        <v>0.96111111111111103</v>
      </c>
      <c r="BI43" s="225">
        <f t="shared" si="26"/>
        <v>1.002777777777778</v>
      </c>
      <c r="BJ43" s="225">
        <f t="shared" si="26"/>
        <v>4.4444444444444439E-2</v>
      </c>
    </row>
    <row r="44" spans="1:62" ht="15" x14ac:dyDescent="0.25">
      <c r="A44" s="101" t="s">
        <v>3215</v>
      </c>
      <c r="B44" s="101" t="s">
        <v>3307</v>
      </c>
      <c r="C44" s="99" t="str">
        <f>VLOOKUP(E:E,'PARAGENS CONCELHO'!$1:$1048576,2,FALSE)</f>
        <v xml:space="preserve"> 40.660332,  -7.921032</v>
      </c>
      <c r="D44" s="99" t="str">
        <f>VLOOKUP(E:E,'PARAGENS CONCELHO'!$1:$1048576,3,FALSE)</f>
        <v>Balsa 2</v>
      </c>
      <c r="E44" s="102" t="s">
        <v>3308</v>
      </c>
      <c r="F44" s="107"/>
      <c r="G44" s="328"/>
      <c r="H44" s="193">
        <f t="shared" si="22"/>
        <v>0.28124999999999989</v>
      </c>
      <c r="I44" s="193">
        <f t="shared" si="23"/>
        <v>0.90624999999999989</v>
      </c>
      <c r="J44" s="193">
        <f t="shared" si="23"/>
        <v>0.92013888888888884</v>
      </c>
      <c r="K44" s="328"/>
      <c r="L44" s="193">
        <f t="shared" si="27"/>
        <v>0.92013888888888884</v>
      </c>
      <c r="M44" s="328"/>
      <c r="N44" s="193">
        <f t="shared" si="24"/>
        <v>0.29513888888888878</v>
      </c>
      <c r="O44" s="193">
        <f t="shared" si="24"/>
        <v>0.30902777777777768</v>
      </c>
      <c r="P44" s="193">
        <f t="shared" si="24"/>
        <v>0.32291666666666657</v>
      </c>
      <c r="Q44" s="193">
        <f t="shared" si="24"/>
        <v>0.86458333333333326</v>
      </c>
      <c r="R44" s="193">
        <f t="shared" si="24"/>
        <v>0.8784722222222221</v>
      </c>
      <c r="S44" s="193">
        <f t="shared" si="24"/>
        <v>0.89236111111111105</v>
      </c>
      <c r="T44" s="328"/>
      <c r="U44" s="193">
        <f t="shared" si="25"/>
        <v>0.33680555555555547</v>
      </c>
      <c r="V44" s="193">
        <f t="shared" si="25"/>
        <v>0.35069444444444436</v>
      </c>
      <c r="W44" s="193">
        <f t="shared" si="25"/>
        <v>0.36458333333333326</v>
      </c>
      <c r="X44" s="193">
        <f t="shared" si="25"/>
        <v>0.37847222222222215</v>
      </c>
      <c r="Y44" s="193">
        <f t="shared" si="25"/>
        <v>0.39236111111111105</v>
      </c>
      <c r="Z44" s="193">
        <f t="shared" si="25"/>
        <v>0.40624999999999989</v>
      </c>
      <c r="AA44" s="193">
        <f t="shared" si="25"/>
        <v>0.42013888888888878</v>
      </c>
      <c r="AB44" s="193">
        <f t="shared" si="25"/>
        <v>0.43402777777777768</v>
      </c>
      <c r="AC44" s="193">
        <f t="shared" si="25"/>
        <v>0.44791666666666657</v>
      </c>
      <c r="AD44" s="193">
        <f t="shared" si="25"/>
        <v>0.46180555555555547</v>
      </c>
      <c r="AE44" s="193">
        <f t="shared" si="25"/>
        <v>0.47569444444444436</v>
      </c>
      <c r="AF44" s="193">
        <f t="shared" si="25"/>
        <v>0.48958333333333326</v>
      </c>
      <c r="AG44" s="193">
        <f t="shared" si="25"/>
        <v>0.50347222222222221</v>
      </c>
      <c r="AH44" s="193">
        <f t="shared" si="25"/>
        <v>0.51736111111111105</v>
      </c>
      <c r="AI44" s="193">
        <f t="shared" si="25"/>
        <v>0.53124999999999989</v>
      </c>
      <c r="AJ44" s="193">
        <f t="shared" si="25"/>
        <v>0.54513888888888884</v>
      </c>
      <c r="AK44" s="193">
        <f t="shared" si="25"/>
        <v>0.55902777777777768</v>
      </c>
      <c r="AL44" s="193">
        <f t="shared" si="25"/>
        <v>0.57291666666666663</v>
      </c>
      <c r="AM44" s="193">
        <f t="shared" si="25"/>
        <v>0.58680555555555547</v>
      </c>
      <c r="AN44" s="193">
        <f t="shared" si="25"/>
        <v>0.60069444444444431</v>
      </c>
      <c r="AO44" s="193">
        <f t="shared" si="25"/>
        <v>0.61458333333333326</v>
      </c>
      <c r="AP44" s="193">
        <f t="shared" si="25"/>
        <v>0.6284722222222221</v>
      </c>
      <c r="AQ44" s="193">
        <f t="shared" si="25"/>
        <v>0.64236111111111105</v>
      </c>
      <c r="AR44" s="193">
        <f t="shared" si="25"/>
        <v>0.65624999999999989</v>
      </c>
      <c r="AS44" s="193">
        <f t="shared" si="25"/>
        <v>0.67013888888888884</v>
      </c>
      <c r="AT44" s="193">
        <f t="shared" si="25"/>
        <v>0.68402777777777768</v>
      </c>
      <c r="AU44" s="193">
        <f t="shared" si="25"/>
        <v>0.69791666666666663</v>
      </c>
      <c r="AV44" s="193">
        <f t="shared" si="25"/>
        <v>0.71180555555555547</v>
      </c>
      <c r="AW44" s="193">
        <f t="shared" si="25"/>
        <v>0.72569444444444431</v>
      </c>
      <c r="AX44" s="193">
        <f t="shared" si="25"/>
        <v>0.73958333333333326</v>
      </c>
      <c r="AY44" s="193">
        <f t="shared" si="25"/>
        <v>0.7534722222222221</v>
      </c>
      <c r="AZ44" s="193">
        <f t="shared" si="25"/>
        <v>0.76736111111111105</v>
      </c>
      <c r="BA44" s="193">
        <f t="shared" si="25"/>
        <v>0.78124999999999989</v>
      </c>
      <c r="BB44" s="193">
        <f t="shared" si="25"/>
        <v>0.79513888888888884</v>
      </c>
      <c r="BC44" s="193">
        <f t="shared" si="25"/>
        <v>0.80902777777777768</v>
      </c>
      <c r="BD44" s="193">
        <f t="shared" si="25"/>
        <v>0.82291666666666663</v>
      </c>
      <c r="BE44" s="193">
        <f t="shared" si="25"/>
        <v>0.83680555555555547</v>
      </c>
      <c r="BF44" s="193">
        <f t="shared" si="25"/>
        <v>0.85069444444444431</v>
      </c>
      <c r="BG44" s="328"/>
      <c r="BH44" s="225">
        <f t="shared" si="26"/>
        <v>0.96180555555555547</v>
      </c>
      <c r="BI44" s="225">
        <f t="shared" si="26"/>
        <v>1.0034722222222225</v>
      </c>
      <c r="BJ44" s="225">
        <f t="shared" si="26"/>
        <v>4.5138888888888881E-2</v>
      </c>
    </row>
    <row r="45" spans="1:62" ht="15" x14ac:dyDescent="0.25">
      <c r="A45" s="98" t="s">
        <v>3309</v>
      </c>
      <c r="B45" s="98" t="s">
        <v>3310</v>
      </c>
      <c r="C45" s="99" t="str">
        <f>VLOOKUP(E:E,'PARAGENS CONCELHO'!$1:$1048576,2,FALSE)</f>
        <v xml:space="preserve"> 40.659890,  -7.926082</v>
      </c>
      <c r="D45" s="99" t="str">
        <f>VLOOKUP(E:E,'PARAGENS CONCELHO'!$1:$1048576,3,FALSE)</f>
        <v xml:space="preserve"> Cidade Aveiro</v>
      </c>
      <c r="E45" s="99" t="s">
        <v>3311</v>
      </c>
      <c r="F45" s="103"/>
      <c r="G45" s="328"/>
      <c r="H45" s="193">
        <f t="shared" si="22"/>
        <v>0.28194444444444433</v>
      </c>
      <c r="I45" s="193">
        <f t="shared" si="23"/>
        <v>0.90694444444444433</v>
      </c>
      <c r="J45" s="193">
        <f t="shared" si="23"/>
        <v>0.92083333333333328</v>
      </c>
      <c r="K45" s="328"/>
      <c r="L45" s="193">
        <f t="shared" si="27"/>
        <v>0.92083333333333328</v>
      </c>
      <c r="M45" s="328"/>
      <c r="N45" s="193">
        <f t="shared" si="24"/>
        <v>0.29583333333333323</v>
      </c>
      <c r="O45" s="193">
        <f t="shared" si="24"/>
        <v>0.30972222222222212</v>
      </c>
      <c r="P45" s="193">
        <f t="shared" si="24"/>
        <v>0.32361111111111102</v>
      </c>
      <c r="Q45" s="193">
        <f t="shared" si="24"/>
        <v>0.8652777777777777</v>
      </c>
      <c r="R45" s="193">
        <f t="shared" si="24"/>
        <v>0.87916666666666654</v>
      </c>
      <c r="S45" s="193">
        <f t="shared" si="24"/>
        <v>0.89305555555555549</v>
      </c>
      <c r="T45" s="328"/>
      <c r="U45" s="193">
        <f t="shared" si="25"/>
        <v>0.33749999999999991</v>
      </c>
      <c r="V45" s="193">
        <f t="shared" si="25"/>
        <v>0.35138888888888881</v>
      </c>
      <c r="W45" s="193">
        <f t="shared" si="25"/>
        <v>0.3652777777777777</v>
      </c>
      <c r="X45" s="193">
        <f t="shared" si="25"/>
        <v>0.3791666666666666</v>
      </c>
      <c r="Y45" s="193">
        <f t="shared" si="25"/>
        <v>0.39305555555555549</v>
      </c>
      <c r="Z45" s="193">
        <f t="shared" si="25"/>
        <v>0.40694444444444433</v>
      </c>
      <c r="AA45" s="193">
        <f t="shared" si="25"/>
        <v>0.42083333333333323</v>
      </c>
      <c r="AB45" s="193">
        <f t="shared" si="25"/>
        <v>0.43472222222222212</v>
      </c>
      <c r="AC45" s="193">
        <f t="shared" si="25"/>
        <v>0.44861111111111102</v>
      </c>
      <c r="AD45" s="193">
        <f t="shared" si="25"/>
        <v>0.46249999999999991</v>
      </c>
      <c r="AE45" s="193">
        <f t="shared" si="25"/>
        <v>0.47638888888888881</v>
      </c>
      <c r="AF45" s="193">
        <f t="shared" si="25"/>
        <v>0.4902777777777777</v>
      </c>
      <c r="AG45" s="193">
        <f t="shared" si="25"/>
        <v>0.50416666666666665</v>
      </c>
      <c r="AH45" s="193">
        <f t="shared" si="25"/>
        <v>0.51805555555555549</v>
      </c>
      <c r="AI45" s="193">
        <f t="shared" si="25"/>
        <v>0.53194444444444433</v>
      </c>
      <c r="AJ45" s="193">
        <f t="shared" si="25"/>
        <v>0.54583333333333328</v>
      </c>
      <c r="AK45" s="193">
        <f t="shared" si="25"/>
        <v>0.55972222222222212</v>
      </c>
      <c r="AL45" s="193">
        <f t="shared" si="25"/>
        <v>0.57361111111111107</v>
      </c>
      <c r="AM45" s="193">
        <f t="shared" si="25"/>
        <v>0.58749999999999991</v>
      </c>
      <c r="AN45" s="193">
        <f t="shared" si="25"/>
        <v>0.60138888888888875</v>
      </c>
      <c r="AO45" s="193">
        <f t="shared" si="25"/>
        <v>0.6152777777777777</v>
      </c>
      <c r="AP45" s="193">
        <f t="shared" si="25"/>
        <v>0.62916666666666654</v>
      </c>
      <c r="AQ45" s="193">
        <f t="shared" si="25"/>
        <v>0.64305555555555549</v>
      </c>
      <c r="AR45" s="193">
        <f t="shared" si="25"/>
        <v>0.65694444444444433</v>
      </c>
      <c r="AS45" s="193">
        <f t="shared" si="25"/>
        <v>0.67083333333333328</v>
      </c>
      <c r="AT45" s="193">
        <f t="shared" si="25"/>
        <v>0.68472222222222212</v>
      </c>
      <c r="AU45" s="193">
        <f t="shared" si="25"/>
        <v>0.69861111111111107</v>
      </c>
      <c r="AV45" s="193">
        <f t="shared" si="25"/>
        <v>0.71249999999999991</v>
      </c>
      <c r="AW45" s="193">
        <f t="shared" si="25"/>
        <v>0.72638888888888875</v>
      </c>
      <c r="AX45" s="193">
        <f t="shared" si="25"/>
        <v>0.7402777777777777</v>
      </c>
      <c r="AY45" s="193">
        <f t="shared" si="25"/>
        <v>0.75416666666666654</v>
      </c>
      <c r="AZ45" s="193">
        <f t="shared" si="25"/>
        <v>0.76805555555555549</v>
      </c>
      <c r="BA45" s="193">
        <f t="shared" si="25"/>
        <v>0.78194444444444433</v>
      </c>
      <c r="BB45" s="193">
        <f t="shared" si="25"/>
        <v>0.79583333333333328</v>
      </c>
      <c r="BC45" s="193">
        <f t="shared" si="25"/>
        <v>0.80972222222222212</v>
      </c>
      <c r="BD45" s="193">
        <f t="shared" si="25"/>
        <v>0.82361111111111107</v>
      </c>
      <c r="BE45" s="193">
        <f t="shared" si="25"/>
        <v>0.83749999999999991</v>
      </c>
      <c r="BF45" s="193">
        <f t="shared" si="25"/>
        <v>0.85138888888888875</v>
      </c>
      <c r="BG45" s="328"/>
      <c r="BH45" s="225">
        <f t="shared" si="26"/>
        <v>0.96249999999999991</v>
      </c>
      <c r="BI45" s="225">
        <f t="shared" si="26"/>
        <v>1.0041666666666671</v>
      </c>
      <c r="BJ45" s="225">
        <f t="shared" si="26"/>
        <v>4.5833333333333323E-2</v>
      </c>
    </row>
    <row r="46" spans="1:62" ht="15" x14ac:dyDescent="0.25">
      <c r="A46" s="101" t="s">
        <v>3312</v>
      </c>
      <c r="B46" s="101" t="s">
        <v>3313</v>
      </c>
      <c r="C46" s="99" t="str">
        <f>VLOOKUP(E:E,'PARAGENS CONCELHO'!$1:$1048576,2,FALSE)</f>
        <v xml:space="preserve"> 40.657914,  -7.927199</v>
      </c>
      <c r="D46" s="99" t="str">
        <f>VLOOKUP(E:E,'PARAGENS CONCELHO'!$1:$1048576,3,FALSE)</f>
        <v>Monte Belo-Estádio 2</v>
      </c>
      <c r="E46" s="102" t="s">
        <v>3314</v>
      </c>
      <c r="F46" s="104"/>
      <c r="G46" s="328"/>
      <c r="H46" s="193">
        <f t="shared" si="22"/>
        <v>0.28263888888888877</v>
      </c>
      <c r="I46" s="193">
        <f t="shared" si="23"/>
        <v>0.90763888888888877</v>
      </c>
      <c r="J46" s="193">
        <f t="shared" si="23"/>
        <v>0.92152777777777772</v>
      </c>
      <c r="K46" s="328"/>
      <c r="L46" s="193">
        <f t="shared" si="27"/>
        <v>0.92152777777777772</v>
      </c>
      <c r="M46" s="328"/>
      <c r="N46" s="193">
        <f t="shared" si="24"/>
        <v>0.29652777777777767</v>
      </c>
      <c r="O46" s="193">
        <f t="shared" si="24"/>
        <v>0.31041666666666656</v>
      </c>
      <c r="P46" s="193">
        <f t="shared" si="24"/>
        <v>0.32430555555555546</v>
      </c>
      <c r="Q46" s="193">
        <f t="shared" si="24"/>
        <v>0.86597222222222214</v>
      </c>
      <c r="R46" s="193">
        <f t="shared" si="24"/>
        <v>0.87986111111111098</v>
      </c>
      <c r="S46" s="193">
        <f t="shared" si="24"/>
        <v>0.89374999999999993</v>
      </c>
      <c r="T46" s="328"/>
      <c r="U46" s="193">
        <f t="shared" si="25"/>
        <v>0.33819444444444435</v>
      </c>
      <c r="V46" s="193">
        <f t="shared" si="25"/>
        <v>0.35208333333333325</v>
      </c>
      <c r="W46" s="193">
        <f t="shared" si="25"/>
        <v>0.36597222222222214</v>
      </c>
      <c r="X46" s="193">
        <f t="shared" si="25"/>
        <v>0.37986111111111104</v>
      </c>
      <c r="Y46" s="193">
        <f t="shared" si="25"/>
        <v>0.39374999999999993</v>
      </c>
      <c r="Z46" s="193">
        <f t="shared" si="25"/>
        <v>0.40763888888888877</v>
      </c>
      <c r="AA46" s="193">
        <f t="shared" si="25"/>
        <v>0.42152777777777767</v>
      </c>
      <c r="AB46" s="193">
        <f t="shared" si="25"/>
        <v>0.43541666666666656</v>
      </c>
      <c r="AC46" s="193">
        <f t="shared" si="25"/>
        <v>0.44930555555555546</v>
      </c>
      <c r="AD46" s="193">
        <f t="shared" si="25"/>
        <v>0.46319444444444435</v>
      </c>
      <c r="AE46" s="193">
        <f t="shared" si="25"/>
        <v>0.47708333333333325</v>
      </c>
      <c r="AF46" s="193">
        <f t="shared" si="25"/>
        <v>0.49097222222222214</v>
      </c>
      <c r="AG46" s="193">
        <f t="shared" si="25"/>
        <v>0.50486111111111109</v>
      </c>
      <c r="AH46" s="193">
        <f t="shared" si="25"/>
        <v>0.51874999999999993</v>
      </c>
      <c r="AI46" s="193">
        <f t="shared" si="25"/>
        <v>0.53263888888888877</v>
      </c>
      <c r="AJ46" s="193">
        <f t="shared" si="25"/>
        <v>0.54652777777777772</v>
      </c>
      <c r="AK46" s="193">
        <f t="shared" si="25"/>
        <v>0.56041666666666656</v>
      </c>
      <c r="AL46" s="193">
        <f t="shared" si="25"/>
        <v>0.57430555555555551</v>
      </c>
      <c r="AM46" s="193">
        <f t="shared" si="25"/>
        <v>0.58819444444444435</v>
      </c>
      <c r="AN46" s="193">
        <f t="shared" si="25"/>
        <v>0.60208333333333319</v>
      </c>
      <c r="AO46" s="193">
        <f t="shared" si="25"/>
        <v>0.61597222222222214</v>
      </c>
      <c r="AP46" s="193">
        <f t="shared" si="25"/>
        <v>0.62986111111111098</v>
      </c>
      <c r="AQ46" s="193">
        <f t="shared" si="25"/>
        <v>0.64374999999999993</v>
      </c>
      <c r="AR46" s="193">
        <f t="shared" si="25"/>
        <v>0.65763888888888877</v>
      </c>
      <c r="AS46" s="193">
        <f t="shared" si="25"/>
        <v>0.67152777777777772</v>
      </c>
      <c r="AT46" s="193">
        <f t="shared" si="25"/>
        <v>0.68541666666666656</v>
      </c>
      <c r="AU46" s="193">
        <f t="shared" si="25"/>
        <v>0.69930555555555551</v>
      </c>
      <c r="AV46" s="193">
        <f t="shared" si="25"/>
        <v>0.71319444444444435</v>
      </c>
      <c r="AW46" s="193">
        <f t="shared" si="25"/>
        <v>0.72708333333333319</v>
      </c>
      <c r="AX46" s="193">
        <f t="shared" si="25"/>
        <v>0.74097222222222214</v>
      </c>
      <c r="AY46" s="193">
        <f t="shared" si="25"/>
        <v>0.75486111111111098</v>
      </c>
      <c r="AZ46" s="193">
        <f t="shared" si="25"/>
        <v>0.76874999999999993</v>
      </c>
      <c r="BA46" s="193">
        <f t="shared" si="25"/>
        <v>0.78263888888888877</v>
      </c>
      <c r="BB46" s="193">
        <f t="shared" si="25"/>
        <v>0.79652777777777772</v>
      </c>
      <c r="BC46" s="193">
        <f t="shared" si="25"/>
        <v>0.81041666666666656</v>
      </c>
      <c r="BD46" s="193">
        <f t="shared" si="25"/>
        <v>0.82430555555555551</v>
      </c>
      <c r="BE46" s="193">
        <f t="shared" si="25"/>
        <v>0.83819444444444435</v>
      </c>
      <c r="BF46" s="193">
        <f t="shared" si="25"/>
        <v>0.85208333333333319</v>
      </c>
      <c r="BG46" s="328"/>
      <c r="BH46" s="225">
        <f t="shared" si="26"/>
        <v>0.96319444444444435</v>
      </c>
      <c r="BI46" s="225">
        <f t="shared" si="26"/>
        <v>1.0048611111111116</v>
      </c>
      <c r="BJ46" s="225">
        <f t="shared" si="26"/>
        <v>4.6527777777777765E-2</v>
      </c>
    </row>
    <row r="47" spans="1:62" ht="15" x14ac:dyDescent="0.25">
      <c r="A47" s="98" t="s">
        <v>3315</v>
      </c>
      <c r="B47" s="98" t="s">
        <v>3316</v>
      </c>
      <c r="C47" s="99" t="str">
        <f>VLOOKUP(E:E,'PARAGENS CONCELHO'!$1:$1048576,2,FALSE)</f>
        <v xml:space="preserve"> 40.656585,  -7.928116</v>
      </c>
      <c r="D47" s="99" t="str">
        <f>VLOOKUP(E:E,'PARAGENS CONCELHO'!$1:$1048576,3,FALSE)</f>
        <v>Monte Belo-J Infância 2</v>
      </c>
      <c r="E47" s="102" t="s">
        <v>3317</v>
      </c>
      <c r="F47" s="107"/>
      <c r="G47" s="328"/>
      <c r="H47" s="193">
        <f t="shared" si="22"/>
        <v>0.28333333333333321</v>
      </c>
      <c r="I47" s="193">
        <f t="shared" si="23"/>
        <v>0.90833333333333321</v>
      </c>
      <c r="J47" s="193">
        <f t="shared" si="23"/>
        <v>0.92222222222222217</v>
      </c>
      <c r="K47" s="328"/>
      <c r="L47" s="193">
        <f t="shared" si="27"/>
        <v>0.92222222222222217</v>
      </c>
      <c r="M47" s="328"/>
      <c r="N47" s="193">
        <f t="shared" si="24"/>
        <v>0.29722222222222211</v>
      </c>
      <c r="O47" s="193">
        <f t="shared" si="24"/>
        <v>0.31111111111111101</v>
      </c>
      <c r="P47" s="193">
        <f t="shared" si="24"/>
        <v>0.3249999999999999</v>
      </c>
      <c r="Q47" s="193">
        <f t="shared" si="24"/>
        <v>0.86666666666666659</v>
      </c>
      <c r="R47" s="193">
        <f t="shared" si="24"/>
        <v>0.88055555555555542</v>
      </c>
      <c r="S47" s="193">
        <f t="shared" si="24"/>
        <v>0.89444444444444438</v>
      </c>
      <c r="T47" s="328"/>
      <c r="U47" s="193">
        <f t="shared" si="25"/>
        <v>0.3388888888888888</v>
      </c>
      <c r="V47" s="193">
        <f t="shared" si="25"/>
        <v>0.35277777777777769</v>
      </c>
      <c r="W47" s="193">
        <f t="shared" si="25"/>
        <v>0.36666666666666659</v>
      </c>
      <c r="X47" s="193">
        <f t="shared" si="25"/>
        <v>0.38055555555555548</v>
      </c>
      <c r="Y47" s="193">
        <f t="shared" si="25"/>
        <v>0.39444444444444438</v>
      </c>
      <c r="Z47" s="193">
        <f t="shared" si="25"/>
        <v>0.40833333333333321</v>
      </c>
      <c r="AA47" s="193">
        <f t="shared" si="25"/>
        <v>0.42222222222222211</v>
      </c>
      <c r="AB47" s="193">
        <f t="shared" si="25"/>
        <v>0.43611111111111101</v>
      </c>
      <c r="AC47" s="193">
        <f t="shared" si="25"/>
        <v>0.4499999999999999</v>
      </c>
      <c r="AD47" s="193">
        <f t="shared" si="25"/>
        <v>0.4638888888888888</v>
      </c>
      <c r="AE47" s="193">
        <f t="shared" si="25"/>
        <v>0.47777777777777769</v>
      </c>
      <c r="AF47" s="193">
        <f t="shared" si="25"/>
        <v>0.49166666666666659</v>
      </c>
      <c r="AG47" s="193">
        <f t="shared" si="25"/>
        <v>0.50555555555555554</v>
      </c>
      <c r="AH47" s="193">
        <f t="shared" si="25"/>
        <v>0.51944444444444438</v>
      </c>
      <c r="AI47" s="193">
        <f t="shared" si="25"/>
        <v>0.53333333333333321</v>
      </c>
      <c r="AJ47" s="193">
        <f t="shared" si="25"/>
        <v>0.54722222222222217</v>
      </c>
      <c r="AK47" s="193">
        <f t="shared" si="25"/>
        <v>0.56111111111111101</v>
      </c>
      <c r="AL47" s="193">
        <f t="shared" si="25"/>
        <v>0.57499999999999996</v>
      </c>
      <c r="AM47" s="193">
        <f t="shared" si="25"/>
        <v>0.5888888888888888</v>
      </c>
      <c r="AN47" s="193">
        <f t="shared" si="25"/>
        <v>0.60277777777777763</v>
      </c>
      <c r="AO47" s="193">
        <f t="shared" si="25"/>
        <v>0.61666666666666659</v>
      </c>
      <c r="AP47" s="193">
        <f t="shared" si="25"/>
        <v>0.63055555555555542</v>
      </c>
      <c r="AQ47" s="193">
        <f t="shared" si="25"/>
        <v>0.64444444444444438</v>
      </c>
      <c r="AR47" s="193">
        <f t="shared" si="25"/>
        <v>0.65833333333333321</v>
      </c>
      <c r="AS47" s="193">
        <f t="shared" si="25"/>
        <v>0.67222222222222217</v>
      </c>
      <c r="AT47" s="193">
        <f t="shared" si="25"/>
        <v>0.68611111111111101</v>
      </c>
      <c r="AU47" s="193">
        <f t="shared" si="25"/>
        <v>0.7</v>
      </c>
      <c r="AV47" s="193">
        <f t="shared" ref="AV47:BF63" si="28">AV46+$J$1</f>
        <v>0.7138888888888888</v>
      </c>
      <c r="AW47" s="193">
        <f t="shared" si="28"/>
        <v>0.72777777777777763</v>
      </c>
      <c r="AX47" s="193">
        <f t="shared" si="28"/>
        <v>0.74166666666666659</v>
      </c>
      <c r="AY47" s="193">
        <f t="shared" si="28"/>
        <v>0.75555555555555542</v>
      </c>
      <c r="AZ47" s="193">
        <f t="shared" si="28"/>
        <v>0.76944444444444438</v>
      </c>
      <c r="BA47" s="193">
        <f t="shared" si="28"/>
        <v>0.78333333333333321</v>
      </c>
      <c r="BB47" s="193">
        <f t="shared" si="28"/>
        <v>0.79722222222222217</v>
      </c>
      <c r="BC47" s="193">
        <f t="shared" si="28"/>
        <v>0.81111111111111101</v>
      </c>
      <c r="BD47" s="193">
        <f t="shared" si="28"/>
        <v>0.82499999999999996</v>
      </c>
      <c r="BE47" s="193">
        <f t="shared" si="28"/>
        <v>0.8388888888888888</v>
      </c>
      <c r="BF47" s="193">
        <f t="shared" si="28"/>
        <v>0.85277777777777763</v>
      </c>
      <c r="BG47" s="328"/>
      <c r="BH47" s="225">
        <f t="shared" si="26"/>
        <v>0.9638888888888888</v>
      </c>
      <c r="BI47" s="225">
        <f t="shared" si="26"/>
        <v>1.0055555555555562</v>
      </c>
      <c r="BJ47" s="225">
        <f t="shared" si="26"/>
        <v>4.7222222222222207E-2</v>
      </c>
    </row>
    <row r="48" spans="1:62" ht="15" x14ac:dyDescent="0.25">
      <c r="A48" s="101" t="s">
        <v>136</v>
      </c>
      <c r="B48" s="101" t="s">
        <v>3238</v>
      </c>
      <c r="C48" s="99" t="str">
        <f>VLOOKUP(E:E,'PARAGENS CONCELHO'!$1:$1048576,2,FALSE)</f>
        <v xml:space="preserve"> 40.654304,  -7.926906</v>
      </c>
      <c r="D48" s="99" t="str">
        <f>VLOOKUP(E:E,'PARAGENS CONCELHO'!$1:$1048576,3,FALSE)</f>
        <v>José Maria Escrivá 1</v>
      </c>
      <c r="E48" s="102" t="s">
        <v>74</v>
      </c>
      <c r="F48" s="104"/>
      <c r="G48" s="328"/>
      <c r="H48" s="193">
        <f t="shared" si="22"/>
        <v>0.28402777777777766</v>
      </c>
      <c r="I48" s="193">
        <f t="shared" si="23"/>
        <v>0.90902777777777766</v>
      </c>
      <c r="J48" s="193">
        <f t="shared" si="23"/>
        <v>0.92291666666666661</v>
      </c>
      <c r="K48" s="328"/>
      <c r="L48" s="193">
        <f t="shared" si="27"/>
        <v>0.92291666666666661</v>
      </c>
      <c r="M48" s="328"/>
      <c r="N48" s="193">
        <f t="shared" si="24"/>
        <v>0.29791666666666655</v>
      </c>
      <c r="O48" s="193">
        <f t="shared" si="24"/>
        <v>0.31180555555555545</v>
      </c>
      <c r="P48" s="193">
        <f t="shared" si="24"/>
        <v>0.32569444444444434</v>
      </c>
      <c r="Q48" s="193">
        <f t="shared" si="24"/>
        <v>0.86736111111111103</v>
      </c>
      <c r="R48" s="193">
        <f t="shared" si="24"/>
        <v>0.88124999999999987</v>
      </c>
      <c r="S48" s="193">
        <f t="shared" si="24"/>
        <v>0.89513888888888882</v>
      </c>
      <c r="T48" s="328"/>
      <c r="U48" s="193">
        <f t="shared" ref="U48:AU59" si="29">U47+$J$1</f>
        <v>0.33958333333333324</v>
      </c>
      <c r="V48" s="193">
        <f t="shared" si="29"/>
        <v>0.35347222222222213</v>
      </c>
      <c r="W48" s="193">
        <f t="shared" si="29"/>
        <v>0.36736111111111103</v>
      </c>
      <c r="X48" s="193">
        <f t="shared" si="29"/>
        <v>0.38124999999999992</v>
      </c>
      <c r="Y48" s="193">
        <f t="shared" si="29"/>
        <v>0.39513888888888882</v>
      </c>
      <c r="Z48" s="193">
        <f t="shared" si="29"/>
        <v>0.40902777777777766</v>
      </c>
      <c r="AA48" s="193">
        <f t="shared" si="29"/>
        <v>0.42291666666666655</v>
      </c>
      <c r="AB48" s="193">
        <f t="shared" si="29"/>
        <v>0.43680555555555545</v>
      </c>
      <c r="AC48" s="193">
        <f t="shared" si="29"/>
        <v>0.45069444444444434</v>
      </c>
      <c r="AD48" s="193">
        <f t="shared" si="29"/>
        <v>0.46458333333333324</v>
      </c>
      <c r="AE48" s="193">
        <f t="shared" si="29"/>
        <v>0.47847222222222213</v>
      </c>
      <c r="AF48" s="193">
        <f t="shared" si="29"/>
        <v>0.49236111111111103</v>
      </c>
      <c r="AG48" s="193">
        <f t="shared" si="29"/>
        <v>0.50624999999999998</v>
      </c>
      <c r="AH48" s="193">
        <f t="shared" si="29"/>
        <v>0.52013888888888882</v>
      </c>
      <c r="AI48" s="193">
        <f t="shared" si="29"/>
        <v>0.53402777777777766</v>
      </c>
      <c r="AJ48" s="193">
        <f t="shared" si="29"/>
        <v>0.54791666666666661</v>
      </c>
      <c r="AK48" s="193">
        <f t="shared" si="29"/>
        <v>0.56180555555555545</v>
      </c>
      <c r="AL48" s="193">
        <f t="shared" si="29"/>
        <v>0.5756944444444444</v>
      </c>
      <c r="AM48" s="193">
        <f t="shared" si="29"/>
        <v>0.58958333333333324</v>
      </c>
      <c r="AN48" s="193">
        <f t="shared" si="29"/>
        <v>0.60347222222222208</v>
      </c>
      <c r="AO48" s="193">
        <f t="shared" si="29"/>
        <v>0.61736111111111103</v>
      </c>
      <c r="AP48" s="193">
        <f t="shared" si="29"/>
        <v>0.63124999999999987</v>
      </c>
      <c r="AQ48" s="193">
        <f t="shared" si="29"/>
        <v>0.64513888888888882</v>
      </c>
      <c r="AR48" s="193">
        <f t="shared" si="29"/>
        <v>0.65902777777777766</v>
      </c>
      <c r="AS48" s="193">
        <f t="shared" si="29"/>
        <v>0.67291666666666661</v>
      </c>
      <c r="AT48" s="193">
        <f t="shared" si="29"/>
        <v>0.68680555555555545</v>
      </c>
      <c r="AU48" s="193">
        <f t="shared" si="29"/>
        <v>0.7006944444444444</v>
      </c>
      <c r="AV48" s="193">
        <f t="shared" si="28"/>
        <v>0.71458333333333324</v>
      </c>
      <c r="AW48" s="193">
        <f t="shared" si="28"/>
        <v>0.72847222222222208</v>
      </c>
      <c r="AX48" s="193">
        <f t="shared" si="28"/>
        <v>0.74236111111111103</v>
      </c>
      <c r="AY48" s="193">
        <f t="shared" si="28"/>
        <v>0.75624999999999987</v>
      </c>
      <c r="AZ48" s="193">
        <f t="shared" si="28"/>
        <v>0.77013888888888882</v>
      </c>
      <c r="BA48" s="193">
        <f t="shared" si="28"/>
        <v>0.78402777777777766</v>
      </c>
      <c r="BB48" s="193">
        <f t="shared" si="28"/>
        <v>0.79791666666666661</v>
      </c>
      <c r="BC48" s="193">
        <f t="shared" si="28"/>
        <v>0.81180555555555545</v>
      </c>
      <c r="BD48" s="193">
        <f t="shared" si="28"/>
        <v>0.8256944444444444</v>
      </c>
      <c r="BE48" s="193">
        <f t="shared" si="28"/>
        <v>0.83958333333333324</v>
      </c>
      <c r="BF48" s="193">
        <f t="shared" si="28"/>
        <v>0.85347222222222208</v>
      </c>
      <c r="BG48" s="328"/>
      <c r="BH48" s="225">
        <f t="shared" si="26"/>
        <v>0.96458333333333324</v>
      </c>
      <c r="BI48" s="225">
        <f t="shared" si="26"/>
        <v>1.0062500000000008</v>
      </c>
      <c r="BJ48" s="225">
        <f t="shared" si="26"/>
        <v>4.7916666666666649E-2</v>
      </c>
    </row>
    <row r="49" spans="1:62" ht="15" x14ac:dyDescent="0.25">
      <c r="A49" s="98" t="s">
        <v>3215</v>
      </c>
      <c r="B49" s="98" t="s">
        <v>3237</v>
      </c>
      <c r="C49" s="99" t="str">
        <f>VLOOKUP(E:E,'PARAGENS CONCELHO'!$1:$1048576,2,FALSE)</f>
        <v xml:space="preserve"> 40.655168,  -7.925382</v>
      </c>
      <c r="D49" s="99" t="str">
        <f>VLOOKUP(E:E,'PARAGENS CONCELHO'!$1:$1048576,3,FALSE)</f>
        <v>J Maria Escrivá-Hotel 1</v>
      </c>
      <c r="E49" s="102" t="s">
        <v>75</v>
      </c>
      <c r="F49" s="107"/>
      <c r="G49" s="328"/>
      <c r="H49" s="193">
        <f t="shared" si="22"/>
        <v>0.2847222222222221</v>
      </c>
      <c r="I49" s="193">
        <f t="shared" si="23"/>
        <v>0.9097222222222221</v>
      </c>
      <c r="J49" s="193">
        <f t="shared" si="23"/>
        <v>0.92361111111111105</v>
      </c>
      <c r="K49" s="328"/>
      <c r="L49" s="193">
        <f t="shared" si="27"/>
        <v>0.92361111111111105</v>
      </c>
      <c r="M49" s="328"/>
      <c r="N49" s="193">
        <f t="shared" si="24"/>
        <v>0.29861111111111099</v>
      </c>
      <c r="O49" s="193">
        <f t="shared" si="24"/>
        <v>0.31249999999999989</v>
      </c>
      <c r="P49" s="193">
        <f t="shared" si="24"/>
        <v>0.32638888888888878</v>
      </c>
      <c r="Q49" s="193">
        <f t="shared" si="24"/>
        <v>0.86805555555555547</v>
      </c>
      <c r="R49" s="193">
        <f t="shared" si="24"/>
        <v>0.88194444444444431</v>
      </c>
      <c r="S49" s="193">
        <f t="shared" si="24"/>
        <v>0.89583333333333326</v>
      </c>
      <c r="T49" s="328"/>
      <c r="U49" s="193">
        <f t="shared" si="29"/>
        <v>0.34027777777777768</v>
      </c>
      <c r="V49" s="193">
        <f t="shared" si="29"/>
        <v>0.35416666666666657</v>
      </c>
      <c r="W49" s="193">
        <f t="shared" si="29"/>
        <v>0.36805555555555547</v>
      </c>
      <c r="X49" s="193">
        <f t="shared" si="29"/>
        <v>0.38194444444444436</v>
      </c>
      <c r="Y49" s="193">
        <f t="shared" si="29"/>
        <v>0.39583333333333326</v>
      </c>
      <c r="Z49" s="193">
        <f t="shared" si="29"/>
        <v>0.4097222222222221</v>
      </c>
      <c r="AA49" s="193">
        <f t="shared" si="29"/>
        <v>0.42361111111111099</v>
      </c>
      <c r="AB49" s="193">
        <f t="shared" si="29"/>
        <v>0.43749999999999989</v>
      </c>
      <c r="AC49" s="193">
        <f t="shared" si="29"/>
        <v>0.45138888888888878</v>
      </c>
      <c r="AD49" s="193">
        <f t="shared" si="29"/>
        <v>0.46527777777777768</v>
      </c>
      <c r="AE49" s="193">
        <f t="shared" si="29"/>
        <v>0.47916666666666657</v>
      </c>
      <c r="AF49" s="193">
        <f t="shared" si="29"/>
        <v>0.49305555555555547</v>
      </c>
      <c r="AG49" s="193">
        <f t="shared" si="29"/>
        <v>0.50694444444444442</v>
      </c>
      <c r="AH49" s="193">
        <f t="shared" si="29"/>
        <v>0.52083333333333326</v>
      </c>
      <c r="AI49" s="193">
        <f t="shared" si="29"/>
        <v>0.5347222222222221</v>
      </c>
      <c r="AJ49" s="193">
        <f t="shared" si="29"/>
        <v>0.54861111111111105</v>
      </c>
      <c r="AK49" s="193">
        <f t="shared" si="29"/>
        <v>0.56249999999999989</v>
      </c>
      <c r="AL49" s="193">
        <f t="shared" si="29"/>
        <v>0.57638888888888884</v>
      </c>
      <c r="AM49" s="193">
        <f t="shared" si="29"/>
        <v>0.59027777777777768</v>
      </c>
      <c r="AN49" s="193">
        <f t="shared" si="29"/>
        <v>0.60416666666666652</v>
      </c>
      <c r="AO49" s="193">
        <f t="shared" si="29"/>
        <v>0.61805555555555547</v>
      </c>
      <c r="AP49" s="193">
        <f t="shared" si="29"/>
        <v>0.63194444444444431</v>
      </c>
      <c r="AQ49" s="193">
        <f t="shared" si="29"/>
        <v>0.64583333333333326</v>
      </c>
      <c r="AR49" s="193">
        <f t="shared" si="29"/>
        <v>0.6597222222222221</v>
      </c>
      <c r="AS49" s="193">
        <f t="shared" si="29"/>
        <v>0.67361111111111105</v>
      </c>
      <c r="AT49" s="193">
        <f t="shared" si="29"/>
        <v>0.68749999999999989</v>
      </c>
      <c r="AU49" s="193">
        <f t="shared" si="29"/>
        <v>0.70138888888888884</v>
      </c>
      <c r="AV49" s="193">
        <f t="shared" si="28"/>
        <v>0.71527777777777768</v>
      </c>
      <c r="AW49" s="193">
        <f t="shared" si="28"/>
        <v>0.72916666666666652</v>
      </c>
      <c r="AX49" s="193">
        <f t="shared" si="28"/>
        <v>0.74305555555555547</v>
      </c>
      <c r="AY49" s="193">
        <f t="shared" si="28"/>
        <v>0.75694444444444431</v>
      </c>
      <c r="AZ49" s="193">
        <f t="shared" si="28"/>
        <v>0.77083333333333326</v>
      </c>
      <c r="BA49" s="193">
        <f t="shared" si="28"/>
        <v>0.7847222222222221</v>
      </c>
      <c r="BB49" s="193">
        <f t="shared" si="28"/>
        <v>0.79861111111111105</v>
      </c>
      <c r="BC49" s="193">
        <f t="shared" si="28"/>
        <v>0.81249999999999989</v>
      </c>
      <c r="BD49" s="193">
        <f t="shared" si="28"/>
        <v>0.82638888888888884</v>
      </c>
      <c r="BE49" s="193">
        <f t="shared" si="28"/>
        <v>0.84027777777777768</v>
      </c>
      <c r="BF49" s="193">
        <f t="shared" si="28"/>
        <v>0.85416666666666652</v>
      </c>
      <c r="BG49" s="328"/>
      <c r="BH49" s="225">
        <f t="shared" si="26"/>
        <v>0.96527777777777768</v>
      </c>
      <c r="BI49" s="225">
        <f t="shared" si="26"/>
        <v>1.0069444444444453</v>
      </c>
      <c r="BJ49" s="225">
        <f t="shared" si="26"/>
        <v>4.8611111111111091E-2</v>
      </c>
    </row>
    <row r="50" spans="1:62" ht="15" x14ac:dyDescent="0.25">
      <c r="A50" s="101" t="s">
        <v>3215</v>
      </c>
      <c r="B50" s="101" t="s">
        <v>3236</v>
      </c>
      <c r="C50" s="99" t="str">
        <f>VLOOKUP(E:E,'PARAGENS CONCELHO'!$1:$1048576,2,FALSE)</f>
        <v xml:space="preserve"> 40.656571,  -7.920538</v>
      </c>
      <c r="D50" s="99" t="str">
        <f>VLOOKUP(E:E,'PARAGENS CONCELHO'!$1:$1048576,3,FALSE)</f>
        <v>Engrácia Carrilho-Igreja</v>
      </c>
      <c r="E50" s="102" t="s">
        <v>3318</v>
      </c>
      <c r="F50" s="104"/>
      <c r="G50" s="328"/>
      <c r="H50" s="193">
        <f t="shared" si="22"/>
        <v>0.28541666666666654</v>
      </c>
      <c r="I50" s="193">
        <f t="shared" si="23"/>
        <v>0.91041666666666654</v>
      </c>
      <c r="J50" s="193">
        <f t="shared" si="23"/>
        <v>0.92430555555555549</v>
      </c>
      <c r="K50" s="328"/>
      <c r="L50" s="193">
        <f t="shared" si="27"/>
        <v>0.92430555555555549</v>
      </c>
      <c r="M50" s="328"/>
      <c r="N50" s="193">
        <f t="shared" si="24"/>
        <v>0.29930555555555544</v>
      </c>
      <c r="O50" s="193">
        <f t="shared" si="24"/>
        <v>0.31319444444444433</v>
      </c>
      <c r="P50" s="193">
        <f t="shared" si="24"/>
        <v>0.32708333333333323</v>
      </c>
      <c r="Q50" s="193">
        <f t="shared" si="24"/>
        <v>0.86874999999999991</v>
      </c>
      <c r="R50" s="193">
        <f t="shared" si="24"/>
        <v>0.88263888888888875</v>
      </c>
      <c r="S50" s="193">
        <f t="shared" si="24"/>
        <v>0.8965277777777777</v>
      </c>
      <c r="T50" s="328"/>
      <c r="U50" s="193">
        <f t="shared" si="29"/>
        <v>0.34097222222222212</v>
      </c>
      <c r="V50" s="193">
        <f t="shared" si="29"/>
        <v>0.35486111111111102</v>
      </c>
      <c r="W50" s="193">
        <f t="shared" si="29"/>
        <v>0.36874999999999991</v>
      </c>
      <c r="X50" s="193">
        <f t="shared" si="29"/>
        <v>0.38263888888888881</v>
      </c>
      <c r="Y50" s="193">
        <f t="shared" si="29"/>
        <v>0.3965277777777777</v>
      </c>
      <c r="Z50" s="193">
        <f t="shared" si="29"/>
        <v>0.41041666666666654</v>
      </c>
      <c r="AA50" s="193">
        <f t="shared" si="29"/>
        <v>0.42430555555555544</v>
      </c>
      <c r="AB50" s="193">
        <f t="shared" si="29"/>
        <v>0.43819444444444433</v>
      </c>
      <c r="AC50" s="193">
        <f t="shared" si="29"/>
        <v>0.45208333333333323</v>
      </c>
      <c r="AD50" s="193">
        <f t="shared" si="29"/>
        <v>0.46597222222222212</v>
      </c>
      <c r="AE50" s="193">
        <f t="shared" si="29"/>
        <v>0.47986111111111102</v>
      </c>
      <c r="AF50" s="193">
        <f t="shared" si="29"/>
        <v>0.49374999999999991</v>
      </c>
      <c r="AG50" s="193">
        <f t="shared" si="29"/>
        <v>0.50763888888888886</v>
      </c>
      <c r="AH50" s="193">
        <f t="shared" si="29"/>
        <v>0.5215277777777777</v>
      </c>
      <c r="AI50" s="193">
        <f t="shared" si="29"/>
        <v>0.53541666666666654</v>
      </c>
      <c r="AJ50" s="193">
        <f t="shared" si="29"/>
        <v>0.54930555555555549</v>
      </c>
      <c r="AK50" s="193">
        <f t="shared" si="29"/>
        <v>0.56319444444444433</v>
      </c>
      <c r="AL50" s="193">
        <f t="shared" si="29"/>
        <v>0.57708333333333328</v>
      </c>
      <c r="AM50" s="193">
        <f t="shared" si="29"/>
        <v>0.59097222222222212</v>
      </c>
      <c r="AN50" s="193">
        <f t="shared" si="29"/>
        <v>0.60486111111111096</v>
      </c>
      <c r="AO50" s="193">
        <f t="shared" si="29"/>
        <v>0.61874999999999991</v>
      </c>
      <c r="AP50" s="193">
        <f t="shared" si="29"/>
        <v>0.63263888888888875</v>
      </c>
      <c r="AQ50" s="193">
        <f t="shared" si="29"/>
        <v>0.6465277777777777</v>
      </c>
      <c r="AR50" s="193">
        <f t="shared" si="29"/>
        <v>0.66041666666666654</v>
      </c>
      <c r="AS50" s="193">
        <f t="shared" si="29"/>
        <v>0.67430555555555549</v>
      </c>
      <c r="AT50" s="193">
        <f t="shared" si="29"/>
        <v>0.68819444444444433</v>
      </c>
      <c r="AU50" s="193">
        <f t="shared" si="29"/>
        <v>0.70208333333333328</v>
      </c>
      <c r="AV50" s="193">
        <f t="shared" si="28"/>
        <v>0.71597222222222212</v>
      </c>
      <c r="AW50" s="193">
        <f t="shared" si="28"/>
        <v>0.72986111111111096</v>
      </c>
      <c r="AX50" s="193">
        <f t="shared" si="28"/>
        <v>0.74374999999999991</v>
      </c>
      <c r="AY50" s="193">
        <f t="shared" si="28"/>
        <v>0.75763888888888875</v>
      </c>
      <c r="AZ50" s="193">
        <f t="shared" si="28"/>
        <v>0.7715277777777777</v>
      </c>
      <c r="BA50" s="193">
        <f t="shared" si="28"/>
        <v>0.78541666666666654</v>
      </c>
      <c r="BB50" s="193">
        <f t="shared" si="28"/>
        <v>0.79930555555555549</v>
      </c>
      <c r="BC50" s="193">
        <f t="shared" si="28"/>
        <v>0.81319444444444433</v>
      </c>
      <c r="BD50" s="193">
        <f t="shared" si="28"/>
        <v>0.82708333333333328</v>
      </c>
      <c r="BE50" s="193">
        <f t="shared" si="28"/>
        <v>0.84097222222222212</v>
      </c>
      <c r="BF50" s="193">
        <f t="shared" si="28"/>
        <v>0.85486111111111096</v>
      </c>
      <c r="BG50" s="328"/>
      <c r="BH50" s="225">
        <f t="shared" si="26"/>
        <v>0.96597222222222212</v>
      </c>
      <c r="BI50" s="225">
        <f t="shared" si="26"/>
        <v>1.0076388888888899</v>
      </c>
      <c r="BJ50" s="225">
        <f t="shared" si="26"/>
        <v>4.9305555555555533E-2</v>
      </c>
    </row>
    <row r="51" spans="1:62" ht="15" x14ac:dyDescent="0.25">
      <c r="A51" s="98" t="s">
        <v>3234</v>
      </c>
      <c r="B51" s="98" t="s">
        <v>3235</v>
      </c>
      <c r="C51" s="99" t="str">
        <f>VLOOKUP(E:E,'PARAGENS CONCELHO'!$1:$1048576,2,FALSE)</f>
        <v xml:space="preserve"> 40.658180,  -7.920048</v>
      </c>
      <c r="D51" s="99" t="str">
        <f>VLOOKUP(E:E,'PARAGENS CONCELHO'!$1:$1048576,3,FALSE)</f>
        <v>Colégio Imac Conceição</v>
      </c>
      <c r="E51" s="102" t="s">
        <v>3319</v>
      </c>
      <c r="F51" s="107"/>
      <c r="G51" s="328"/>
      <c r="H51" s="193">
        <f t="shared" si="22"/>
        <v>0.28611111111111098</v>
      </c>
      <c r="I51" s="193">
        <f t="shared" si="23"/>
        <v>0.91111111111111098</v>
      </c>
      <c r="J51" s="193">
        <f t="shared" si="23"/>
        <v>0.92499999999999993</v>
      </c>
      <c r="K51" s="328"/>
      <c r="L51" s="193">
        <f t="shared" si="27"/>
        <v>0.92499999999999993</v>
      </c>
      <c r="M51" s="328"/>
      <c r="N51" s="193">
        <f t="shared" si="24"/>
        <v>0.29999999999999988</v>
      </c>
      <c r="O51" s="193">
        <f t="shared" si="24"/>
        <v>0.31388888888888877</v>
      </c>
      <c r="P51" s="193">
        <f t="shared" si="24"/>
        <v>0.32777777777777767</v>
      </c>
      <c r="Q51" s="193">
        <f t="shared" si="24"/>
        <v>0.86944444444444435</v>
      </c>
      <c r="R51" s="193">
        <f t="shared" si="24"/>
        <v>0.88333333333333319</v>
      </c>
      <c r="S51" s="193">
        <f t="shared" si="24"/>
        <v>0.89722222222222214</v>
      </c>
      <c r="T51" s="328"/>
      <c r="U51" s="193">
        <f t="shared" si="29"/>
        <v>0.34166666666666656</v>
      </c>
      <c r="V51" s="193">
        <f t="shared" si="29"/>
        <v>0.35555555555555546</v>
      </c>
      <c r="W51" s="193">
        <f t="shared" si="29"/>
        <v>0.36944444444444435</v>
      </c>
      <c r="X51" s="193">
        <f t="shared" si="29"/>
        <v>0.38333333333333325</v>
      </c>
      <c r="Y51" s="193">
        <f t="shared" si="29"/>
        <v>0.39722222222222214</v>
      </c>
      <c r="Z51" s="193">
        <f t="shared" si="29"/>
        <v>0.41111111111111098</v>
      </c>
      <c r="AA51" s="193">
        <f t="shared" si="29"/>
        <v>0.42499999999999988</v>
      </c>
      <c r="AB51" s="193">
        <f t="shared" si="29"/>
        <v>0.43888888888888877</v>
      </c>
      <c r="AC51" s="193">
        <f t="shared" si="29"/>
        <v>0.45277777777777767</v>
      </c>
      <c r="AD51" s="193">
        <f t="shared" si="29"/>
        <v>0.46666666666666656</v>
      </c>
      <c r="AE51" s="193">
        <f t="shared" si="29"/>
        <v>0.48055555555555546</v>
      </c>
      <c r="AF51" s="193">
        <f t="shared" si="29"/>
        <v>0.49444444444444435</v>
      </c>
      <c r="AG51" s="193">
        <f t="shared" si="29"/>
        <v>0.5083333333333333</v>
      </c>
      <c r="AH51" s="193">
        <f t="shared" si="29"/>
        <v>0.52222222222222214</v>
      </c>
      <c r="AI51" s="193">
        <f t="shared" si="29"/>
        <v>0.53611111111111098</v>
      </c>
      <c r="AJ51" s="193">
        <f t="shared" si="29"/>
        <v>0.54999999999999993</v>
      </c>
      <c r="AK51" s="193">
        <f t="shared" si="29"/>
        <v>0.56388888888888877</v>
      </c>
      <c r="AL51" s="193">
        <f t="shared" si="29"/>
        <v>0.57777777777777772</v>
      </c>
      <c r="AM51" s="193">
        <f t="shared" si="29"/>
        <v>0.59166666666666656</v>
      </c>
      <c r="AN51" s="193">
        <f t="shared" si="29"/>
        <v>0.6055555555555554</v>
      </c>
      <c r="AO51" s="193">
        <f t="shared" si="29"/>
        <v>0.61944444444444435</v>
      </c>
      <c r="AP51" s="193">
        <f t="shared" si="29"/>
        <v>0.63333333333333319</v>
      </c>
      <c r="AQ51" s="193">
        <f t="shared" si="29"/>
        <v>0.64722222222222214</v>
      </c>
      <c r="AR51" s="193">
        <f t="shared" si="29"/>
        <v>0.66111111111111098</v>
      </c>
      <c r="AS51" s="193">
        <f t="shared" si="29"/>
        <v>0.67499999999999993</v>
      </c>
      <c r="AT51" s="193">
        <f t="shared" si="29"/>
        <v>0.68888888888888877</v>
      </c>
      <c r="AU51" s="193">
        <f t="shared" si="29"/>
        <v>0.70277777777777772</v>
      </c>
      <c r="AV51" s="193">
        <f t="shared" si="28"/>
        <v>0.71666666666666656</v>
      </c>
      <c r="AW51" s="193">
        <f t="shared" si="28"/>
        <v>0.7305555555555554</v>
      </c>
      <c r="AX51" s="193">
        <f t="shared" si="28"/>
        <v>0.74444444444444435</v>
      </c>
      <c r="AY51" s="193">
        <f t="shared" si="28"/>
        <v>0.75833333333333319</v>
      </c>
      <c r="AZ51" s="193">
        <f t="shared" si="28"/>
        <v>0.77222222222222214</v>
      </c>
      <c r="BA51" s="193">
        <f t="shared" si="28"/>
        <v>0.78611111111111098</v>
      </c>
      <c r="BB51" s="193">
        <f t="shared" si="28"/>
        <v>0.79999999999999993</v>
      </c>
      <c r="BC51" s="193">
        <f t="shared" si="28"/>
        <v>0.81388888888888877</v>
      </c>
      <c r="BD51" s="193">
        <f t="shared" si="28"/>
        <v>0.82777777777777772</v>
      </c>
      <c r="BE51" s="193">
        <f t="shared" si="28"/>
        <v>0.84166666666666656</v>
      </c>
      <c r="BF51" s="193">
        <f t="shared" si="28"/>
        <v>0.8555555555555554</v>
      </c>
      <c r="BG51" s="328"/>
      <c r="BH51" s="225">
        <f t="shared" si="26"/>
        <v>0.96666666666666656</v>
      </c>
      <c r="BI51" s="225">
        <f t="shared" si="26"/>
        <v>1.0083333333333344</v>
      </c>
      <c r="BJ51" s="225">
        <f t="shared" si="26"/>
        <v>4.9999999999999975E-2</v>
      </c>
    </row>
    <row r="52" spans="1:62" ht="15" x14ac:dyDescent="0.25">
      <c r="A52" s="101" t="s">
        <v>3215</v>
      </c>
      <c r="B52" s="101" t="s">
        <v>3233</v>
      </c>
      <c r="C52" s="99" t="str">
        <f>VLOOKUP(E:E,'PARAGENS CONCELHO'!$1:$1048576,2,FALSE)</f>
        <v xml:space="preserve"> 40.658080,  -7.917039</v>
      </c>
      <c r="D52" s="99" t="str">
        <f>VLOOKUP(E:E,'PARAGENS CONCELHO'!$1:$1048576,3,FALSE)</f>
        <v>Alberto Sampaio 3</v>
      </c>
      <c r="E52" s="102" t="s">
        <v>116</v>
      </c>
      <c r="F52" s="104"/>
      <c r="G52" s="328"/>
      <c r="H52" s="193">
        <f t="shared" si="22"/>
        <v>0.28680555555555542</v>
      </c>
      <c r="I52" s="193">
        <f t="shared" si="23"/>
        <v>0.91180555555555542</v>
      </c>
      <c r="J52" s="193">
        <f t="shared" si="23"/>
        <v>0.92569444444444438</v>
      </c>
      <c r="K52" s="328"/>
      <c r="L52" s="193">
        <f t="shared" si="27"/>
        <v>0.92569444444444438</v>
      </c>
      <c r="M52" s="328"/>
      <c r="N52" s="193">
        <f t="shared" si="24"/>
        <v>0.30069444444444432</v>
      </c>
      <c r="O52" s="193">
        <f t="shared" si="24"/>
        <v>0.31458333333333321</v>
      </c>
      <c r="P52" s="193">
        <f t="shared" si="24"/>
        <v>0.32847222222222211</v>
      </c>
      <c r="Q52" s="193">
        <f t="shared" si="24"/>
        <v>0.8701388888888888</v>
      </c>
      <c r="R52" s="193">
        <f t="shared" si="24"/>
        <v>0.88402777777777763</v>
      </c>
      <c r="S52" s="193">
        <f t="shared" si="24"/>
        <v>0.89791666666666659</v>
      </c>
      <c r="T52" s="328"/>
      <c r="U52" s="193">
        <f t="shared" si="29"/>
        <v>0.34236111111111101</v>
      </c>
      <c r="V52" s="193">
        <f t="shared" si="29"/>
        <v>0.3562499999999999</v>
      </c>
      <c r="W52" s="193">
        <f t="shared" si="29"/>
        <v>0.3701388888888888</v>
      </c>
      <c r="X52" s="193">
        <f t="shared" si="29"/>
        <v>0.38402777777777769</v>
      </c>
      <c r="Y52" s="193">
        <f t="shared" si="29"/>
        <v>0.39791666666666659</v>
      </c>
      <c r="Z52" s="193">
        <f t="shared" si="29"/>
        <v>0.41180555555555542</v>
      </c>
      <c r="AA52" s="193">
        <f t="shared" si="29"/>
        <v>0.42569444444444432</v>
      </c>
      <c r="AB52" s="193">
        <f t="shared" si="29"/>
        <v>0.43958333333333321</v>
      </c>
      <c r="AC52" s="193">
        <f t="shared" si="29"/>
        <v>0.45347222222222211</v>
      </c>
      <c r="AD52" s="193">
        <f t="shared" si="29"/>
        <v>0.46736111111111101</v>
      </c>
      <c r="AE52" s="193">
        <f t="shared" si="29"/>
        <v>0.4812499999999999</v>
      </c>
      <c r="AF52" s="193">
        <f t="shared" si="29"/>
        <v>0.4951388888888888</v>
      </c>
      <c r="AG52" s="193">
        <f t="shared" si="29"/>
        <v>0.50902777777777775</v>
      </c>
      <c r="AH52" s="193">
        <f t="shared" si="29"/>
        <v>0.52291666666666659</v>
      </c>
      <c r="AI52" s="193">
        <f t="shared" si="29"/>
        <v>0.53680555555555542</v>
      </c>
      <c r="AJ52" s="193">
        <f t="shared" si="29"/>
        <v>0.55069444444444438</v>
      </c>
      <c r="AK52" s="193">
        <f t="shared" si="29"/>
        <v>0.56458333333333321</v>
      </c>
      <c r="AL52" s="193">
        <f t="shared" si="29"/>
        <v>0.57847222222222217</v>
      </c>
      <c r="AM52" s="193">
        <f t="shared" si="29"/>
        <v>0.59236111111111101</v>
      </c>
      <c r="AN52" s="193">
        <f t="shared" si="29"/>
        <v>0.60624999999999984</v>
      </c>
      <c r="AO52" s="193">
        <f t="shared" si="29"/>
        <v>0.6201388888888888</v>
      </c>
      <c r="AP52" s="193">
        <f t="shared" si="29"/>
        <v>0.63402777777777763</v>
      </c>
      <c r="AQ52" s="193">
        <f t="shared" si="29"/>
        <v>0.64791666666666659</v>
      </c>
      <c r="AR52" s="193">
        <f t="shared" si="29"/>
        <v>0.66180555555555542</v>
      </c>
      <c r="AS52" s="193">
        <f t="shared" si="29"/>
        <v>0.67569444444444438</v>
      </c>
      <c r="AT52" s="193">
        <f t="shared" si="29"/>
        <v>0.68958333333333321</v>
      </c>
      <c r="AU52" s="193">
        <f t="shared" si="29"/>
        <v>0.70347222222222217</v>
      </c>
      <c r="AV52" s="193">
        <f t="shared" si="28"/>
        <v>0.71736111111111101</v>
      </c>
      <c r="AW52" s="193">
        <f t="shared" si="28"/>
        <v>0.73124999999999984</v>
      </c>
      <c r="AX52" s="193">
        <f t="shared" si="28"/>
        <v>0.7451388888888888</v>
      </c>
      <c r="AY52" s="193">
        <f t="shared" si="28"/>
        <v>0.75902777777777763</v>
      </c>
      <c r="AZ52" s="193">
        <f t="shared" si="28"/>
        <v>0.77291666666666659</v>
      </c>
      <c r="BA52" s="193">
        <f t="shared" si="28"/>
        <v>0.78680555555555542</v>
      </c>
      <c r="BB52" s="193">
        <f t="shared" si="28"/>
        <v>0.80069444444444438</v>
      </c>
      <c r="BC52" s="193">
        <f t="shared" si="28"/>
        <v>0.81458333333333321</v>
      </c>
      <c r="BD52" s="193">
        <f t="shared" si="28"/>
        <v>0.82847222222222217</v>
      </c>
      <c r="BE52" s="193">
        <f t="shared" si="28"/>
        <v>0.84236111111111101</v>
      </c>
      <c r="BF52" s="193">
        <f t="shared" si="28"/>
        <v>0.85624999999999984</v>
      </c>
      <c r="BG52" s="328"/>
      <c r="BH52" s="225">
        <f t="shared" si="26"/>
        <v>0.96736111111111101</v>
      </c>
      <c r="BI52" s="225">
        <f t="shared" si="26"/>
        <v>1.009027777777779</v>
      </c>
      <c r="BJ52" s="225">
        <f t="shared" si="26"/>
        <v>5.0694444444444417E-2</v>
      </c>
    </row>
    <row r="53" spans="1:62" ht="15" x14ac:dyDescent="0.25">
      <c r="A53" s="101"/>
      <c r="B53" s="101"/>
      <c r="C53" s="99" t="str">
        <f>VLOOKUP(E:E,'PARAGENS CONCELHO'!$1:$1048576,2,FALSE)</f>
        <v xml:space="preserve"> 40.657201,  -7.915340</v>
      </c>
      <c r="D53" s="99" t="str">
        <f>VLOOKUP(E:E,'PARAGENS CONCELHO'!$1:$1048576,3,FALSE)</f>
        <v>Alberto Sampaio 4</v>
      </c>
      <c r="E53" s="102" t="s">
        <v>3348</v>
      </c>
      <c r="F53" s="104"/>
      <c r="G53" s="328"/>
      <c r="H53" s="193">
        <v>0.28680555555555554</v>
      </c>
      <c r="I53" s="193">
        <v>0.91180555555555554</v>
      </c>
      <c r="J53" s="193">
        <v>0.92569444444444438</v>
      </c>
      <c r="K53" s="328"/>
      <c r="L53" s="193">
        <v>0.92569444444444438</v>
      </c>
      <c r="M53" s="328"/>
      <c r="N53" s="193">
        <v>0.30069444444444443</v>
      </c>
      <c r="O53" s="193">
        <v>0.31458333333333333</v>
      </c>
      <c r="P53" s="193">
        <v>0.32847222222222222</v>
      </c>
      <c r="Q53" s="193">
        <v>0.87013888888888891</v>
      </c>
      <c r="R53" s="193">
        <v>0.88402777777777775</v>
      </c>
      <c r="S53" s="193">
        <v>0.8979166666666667</v>
      </c>
      <c r="T53" s="328"/>
      <c r="U53" s="193">
        <v>0.34236111111111112</v>
      </c>
      <c r="V53" s="193">
        <v>0.35625000000000001</v>
      </c>
      <c r="W53" s="193">
        <v>0.37013888888888885</v>
      </c>
      <c r="X53" s="193">
        <v>0.3840277777777778</v>
      </c>
      <c r="Y53" s="193">
        <v>0.3979166666666667</v>
      </c>
      <c r="Z53" s="193">
        <v>0.41180555555555554</v>
      </c>
      <c r="AA53" s="193">
        <v>0.42569444444444443</v>
      </c>
      <c r="AB53" s="193">
        <v>0.43958333333333338</v>
      </c>
      <c r="AC53" s="193">
        <v>0.45347222222222222</v>
      </c>
      <c r="AD53" s="193">
        <v>0.46736111111111112</v>
      </c>
      <c r="AE53" s="193">
        <v>0.48125000000000001</v>
      </c>
      <c r="AF53" s="193">
        <v>0.49513888888888885</v>
      </c>
      <c r="AG53" s="193">
        <v>0.50902777777777775</v>
      </c>
      <c r="AH53" s="193">
        <v>0.5229166666666667</v>
      </c>
      <c r="AI53" s="193">
        <v>0.53680555555555554</v>
      </c>
      <c r="AJ53" s="193">
        <v>0.55069444444444449</v>
      </c>
      <c r="AK53" s="193">
        <v>0.56458333333333333</v>
      </c>
      <c r="AL53" s="193">
        <v>0.57847222222222217</v>
      </c>
      <c r="AM53" s="193">
        <v>0.59236111111111112</v>
      </c>
      <c r="AN53" s="193">
        <v>0.60625000000000007</v>
      </c>
      <c r="AO53" s="193">
        <v>0.62013888888888891</v>
      </c>
      <c r="AP53" s="193">
        <v>0.63402777777777775</v>
      </c>
      <c r="AQ53" s="193">
        <v>0.6479166666666667</v>
      </c>
      <c r="AR53" s="193">
        <v>0.66180555555555554</v>
      </c>
      <c r="AS53" s="193">
        <v>0.67569444444444438</v>
      </c>
      <c r="AT53" s="193">
        <v>0.68958333333333333</v>
      </c>
      <c r="AU53" s="193">
        <v>0.70347222222222217</v>
      </c>
      <c r="AV53" s="193">
        <v>0.71736111111111101</v>
      </c>
      <c r="AW53" s="193">
        <v>0.73125000000000007</v>
      </c>
      <c r="AX53" s="193">
        <v>0.74513888888888891</v>
      </c>
      <c r="AY53" s="193">
        <v>0.75902777777777775</v>
      </c>
      <c r="AZ53" s="193">
        <v>0.7729166666666667</v>
      </c>
      <c r="BA53" s="193">
        <v>0.78680555555555554</v>
      </c>
      <c r="BB53" s="193">
        <v>0.80069444444444438</v>
      </c>
      <c r="BC53" s="193">
        <v>0.81458333333333333</v>
      </c>
      <c r="BD53" s="193">
        <v>0.82847222222222217</v>
      </c>
      <c r="BE53" s="193">
        <v>0.84236111111111101</v>
      </c>
      <c r="BF53" s="193">
        <v>0.85625000000000007</v>
      </c>
      <c r="BG53" s="328"/>
      <c r="BH53" s="225">
        <v>0.96736111111111101</v>
      </c>
      <c r="BI53" s="225">
        <v>9.0277777777777787E-3</v>
      </c>
      <c r="BJ53" s="225">
        <v>5.0694444444444452E-2</v>
      </c>
    </row>
    <row r="54" spans="1:62" ht="15" x14ac:dyDescent="0.25">
      <c r="A54" s="98" t="s">
        <v>3231</v>
      </c>
      <c r="B54" s="98" t="s">
        <v>3232</v>
      </c>
      <c r="C54" s="99" t="str">
        <f>VLOOKUP(E:E,'PARAGENS CONCELHO'!$1:$1048576,2,FALSE)</f>
        <v xml:space="preserve"> 40.656213,  -7.914239</v>
      </c>
      <c r="D54" s="99" t="str">
        <f>VLOOKUP(E:E,'PARAGENS CONCELHO'!$1:$1048576,3,FALSE)</f>
        <v>Rossio 1</v>
      </c>
      <c r="E54" s="102" t="s">
        <v>2637</v>
      </c>
      <c r="F54" s="107"/>
      <c r="G54" s="328"/>
      <c r="H54" s="193">
        <f>H52+$J$1</f>
        <v>0.28749999999999987</v>
      </c>
      <c r="I54" s="193">
        <f>I52+$J$1</f>
        <v>0.91249999999999987</v>
      </c>
      <c r="J54" s="193">
        <f>J52+$J$1</f>
        <v>0.92638888888888882</v>
      </c>
      <c r="K54" s="328"/>
      <c r="L54" s="193">
        <f>L52+$J$1</f>
        <v>0.92638888888888882</v>
      </c>
      <c r="M54" s="328"/>
      <c r="N54" s="193">
        <f t="shared" ref="N54:S54" si="30">N52+$J$1</f>
        <v>0.30138888888888876</v>
      </c>
      <c r="O54" s="193">
        <f t="shared" si="30"/>
        <v>0.31527777777777766</v>
      </c>
      <c r="P54" s="193">
        <f t="shared" si="30"/>
        <v>0.32916666666666655</v>
      </c>
      <c r="Q54" s="193">
        <f t="shared" si="30"/>
        <v>0.87083333333333324</v>
      </c>
      <c r="R54" s="193">
        <f t="shared" si="30"/>
        <v>0.88472222222222208</v>
      </c>
      <c r="S54" s="193">
        <f t="shared" si="30"/>
        <v>0.89861111111111103</v>
      </c>
      <c r="T54" s="328"/>
      <c r="U54" s="193">
        <f t="shared" ref="U54:BF54" si="31">U52+$J$1</f>
        <v>0.34305555555555545</v>
      </c>
      <c r="V54" s="193">
        <f t="shared" si="31"/>
        <v>0.35694444444444434</v>
      </c>
      <c r="W54" s="193">
        <f t="shared" si="31"/>
        <v>0.37083333333333324</v>
      </c>
      <c r="X54" s="193">
        <f t="shared" si="31"/>
        <v>0.38472222222222213</v>
      </c>
      <c r="Y54" s="193">
        <f t="shared" si="31"/>
        <v>0.39861111111111103</v>
      </c>
      <c r="Z54" s="193">
        <f t="shared" si="31"/>
        <v>0.41249999999999987</v>
      </c>
      <c r="AA54" s="193">
        <f t="shared" si="31"/>
        <v>0.42638888888888876</v>
      </c>
      <c r="AB54" s="193">
        <f t="shared" si="31"/>
        <v>0.44027777777777766</v>
      </c>
      <c r="AC54" s="193">
        <f t="shared" si="31"/>
        <v>0.45416666666666655</v>
      </c>
      <c r="AD54" s="193">
        <f t="shared" si="31"/>
        <v>0.46805555555555545</v>
      </c>
      <c r="AE54" s="193">
        <f t="shared" si="31"/>
        <v>0.48194444444444434</v>
      </c>
      <c r="AF54" s="193">
        <f t="shared" si="31"/>
        <v>0.49583333333333324</v>
      </c>
      <c r="AG54" s="193">
        <f t="shared" si="31"/>
        <v>0.50972222222222219</v>
      </c>
      <c r="AH54" s="193">
        <f t="shared" si="31"/>
        <v>0.52361111111111103</v>
      </c>
      <c r="AI54" s="193">
        <f t="shared" si="31"/>
        <v>0.53749999999999987</v>
      </c>
      <c r="AJ54" s="193">
        <f t="shared" si="31"/>
        <v>0.55138888888888882</v>
      </c>
      <c r="AK54" s="193">
        <f t="shared" si="31"/>
        <v>0.56527777777777766</v>
      </c>
      <c r="AL54" s="193">
        <f t="shared" si="31"/>
        <v>0.57916666666666661</v>
      </c>
      <c r="AM54" s="193">
        <f t="shared" si="31"/>
        <v>0.59305555555555545</v>
      </c>
      <c r="AN54" s="193">
        <f t="shared" si="31"/>
        <v>0.60694444444444429</v>
      </c>
      <c r="AO54" s="193">
        <f t="shared" si="31"/>
        <v>0.62083333333333324</v>
      </c>
      <c r="AP54" s="193">
        <f t="shared" si="31"/>
        <v>0.63472222222222208</v>
      </c>
      <c r="AQ54" s="193">
        <f t="shared" si="31"/>
        <v>0.64861111111111103</v>
      </c>
      <c r="AR54" s="193">
        <f t="shared" si="31"/>
        <v>0.66249999999999987</v>
      </c>
      <c r="AS54" s="193">
        <f t="shared" si="31"/>
        <v>0.67638888888888882</v>
      </c>
      <c r="AT54" s="193">
        <f t="shared" si="31"/>
        <v>0.69027777777777766</v>
      </c>
      <c r="AU54" s="193">
        <f t="shared" si="31"/>
        <v>0.70416666666666661</v>
      </c>
      <c r="AV54" s="193">
        <f t="shared" si="31"/>
        <v>0.71805555555555545</v>
      </c>
      <c r="AW54" s="193">
        <f t="shared" si="31"/>
        <v>0.73194444444444429</v>
      </c>
      <c r="AX54" s="193">
        <f t="shared" si="31"/>
        <v>0.74583333333333324</v>
      </c>
      <c r="AY54" s="193">
        <f t="shared" si="31"/>
        <v>0.75972222222222208</v>
      </c>
      <c r="AZ54" s="193">
        <f t="shared" si="31"/>
        <v>0.77361111111111103</v>
      </c>
      <c r="BA54" s="193">
        <f t="shared" si="31"/>
        <v>0.78749999999999987</v>
      </c>
      <c r="BB54" s="193">
        <f t="shared" si="31"/>
        <v>0.80138888888888882</v>
      </c>
      <c r="BC54" s="193">
        <f t="shared" si="31"/>
        <v>0.81527777777777766</v>
      </c>
      <c r="BD54" s="193">
        <f t="shared" si="31"/>
        <v>0.82916666666666661</v>
      </c>
      <c r="BE54" s="193">
        <f t="shared" si="31"/>
        <v>0.84305555555555545</v>
      </c>
      <c r="BF54" s="193">
        <f t="shared" si="31"/>
        <v>0.85694444444444429</v>
      </c>
      <c r="BG54" s="328"/>
      <c r="BH54" s="225">
        <f>BH52+$J$1</f>
        <v>0.96805555555555545</v>
      </c>
      <c r="BI54" s="225">
        <f>BI52+$J$1</f>
        <v>1.0097222222222235</v>
      </c>
      <c r="BJ54" s="225">
        <f>BJ52+$J$1</f>
        <v>5.1388888888888859E-2</v>
      </c>
    </row>
    <row r="55" spans="1:62" ht="15" x14ac:dyDescent="0.25">
      <c r="A55" s="98"/>
      <c r="B55" s="98"/>
      <c r="C55" s="99" t="str">
        <f>VLOOKUP(E:E,'PARAGENS CONCELHO'!$1:$1048576,2,FALSE)</f>
        <v xml:space="preserve"> 40.653733,  -7.916013</v>
      </c>
      <c r="D55" s="99" t="str">
        <f>VLOOKUP(E:E,'PARAGENS CONCELHO'!$1:$1048576,3,FALSE)</f>
        <v>25 Abril-Liceu 1</v>
      </c>
      <c r="E55" s="100" t="s">
        <v>2869</v>
      </c>
      <c r="F55" s="104"/>
      <c r="G55" s="328"/>
      <c r="H55" s="193">
        <f>H54+$J$1</f>
        <v>0.28819444444444431</v>
      </c>
      <c r="I55" s="193">
        <f>I54+$J$1</f>
        <v>0.91319444444444431</v>
      </c>
      <c r="J55" s="193">
        <f>J54+$J$1</f>
        <v>0.92708333333333326</v>
      </c>
      <c r="K55" s="328"/>
      <c r="L55" s="193">
        <f t="shared" si="27"/>
        <v>0.92708333333333326</v>
      </c>
      <c r="M55" s="328"/>
      <c r="N55" s="193">
        <f t="shared" si="24"/>
        <v>0.3020833333333332</v>
      </c>
      <c r="O55" s="193">
        <f t="shared" si="24"/>
        <v>0.3159722222222221</v>
      </c>
      <c r="P55" s="193">
        <f t="shared" si="24"/>
        <v>0.32986111111111099</v>
      </c>
      <c r="Q55" s="193">
        <f t="shared" si="24"/>
        <v>0.87152777777777768</v>
      </c>
      <c r="R55" s="193">
        <f t="shared" si="24"/>
        <v>0.88541666666666652</v>
      </c>
      <c r="S55" s="193">
        <f t="shared" si="24"/>
        <v>0.89930555555555547</v>
      </c>
      <c r="T55" s="328"/>
      <c r="U55" s="193">
        <f t="shared" si="29"/>
        <v>0.34374999999999989</v>
      </c>
      <c r="V55" s="193">
        <f t="shared" si="29"/>
        <v>0.35763888888888878</v>
      </c>
      <c r="W55" s="193">
        <f t="shared" si="29"/>
        <v>0.37152777777777768</v>
      </c>
      <c r="X55" s="193">
        <f t="shared" si="29"/>
        <v>0.38541666666666657</v>
      </c>
      <c r="Y55" s="193">
        <f t="shared" si="29"/>
        <v>0.39930555555555547</v>
      </c>
      <c r="Z55" s="193">
        <f t="shared" si="29"/>
        <v>0.41319444444444431</v>
      </c>
      <c r="AA55" s="193">
        <f t="shared" si="29"/>
        <v>0.4270833333333332</v>
      </c>
      <c r="AB55" s="193">
        <f t="shared" si="29"/>
        <v>0.4409722222222221</v>
      </c>
      <c r="AC55" s="193">
        <f t="shared" si="29"/>
        <v>0.45486111111111099</v>
      </c>
      <c r="AD55" s="193">
        <f t="shared" si="29"/>
        <v>0.46874999999999989</v>
      </c>
      <c r="AE55" s="193">
        <f t="shared" si="29"/>
        <v>0.48263888888888878</v>
      </c>
      <c r="AF55" s="193">
        <f t="shared" si="29"/>
        <v>0.49652777777777768</v>
      </c>
      <c r="AG55" s="193">
        <f t="shared" si="29"/>
        <v>0.51041666666666663</v>
      </c>
      <c r="AH55" s="193">
        <f t="shared" si="29"/>
        <v>0.52430555555555547</v>
      </c>
      <c r="AI55" s="193">
        <f t="shared" si="29"/>
        <v>0.53819444444444431</v>
      </c>
      <c r="AJ55" s="193">
        <f t="shared" si="29"/>
        <v>0.55208333333333326</v>
      </c>
      <c r="AK55" s="193">
        <f t="shared" si="29"/>
        <v>0.5659722222222221</v>
      </c>
      <c r="AL55" s="193">
        <f t="shared" si="29"/>
        <v>0.57986111111111105</v>
      </c>
      <c r="AM55" s="193">
        <f t="shared" si="29"/>
        <v>0.59374999999999989</v>
      </c>
      <c r="AN55" s="193">
        <f t="shared" si="29"/>
        <v>0.60763888888888873</v>
      </c>
      <c r="AO55" s="193">
        <f t="shared" si="29"/>
        <v>0.62152777777777768</v>
      </c>
      <c r="AP55" s="193">
        <f t="shared" si="29"/>
        <v>0.63541666666666652</v>
      </c>
      <c r="AQ55" s="193">
        <f t="shared" si="29"/>
        <v>0.64930555555555547</v>
      </c>
      <c r="AR55" s="193">
        <f t="shared" si="29"/>
        <v>0.66319444444444431</v>
      </c>
      <c r="AS55" s="193">
        <f t="shared" si="29"/>
        <v>0.67708333333333326</v>
      </c>
      <c r="AT55" s="193">
        <f t="shared" si="29"/>
        <v>0.6909722222222221</v>
      </c>
      <c r="AU55" s="193">
        <f t="shared" si="29"/>
        <v>0.70486111111111105</v>
      </c>
      <c r="AV55" s="193">
        <f t="shared" si="28"/>
        <v>0.71874999999999989</v>
      </c>
      <c r="AW55" s="193">
        <f t="shared" si="28"/>
        <v>0.73263888888888873</v>
      </c>
      <c r="AX55" s="193">
        <f t="shared" si="28"/>
        <v>0.74652777777777768</v>
      </c>
      <c r="AY55" s="193">
        <f t="shared" si="28"/>
        <v>0.76041666666666652</v>
      </c>
      <c r="AZ55" s="193">
        <f t="shared" si="28"/>
        <v>0.77430555555555547</v>
      </c>
      <c r="BA55" s="193">
        <f t="shared" si="28"/>
        <v>0.78819444444444431</v>
      </c>
      <c r="BB55" s="193">
        <f t="shared" si="28"/>
        <v>0.80208333333333326</v>
      </c>
      <c r="BC55" s="193">
        <f t="shared" si="28"/>
        <v>0.8159722222222221</v>
      </c>
      <c r="BD55" s="193">
        <f t="shared" si="28"/>
        <v>0.82986111111111105</v>
      </c>
      <c r="BE55" s="193">
        <f t="shared" si="28"/>
        <v>0.84374999999999989</v>
      </c>
      <c r="BF55" s="193">
        <f t="shared" si="28"/>
        <v>0.85763888888888873</v>
      </c>
      <c r="BG55" s="328"/>
      <c r="BH55" s="225">
        <f t="shared" si="26"/>
        <v>0.96874999999999989</v>
      </c>
      <c r="BI55" s="225">
        <f t="shared" si="26"/>
        <v>1.0104166666666681</v>
      </c>
      <c r="BJ55" s="225">
        <f t="shared" si="26"/>
        <v>5.2083333333333301E-2</v>
      </c>
    </row>
    <row r="56" spans="1:62" ht="15" x14ac:dyDescent="0.25">
      <c r="A56" s="101" t="s">
        <v>3229</v>
      </c>
      <c r="B56" s="101" t="s">
        <v>3230</v>
      </c>
      <c r="C56" s="99" t="str">
        <f>VLOOKUP(E:E,'PARAGENS CONCELHO'!$1:$1048576,2,FALSE)</f>
        <v xml:space="preserve"> 40.650371,  -7.918719</v>
      </c>
      <c r="D56" s="99" t="str">
        <f>VLOOKUP(E:E,'PARAGENS CONCELHO'!$1:$1048576,3,FALSE)</f>
        <v>25 Abril-Paulo VI</v>
      </c>
      <c r="E56" s="102" t="s">
        <v>2870</v>
      </c>
      <c r="F56" s="104"/>
      <c r="G56" s="328"/>
      <c r="H56" s="193">
        <f>H54+$J$1</f>
        <v>0.28819444444444431</v>
      </c>
      <c r="I56" s="193">
        <f>I54+$J$1</f>
        <v>0.91319444444444431</v>
      </c>
      <c r="J56" s="193">
        <f>J54+$J$1</f>
        <v>0.92708333333333326</v>
      </c>
      <c r="K56" s="328"/>
      <c r="L56" s="193">
        <f>L54+$J$1</f>
        <v>0.92708333333333326</v>
      </c>
      <c r="M56" s="328"/>
      <c r="N56" s="193">
        <f t="shared" ref="N56:S56" si="32">N54+$J$1</f>
        <v>0.3020833333333332</v>
      </c>
      <c r="O56" s="193">
        <f t="shared" si="32"/>
        <v>0.3159722222222221</v>
      </c>
      <c r="P56" s="193">
        <f t="shared" si="32"/>
        <v>0.32986111111111099</v>
      </c>
      <c r="Q56" s="193">
        <f t="shared" si="32"/>
        <v>0.87152777777777768</v>
      </c>
      <c r="R56" s="193">
        <f t="shared" si="32"/>
        <v>0.88541666666666652</v>
      </c>
      <c r="S56" s="193">
        <f t="shared" si="32"/>
        <v>0.89930555555555547</v>
      </c>
      <c r="T56" s="328"/>
      <c r="U56" s="193">
        <f t="shared" ref="U56:BF56" si="33">U54+$J$1</f>
        <v>0.34374999999999989</v>
      </c>
      <c r="V56" s="193">
        <f t="shared" si="33"/>
        <v>0.35763888888888878</v>
      </c>
      <c r="W56" s="193">
        <f t="shared" si="33"/>
        <v>0.37152777777777768</v>
      </c>
      <c r="X56" s="193">
        <f t="shared" si="33"/>
        <v>0.38541666666666657</v>
      </c>
      <c r="Y56" s="193">
        <f t="shared" si="33"/>
        <v>0.39930555555555547</v>
      </c>
      <c r="Z56" s="193">
        <f t="shared" si="33"/>
        <v>0.41319444444444431</v>
      </c>
      <c r="AA56" s="193">
        <f t="shared" si="33"/>
        <v>0.4270833333333332</v>
      </c>
      <c r="AB56" s="193">
        <f t="shared" si="33"/>
        <v>0.4409722222222221</v>
      </c>
      <c r="AC56" s="193">
        <f t="shared" si="33"/>
        <v>0.45486111111111099</v>
      </c>
      <c r="AD56" s="193">
        <f t="shared" si="33"/>
        <v>0.46874999999999989</v>
      </c>
      <c r="AE56" s="193">
        <f t="shared" si="33"/>
        <v>0.48263888888888878</v>
      </c>
      <c r="AF56" s="193">
        <f t="shared" si="33"/>
        <v>0.49652777777777768</v>
      </c>
      <c r="AG56" s="193">
        <f t="shared" si="33"/>
        <v>0.51041666666666663</v>
      </c>
      <c r="AH56" s="193">
        <f t="shared" si="33"/>
        <v>0.52430555555555547</v>
      </c>
      <c r="AI56" s="193">
        <f t="shared" si="33"/>
        <v>0.53819444444444431</v>
      </c>
      <c r="AJ56" s="193">
        <f t="shared" si="33"/>
        <v>0.55208333333333326</v>
      </c>
      <c r="AK56" s="193">
        <f t="shared" si="33"/>
        <v>0.5659722222222221</v>
      </c>
      <c r="AL56" s="193">
        <f t="shared" si="33"/>
        <v>0.57986111111111105</v>
      </c>
      <c r="AM56" s="193">
        <f t="shared" si="33"/>
        <v>0.59374999999999989</v>
      </c>
      <c r="AN56" s="193">
        <f t="shared" si="33"/>
        <v>0.60763888888888873</v>
      </c>
      <c r="AO56" s="193">
        <f t="shared" si="33"/>
        <v>0.62152777777777768</v>
      </c>
      <c r="AP56" s="193">
        <f t="shared" si="33"/>
        <v>0.63541666666666652</v>
      </c>
      <c r="AQ56" s="193">
        <f t="shared" si="33"/>
        <v>0.64930555555555547</v>
      </c>
      <c r="AR56" s="193">
        <f t="shared" si="33"/>
        <v>0.66319444444444431</v>
      </c>
      <c r="AS56" s="193">
        <f t="shared" si="33"/>
        <v>0.67708333333333326</v>
      </c>
      <c r="AT56" s="193">
        <f t="shared" si="33"/>
        <v>0.6909722222222221</v>
      </c>
      <c r="AU56" s="193">
        <f t="shared" si="33"/>
        <v>0.70486111111111105</v>
      </c>
      <c r="AV56" s="193">
        <f t="shared" si="33"/>
        <v>0.71874999999999989</v>
      </c>
      <c r="AW56" s="193">
        <f t="shared" si="33"/>
        <v>0.73263888888888873</v>
      </c>
      <c r="AX56" s="193">
        <f t="shared" si="33"/>
        <v>0.74652777777777768</v>
      </c>
      <c r="AY56" s="193">
        <f t="shared" si="33"/>
        <v>0.76041666666666652</v>
      </c>
      <c r="AZ56" s="193">
        <f t="shared" si="33"/>
        <v>0.77430555555555547</v>
      </c>
      <c r="BA56" s="193">
        <f t="shared" si="33"/>
        <v>0.78819444444444431</v>
      </c>
      <c r="BB56" s="193">
        <f t="shared" si="33"/>
        <v>0.80208333333333326</v>
      </c>
      <c r="BC56" s="193">
        <f t="shared" si="33"/>
        <v>0.8159722222222221</v>
      </c>
      <c r="BD56" s="193">
        <f t="shared" si="33"/>
        <v>0.82986111111111105</v>
      </c>
      <c r="BE56" s="193">
        <f t="shared" si="33"/>
        <v>0.84374999999999989</v>
      </c>
      <c r="BF56" s="193">
        <f t="shared" si="33"/>
        <v>0.85763888888888873</v>
      </c>
      <c r="BG56" s="328"/>
      <c r="BH56" s="225">
        <f>BH54+$J$1</f>
        <v>0.96874999999999989</v>
      </c>
      <c r="BI56" s="225">
        <f>BI54+$J$1</f>
        <v>1.0104166666666681</v>
      </c>
      <c r="BJ56" s="225">
        <f>BJ54+$J$1</f>
        <v>5.2083333333333301E-2</v>
      </c>
    </row>
    <row r="57" spans="1:62" ht="15" x14ac:dyDescent="0.25">
      <c r="A57" s="98" t="s">
        <v>3227</v>
      </c>
      <c r="B57" s="98" t="s">
        <v>3228</v>
      </c>
      <c r="C57" s="99" t="str">
        <f>VLOOKUP(E:E,'PARAGENS CONCELHO'!$1:$1048576,2,FALSE)</f>
        <v xml:space="preserve"> 40.647830,  -7.920763</v>
      </c>
      <c r="D57" s="99" t="str">
        <f>VLOOKUP(E:E,'PARAGENS CONCELHO'!$1:$1048576,3,FALSE)</f>
        <v>Reg Infantaria</v>
      </c>
      <c r="E57" s="102" t="s">
        <v>2871</v>
      </c>
      <c r="F57" s="107"/>
      <c r="G57" s="328"/>
      <c r="H57" s="193">
        <f>H56+$J$1</f>
        <v>0.28888888888888875</v>
      </c>
      <c r="I57" s="193">
        <f t="shared" si="23"/>
        <v>0.91388888888888875</v>
      </c>
      <c r="J57" s="193">
        <f t="shared" si="23"/>
        <v>0.9277777777777777</v>
      </c>
      <c r="K57" s="328"/>
      <c r="L57" s="193">
        <f t="shared" si="27"/>
        <v>0.9277777777777777</v>
      </c>
      <c r="M57" s="328"/>
      <c r="N57" s="193">
        <f t="shared" si="24"/>
        <v>0.30277777777777765</v>
      </c>
      <c r="O57" s="193">
        <f t="shared" si="24"/>
        <v>0.31666666666666654</v>
      </c>
      <c r="P57" s="193">
        <f t="shared" si="24"/>
        <v>0.33055555555555544</v>
      </c>
      <c r="Q57" s="193">
        <f t="shared" si="24"/>
        <v>0.87222222222222212</v>
      </c>
      <c r="R57" s="193">
        <f t="shared" si="24"/>
        <v>0.88611111111111096</v>
      </c>
      <c r="S57" s="193">
        <f t="shared" si="24"/>
        <v>0.89999999999999991</v>
      </c>
      <c r="T57" s="328"/>
      <c r="U57" s="193">
        <f t="shared" si="29"/>
        <v>0.34444444444444433</v>
      </c>
      <c r="V57" s="193">
        <f t="shared" si="29"/>
        <v>0.35833333333333323</v>
      </c>
      <c r="W57" s="193">
        <f t="shared" si="29"/>
        <v>0.37222222222222212</v>
      </c>
      <c r="X57" s="193">
        <f t="shared" si="29"/>
        <v>0.38611111111111102</v>
      </c>
      <c r="Y57" s="193">
        <f t="shared" si="29"/>
        <v>0.39999999999999991</v>
      </c>
      <c r="Z57" s="193">
        <f t="shared" si="29"/>
        <v>0.41388888888888875</v>
      </c>
      <c r="AA57" s="193">
        <f t="shared" si="29"/>
        <v>0.42777777777777765</v>
      </c>
      <c r="AB57" s="193">
        <f t="shared" si="29"/>
        <v>0.44166666666666654</v>
      </c>
      <c r="AC57" s="193">
        <f t="shared" si="29"/>
        <v>0.45555555555555544</v>
      </c>
      <c r="AD57" s="193">
        <f t="shared" si="29"/>
        <v>0.46944444444444433</v>
      </c>
      <c r="AE57" s="193">
        <f t="shared" si="29"/>
        <v>0.48333333333333323</v>
      </c>
      <c r="AF57" s="193">
        <f t="shared" si="29"/>
        <v>0.49722222222222212</v>
      </c>
      <c r="AG57" s="193">
        <f t="shared" si="29"/>
        <v>0.51111111111111107</v>
      </c>
      <c r="AH57" s="193">
        <f t="shared" si="29"/>
        <v>0.52499999999999991</v>
      </c>
      <c r="AI57" s="193">
        <f t="shared" si="29"/>
        <v>0.53888888888888875</v>
      </c>
      <c r="AJ57" s="193">
        <f t="shared" si="29"/>
        <v>0.5527777777777777</v>
      </c>
      <c r="AK57" s="193">
        <f t="shared" si="29"/>
        <v>0.56666666666666654</v>
      </c>
      <c r="AL57" s="193">
        <f t="shared" si="29"/>
        <v>0.58055555555555549</v>
      </c>
      <c r="AM57" s="193">
        <f t="shared" si="29"/>
        <v>0.59444444444444433</v>
      </c>
      <c r="AN57" s="193">
        <f t="shared" si="29"/>
        <v>0.60833333333333317</v>
      </c>
      <c r="AO57" s="193">
        <f t="shared" si="29"/>
        <v>0.62222222222222212</v>
      </c>
      <c r="AP57" s="193">
        <f t="shared" si="29"/>
        <v>0.63611111111111096</v>
      </c>
      <c r="AQ57" s="193">
        <f t="shared" si="29"/>
        <v>0.64999999999999991</v>
      </c>
      <c r="AR57" s="193">
        <f t="shared" si="29"/>
        <v>0.66388888888888875</v>
      </c>
      <c r="AS57" s="193">
        <f t="shared" si="29"/>
        <v>0.6777777777777777</v>
      </c>
      <c r="AT57" s="193">
        <f t="shared" si="29"/>
        <v>0.69166666666666654</v>
      </c>
      <c r="AU57" s="193">
        <f t="shared" si="29"/>
        <v>0.70555555555555549</v>
      </c>
      <c r="AV57" s="193">
        <f t="shared" si="28"/>
        <v>0.71944444444444433</v>
      </c>
      <c r="AW57" s="193">
        <f t="shared" si="28"/>
        <v>0.73333333333333317</v>
      </c>
      <c r="AX57" s="193">
        <f t="shared" si="28"/>
        <v>0.74722222222222212</v>
      </c>
      <c r="AY57" s="193">
        <f t="shared" si="28"/>
        <v>0.76111111111111096</v>
      </c>
      <c r="AZ57" s="193">
        <f t="shared" si="28"/>
        <v>0.77499999999999991</v>
      </c>
      <c r="BA57" s="193">
        <f t="shared" si="28"/>
        <v>0.78888888888888875</v>
      </c>
      <c r="BB57" s="193">
        <f t="shared" si="28"/>
        <v>0.8027777777777777</v>
      </c>
      <c r="BC57" s="193">
        <f t="shared" si="28"/>
        <v>0.81666666666666654</v>
      </c>
      <c r="BD57" s="193">
        <f t="shared" si="28"/>
        <v>0.83055555555555549</v>
      </c>
      <c r="BE57" s="193">
        <f t="shared" si="28"/>
        <v>0.84444444444444433</v>
      </c>
      <c r="BF57" s="193">
        <f t="shared" si="28"/>
        <v>0.85833333333333317</v>
      </c>
      <c r="BG57" s="328"/>
      <c r="BH57" s="225">
        <f t="shared" si="26"/>
        <v>0.96944444444444433</v>
      </c>
      <c r="BI57" s="225">
        <f t="shared" si="26"/>
        <v>1.0111111111111126</v>
      </c>
      <c r="BJ57" s="225">
        <f t="shared" si="26"/>
        <v>5.2777777777777743E-2</v>
      </c>
    </row>
    <row r="58" spans="1:62" ht="15" x14ac:dyDescent="0.25">
      <c r="A58" s="101" t="s">
        <v>3320</v>
      </c>
      <c r="B58" s="101" t="s">
        <v>3321</v>
      </c>
      <c r="C58" s="99" t="str">
        <f>VLOOKUP(E:E,'PARAGENS CONCELHO'!$1:$1048576,2,FALSE)</f>
        <v xml:space="preserve"> 40.644670,  -7.923472</v>
      </c>
      <c r="D58" s="99" t="str">
        <f>VLOOKUP(E:E,'PARAGENS CONCELHO'!$1:$1048576,3,FALSE)</f>
        <v>Reg Infantaria-IPV 3</v>
      </c>
      <c r="E58" s="102" t="s">
        <v>3322</v>
      </c>
      <c r="F58" s="104"/>
      <c r="G58" s="328"/>
      <c r="H58" s="193">
        <f>H57+$J$1</f>
        <v>0.28958333333333319</v>
      </c>
      <c r="I58" s="193">
        <f>I57+$J$1</f>
        <v>0.91458333333333319</v>
      </c>
      <c r="J58" s="193">
        <f>J57+$J$1</f>
        <v>0.92847222222222214</v>
      </c>
      <c r="K58" s="328"/>
      <c r="L58" s="193">
        <f t="shared" si="27"/>
        <v>0.92847222222222214</v>
      </c>
      <c r="M58" s="328"/>
      <c r="N58" s="193">
        <f t="shared" ref="N58:S69" si="34">N57+$J$1</f>
        <v>0.30347222222222209</v>
      </c>
      <c r="O58" s="193">
        <f t="shared" si="34"/>
        <v>0.31736111111111098</v>
      </c>
      <c r="P58" s="193">
        <f t="shared" si="34"/>
        <v>0.33124999999999988</v>
      </c>
      <c r="Q58" s="193">
        <f t="shared" si="34"/>
        <v>0.87291666666666656</v>
      </c>
      <c r="R58" s="193">
        <f t="shared" si="34"/>
        <v>0.8868055555555554</v>
      </c>
      <c r="S58" s="193">
        <f t="shared" si="34"/>
        <v>0.90069444444444435</v>
      </c>
      <c r="T58" s="328"/>
      <c r="U58" s="193">
        <f t="shared" si="29"/>
        <v>0.34513888888888877</v>
      </c>
      <c r="V58" s="193">
        <f t="shared" si="29"/>
        <v>0.35902777777777767</v>
      </c>
      <c r="W58" s="193">
        <f t="shared" si="29"/>
        <v>0.37291666666666656</v>
      </c>
      <c r="X58" s="193">
        <f t="shared" si="29"/>
        <v>0.38680555555555546</v>
      </c>
      <c r="Y58" s="193">
        <f t="shared" si="29"/>
        <v>0.40069444444444435</v>
      </c>
      <c r="Z58" s="193">
        <f t="shared" si="29"/>
        <v>0.41458333333333319</v>
      </c>
      <c r="AA58" s="193">
        <f t="shared" si="29"/>
        <v>0.42847222222222209</v>
      </c>
      <c r="AB58" s="193">
        <f t="shared" si="29"/>
        <v>0.44236111111111098</v>
      </c>
      <c r="AC58" s="193">
        <f t="shared" si="29"/>
        <v>0.45624999999999988</v>
      </c>
      <c r="AD58" s="193">
        <f t="shared" si="29"/>
        <v>0.47013888888888877</v>
      </c>
      <c r="AE58" s="193">
        <f t="shared" si="29"/>
        <v>0.48402777777777767</v>
      </c>
      <c r="AF58" s="193">
        <f t="shared" si="29"/>
        <v>0.49791666666666656</v>
      </c>
      <c r="AG58" s="193">
        <f t="shared" si="29"/>
        <v>0.51180555555555551</v>
      </c>
      <c r="AH58" s="193">
        <f t="shared" si="29"/>
        <v>0.52569444444444435</v>
      </c>
      <c r="AI58" s="193">
        <f t="shared" si="29"/>
        <v>0.53958333333333319</v>
      </c>
      <c r="AJ58" s="193">
        <f t="shared" si="29"/>
        <v>0.55347222222222214</v>
      </c>
      <c r="AK58" s="193">
        <f t="shared" si="29"/>
        <v>0.56736111111111098</v>
      </c>
      <c r="AL58" s="193">
        <f t="shared" si="29"/>
        <v>0.58124999999999993</v>
      </c>
      <c r="AM58" s="193">
        <f t="shared" si="29"/>
        <v>0.59513888888888877</v>
      </c>
      <c r="AN58" s="193">
        <f t="shared" si="29"/>
        <v>0.60902777777777761</v>
      </c>
      <c r="AO58" s="193">
        <f t="shared" si="29"/>
        <v>0.62291666666666656</v>
      </c>
      <c r="AP58" s="193">
        <f t="shared" si="29"/>
        <v>0.6368055555555554</v>
      </c>
      <c r="AQ58" s="193">
        <f t="shared" si="29"/>
        <v>0.65069444444444435</v>
      </c>
      <c r="AR58" s="193">
        <f t="shared" si="29"/>
        <v>0.66458333333333319</v>
      </c>
      <c r="AS58" s="193">
        <f t="shared" si="29"/>
        <v>0.67847222222222214</v>
      </c>
      <c r="AT58" s="193">
        <f t="shared" si="29"/>
        <v>0.69236111111111098</v>
      </c>
      <c r="AU58" s="193">
        <f t="shared" si="29"/>
        <v>0.70624999999999993</v>
      </c>
      <c r="AV58" s="193">
        <f t="shared" si="28"/>
        <v>0.72013888888888877</v>
      </c>
      <c r="AW58" s="193">
        <f t="shared" si="28"/>
        <v>0.73402777777777761</v>
      </c>
      <c r="AX58" s="193">
        <f t="shared" si="28"/>
        <v>0.74791666666666656</v>
      </c>
      <c r="AY58" s="193">
        <f t="shared" si="28"/>
        <v>0.7618055555555554</v>
      </c>
      <c r="AZ58" s="193">
        <f t="shared" si="28"/>
        <v>0.77569444444444435</v>
      </c>
      <c r="BA58" s="193">
        <f t="shared" si="28"/>
        <v>0.78958333333333319</v>
      </c>
      <c r="BB58" s="193">
        <f t="shared" si="28"/>
        <v>0.80347222222222214</v>
      </c>
      <c r="BC58" s="193">
        <f t="shared" si="28"/>
        <v>0.81736111111111098</v>
      </c>
      <c r="BD58" s="193">
        <f t="shared" si="28"/>
        <v>0.83124999999999993</v>
      </c>
      <c r="BE58" s="193">
        <f t="shared" si="28"/>
        <v>0.84513888888888877</v>
      </c>
      <c r="BF58" s="193">
        <f t="shared" si="28"/>
        <v>0.85902777777777761</v>
      </c>
      <c r="BG58" s="328"/>
      <c r="BH58" s="225">
        <f t="shared" ref="BH58:BJ70" si="35">BH57+$J$1</f>
        <v>0.97013888888888877</v>
      </c>
      <c r="BI58" s="225">
        <f t="shared" si="35"/>
        <v>1.0118055555555572</v>
      </c>
      <c r="BJ58" s="225">
        <f t="shared" si="35"/>
        <v>5.3472222222222185E-2</v>
      </c>
    </row>
    <row r="59" spans="1:62" ht="15" x14ac:dyDescent="0.25">
      <c r="A59" s="98" t="s">
        <v>3215</v>
      </c>
      <c r="B59" s="98" t="s">
        <v>3226</v>
      </c>
      <c r="C59" s="99" t="str">
        <f>VLOOKUP(E:E,'PARAGENS CONCELHO'!$1:$1048576,2,FALSE)</f>
        <v xml:space="preserve"> 40.642368,  -7.920309</v>
      </c>
      <c r="D59" s="99" t="str">
        <f>VLOOKUP(E:E,'PARAGENS CONCELHO'!$1:$1048576,3,FALSE)</f>
        <v>C Politécnica-Escola</v>
      </c>
      <c r="E59" s="102" t="s">
        <v>2872</v>
      </c>
      <c r="F59" s="107"/>
      <c r="G59" s="328"/>
      <c r="H59" s="193">
        <f t="shared" ref="H59:J70" si="36">H58+$J$1</f>
        <v>0.29027777777777763</v>
      </c>
      <c r="I59" s="193">
        <f t="shared" si="36"/>
        <v>0.91527777777777763</v>
      </c>
      <c r="J59" s="193">
        <f t="shared" si="36"/>
        <v>0.92916666666666659</v>
      </c>
      <c r="K59" s="328"/>
      <c r="L59" s="193">
        <f t="shared" si="27"/>
        <v>0.92916666666666659</v>
      </c>
      <c r="M59" s="328"/>
      <c r="N59" s="193">
        <f t="shared" si="34"/>
        <v>0.30416666666666653</v>
      </c>
      <c r="O59" s="193">
        <f t="shared" si="34"/>
        <v>0.31805555555555542</v>
      </c>
      <c r="P59" s="193">
        <f t="shared" si="34"/>
        <v>0.33194444444444432</v>
      </c>
      <c r="Q59" s="193">
        <f t="shared" si="34"/>
        <v>0.87361111111111101</v>
      </c>
      <c r="R59" s="193">
        <f t="shared" si="34"/>
        <v>0.88749999999999984</v>
      </c>
      <c r="S59" s="193">
        <f t="shared" si="34"/>
        <v>0.9013888888888888</v>
      </c>
      <c r="T59" s="328"/>
      <c r="U59" s="193">
        <f t="shared" si="29"/>
        <v>0.34583333333333321</v>
      </c>
      <c r="V59" s="193">
        <f t="shared" si="29"/>
        <v>0.35972222222222211</v>
      </c>
      <c r="W59" s="193">
        <f t="shared" si="29"/>
        <v>0.37361111111111101</v>
      </c>
      <c r="X59" s="193">
        <f t="shared" si="29"/>
        <v>0.3874999999999999</v>
      </c>
      <c r="Y59" s="193">
        <f t="shared" si="29"/>
        <v>0.4013888888888888</v>
      </c>
      <c r="Z59" s="193">
        <f t="shared" si="29"/>
        <v>0.41527777777777763</v>
      </c>
      <c r="AA59" s="193">
        <f t="shared" si="29"/>
        <v>0.42916666666666653</v>
      </c>
      <c r="AB59" s="193">
        <f t="shared" si="29"/>
        <v>0.44305555555555542</v>
      </c>
      <c r="AC59" s="193">
        <f t="shared" si="29"/>
        <v>0.45694444444444432</v>
      </c>
      <c r="AD59" s="193">
        <f t="shared" si="29"/>
        <v>0.47083333333333321</v>
      </c>
      <c r="AE59" s="193">
        <f t="shared" si="29"/>
        <v>0.48472222222222211</v>
      </c>
      <c r="AF59" s="193">
        <f t="shared" si="29"/>
        <v>0.49861111111111101</v>
      </c>
      <c r="AG59" s="193">
        <f t="shared" ref="AG59:AV70" si="37">AG58+$J$1</f>
        <v>0.51249999999999996</v>
      </c>
      <c r="AH59" s="193">
        <f t="shared" si="37"/>
        <v>0.5263888888888888</v>
      </c>
      <c r="AI59" s="193">
        <f t="shared" si="37"/>
        <v>0.54027777777777763</v>
      </c>
      <c r="AJ59" s="193">
        <f t="shared" si="37"/>
        <v>0.55416666666666659</v>
      </c>
      <c r="AK59" s="193">
        <f t="shared" si="37"/>
        <v>0.56805555555555542</v>
      </c>
      <c r="AL59" s="193">
        <f t="shared" si="37"/>
        <v>0.58194444444444438</v>
      </c>
      <c r="AM59" s="193">
        <f t="shared" si="37"/>
        <v>0.59583333333333321</v>
      </c>
      <c r="AN59" s="193">
        <f t="shared" si="37"/>
        <v>0.60972222222222205</v>
      </c>
      <c r="AO59" s="193">
        <f t="shared" si="37"/>
        <v>0.62361111111111101</v>
      </c>
      <c r="AP59" s="193">
        <f t="shared" si="37"/>
        <v>0.63749999999999984</v>
      </c>
      <c r="AQ59" s="193">
        <f t="shared" si="37"/>
        <v>0.6513888888888888</v>
      </c>
      <c r="AR59" s="193">
        <f t="shared" si="37"/>
        <v>0.66527777777777763</v>
      </c>
      <c r="AS59" s="193">
        <f t="shared" si="37"/>
        <v>0.67916666666666659</v>
      </c>
      <c r="AT59" s="193">
        <f t="shared" si="37"/>
        <v>0.69305555555555542</v>
      </c>
      <c r="AU59" s="193">
        <f t="shared" si="37"/>
        <v>0.70694444444444438</v>
      </c>
      <c r="AV59" s="193">
        <f t="shared" si="28"/>
        <v>0.72083333333333321</v>
      </c>
      <c r="AW59" s="193">
        <f t="shared" si="28"/>
        <v>0.73472222222222205</v>
      </c>
      <c r="AX59" s="193">
        <f t="shared" si="28"/>
        <v>0.74861111111111101</v>
      </c>
      <c r="AY59" s="193">
        <f t="shared" si="28"/>
        <v>0.76249999999999984</v>
      </c>
      <c r="AZ59" s="193">
        <f t="shared" si="28"/>
        <v>0.7763888888888888</v>
      </c>
      <c r="BA59" s="193">
        <f t="shared" si="28"/>
        <v>0.79027777777777763</v>
      </c>
      <c r="BB59" s="193">
        <f t="shared" si="28"/>
        <v>0.80416666666666659</v>
      </c>
      <c r="BC59" s="193">
        <f t="shared" si="28"/>
        <v>0.81805555555555542</v>
      </c>
      <c r="BD59" s="193">
        <f t="shared" si="28"/>
        <v>0.83194444444444438</v>
      </c>
      <c r="BE59" s="193">
        <f t="shared" si="28"/>
        <v>0.84583333333333321</v>
      </c>
      <c r="BF59" s="193">
        <f t="shared" si="28"/>
        <v>0.85972222222222205</v>
      </c>
      <c r="BG59" s="328"/>
      <c r="BH59" s="225">
        <f t="shared" si="35"/>
        <v>0.97083333333333321</v>
      </c>
      <c r="BI59" s="225">
        <f t="shared" si="35"/>
        <v>1.0125000000000017</v>
      </c>
      <c r="BJ59" s="225">
        <f t="shared" si="35"/>
        <v>5.4166666666666627E-2</v>
      </c>
    </row>
    <row r="60" spans="1:62" ht="15" x14ac:dyDescent="0.25">
      <c r="A60" s="101" t="s">
        <v>3224</v>
      </c>
      <c r="B60" s="101" t="s">
        <v>3225</v>
      </c>
      <c r="C60" s="99" t="str">
        <f>VLOOKUP(E:E,'PARAGENS CONCELHO'!$1:$1048576,2,FALSE)</f>
        <v xml:space="preserve"> 40.641674,  -7.917270</v>
      </c>
      <c r="D60" s="99" t="str">
        <f>VLOOKUP(E:E,'PARAGENS CONCELHO'!$1:$1048576,3,FALSE)</f>
        <v>Madre Rita de Jesus 1</v>
      </c>
      <c r="E60" s="102" t="s">
        <v>2873</v>
      </c>
      <c r="F60" s="104"/>
      <c r="G60" s="328"/>
      <c r="H60" s="193">
        <f t="shared" si="36"/>
        <v>0.29097222222222208</v>
      </c>
      <c r="I60" s="193">
        <f t="shared" si="36"/>
        <v>0.91597222222222208</v>
      </c>
      <c r="J60" s="193">
        <f t="shared" si="36"/>
        <v>0.92986111111111103</v>
      </c>
      <c r="K60" s="328"/>
      <c r="L60" s="193">
        <f t="shared" si="27"/>
        <v>0.92986111111111103</v>
      </c>
      <c r="M60" s="328"/>
      <c r="N60" s="193">
        <f t="shared" si="34"/>
        <v>0.30486111111111097</v>
      </c>
      <c r="O60" s="193">
        <f t="shared" si="34"/>
        <v>0.31874999999999987</v>
      </c>
      <c r="P60" s="193">
        <f t="shared" si="34"/>
        <v>0.33263888888888876</v>
      </c>
      <c r="Q60" s="193">
        <f t="shared" si="34"/>
        <v>0.87430555555555545</v>
      </c>
      <c r="R60" s="193">
        <f t="shared" si="34"/>
        <v>0.88819444444444429</v>
      </c>
      <c r="S60" s="193">
        <f t="shared" si="34"/>
        <v>0.90208333333333324</v>
      </c>
      <c r="T60" s="328"/>
      <c r="U60" s="193">
        <f t="shared" ref="U60:AF70" si="38">U59+$J$1</f>
        <v>0.34652777777777766</v>
      </c>
      <c r="V60" s="193">
        <f t="shared" si="38"/>
        <v>0.36041666666666655</v>
      </c>
      <c r="W60" s="193">
        <f t="shared" si="38"/>
        <v>0.37430555555555545</v>
      </c>
      <c r="X60" s="193">
        <f t="shared" si="38"/>
        <v>0.38819444444444434</v>
      </c>
      <c r="Y60" s="193">
        <f t="shared" si="38"/>
        <v>0.40208333333333324</v>
      </c>
      <c r="Z60" s="193">
        <f t="shared" si="38"/>
        <v>0.41597222222222208</v>
      </c>
      <c r="AA60" s="193">
        <f t="shared" si="38"/>
        <v>0.42986111111111097</v>
      </c>
      <c r="AB60" s="193">
        <f t="shared" si="38"/>
        <v>0.44374999999999987</v>
      </c>
      <c r="AC60" s="193">
        <f t="shared" si="38"/>
        <v>0.45763888888888876</v>
      </c>
      <c r="AD60" s="193">
        <f t="shared" si="38"/>
        <v>0.47152777777777766</v>
      </c>
      <c r="AE60" s="193">
        <f t="shared" si="38"/>
        <v>0.48541666666666655</v>
      </c>
      <c r="AF60" s="193">
        <f t="shared" si="38"/>
        <v>0.49930555555555545</v>
      </c>
      <c r="AG60" s="193">
        <f t="shared" si="37"/>
        <v>0.5131944444444444</v>
      </c>
      <c r="AH60" s="193">
        <f t="shared" si="37"/>
        <v>0.52708333333333324</v>
      </c>
      <c r="AI60" s="193">
        <f t="shared" si="37"/>
        <v>0.54097222222222208</v>
      </c>
      <c r="AJ60" s="193">
        <f t="shared" si="37"/>
        <v>0.55486111111111103</v>
      </c>
      <c r="AK60" s="193">
        <f t="shared" si="37"/>
        <v>0.56874999999999987</v>
      </c>
      <c r="AL60" s="193">
        <f t="shared" si="37"/>
        <v>0.58263888888888882</v>
      </c>
      <c r="AM60" s="193">
        <f t="shared" si="37"/>
        <v>0.59652777777777766</v>
      </c>
      <c r="AN60" s="193">
        <f t="shared" si="37"/>
        <v>0.6104166666666665</v>
      </c>
      <c r="AO60" s="193">
        <f t="shared" si="37"/>
        <v>0.62430555555555545</v>
      </c>
      <c r="AP60" s="193">
        <f t="shared" si="37"/>
        <v>0.63819444444444429</v>
      </c>
      <c r="AQ60" s="193">
        <f t="shared" si="37"/>
        <v>0.65208333333333324</v>
      </c>
      <c r="AR60" s="193">
        <f t="shared" si="37"/>
        <v>0.66597222222222208</v>
      </c>
      <c r="AS60" s="193">
        <f t="shared" si="37"/>
        <v>0.67986111111111103</v>
      </c>
      <c r="AT60" s="193">
        <f t="shared" si="37"/>
        <v>0.69374999999999987</v>
      </c>
      <c r="AU60" s="193">
        <f t="shared" si="37"/>
        <v>0.70763888888888882</v>
      </c>
      <c r="AV60" s="193">
        <f t="shared" si="28"/>
        <v>0.72152777777777766</v>
      </c>
      <c r="AW60" s="193">
        <f t="shared" si="28"/>
        <v>0.7354166666666665</v>
      </c>
      <c r="AX60" s="193">
        <f t="shared" si="28"/>
        <v>0.74930555555555545</v>
      </c>
      <c r="AY60" s="193">
        <f t="shared" si="28"/>
        <v>0.76319444444444429</v>
      </c>
      <c r="AZ60" s="193">
        <f t="shared" si="28"/>
        <v>0.77708333333333324</v>
      </c>
      <c r="BA60" s="193">
        <f t="shared" si="28"/>
        <v>0.79097222222222208</v>
      </c>
      <c r="BB60" s="193">
        <f t="shared" si="28"/>
        <v>0.80486111111111103</v>
      </c>
      <c r="BC60" s="193">
        <f t="shared" si="28"/>
        <v>0.81874999999999987</v>
      </c>
      <c r="BD60" s="193">
        <f t="shared" si="28"/>
        <v>0.83263888888888882</v>
      </c>
      <c r="BE60" s="193">
        <f t="shared" si="28"/>
        <v>0.84652777777777766</v>
      </c>
      <c r="BF60" s="193">
        <f t="shared" si="28"/>
        <v>0.8604166666666665</v>
      </c>
      <c r="BG60" s="328"/>
      <c r="BH60" s="225">
        <f t="shared" si="35"/>
        <v>0.97152777777777766</v>
      </c>
      <c r="BI60" s="225">
        <f t="shared" si="35"/>
        <v>1.0131944444444463</v>
      </c>
      <c r="BJ60" s="225">
        <f t="shared" si="35"/>
        <v>5.4861111111111069E-2</v>
      </c>
    </row>
    <row r="61" spans="1:62" ht="15" x14ac:dyDescent="0.25">
      <c r="A61" s="98" t="s">
        <v>3222</v>
      </c>
      <c r="B61" s="98" t="s">
        <v>3223</v>
      </c>
      <c r="C61" s="99" t="str">
        <f>VLOOKUP(E:E,'PARAGENS CONCELHO'!$1:$1048576,2,FALSE)</f>
        <v xml:space="preserve"> 40.642529,  -7.916609</v>
      </c>
      <c r="D61" s="99" t="str">
        <f>VLOOKUP(E:E,'PARAGENS CONCELHO'!$1:$1048576,3,FALSE)</f>
        <v>M Rita Jesus-Escola 1</v>
      </c>
      <c r="E61" s="102" t="s">
        <v>2874</v>
      </c>
      <c r="F61" s="104"/>
      <c r="G61" s="328"/>
      <c r="H61" s="193">
        <f t="shared" si="36"/>
        <v>0.29166666666666652</v>
      </c>
      <c r="I61" s="193">
        <f t="shared" si="36"/>
        <v>0.91666666666666652</v>
      </c>
      <c r="J61" s="193">
        <f t="shared" si="36"/>
        <v>0.93055555555555547</v>
      </c>
      <c r="K61" s="328"/>
      <c r="L61" s="193">
        <f t="shared" si="27"/>
        <v>0.93055555555555547</v>
      </c>
      <c r="M61" s="328"/>
      <c r="N61" s="193">
        <f t="shared" si="34"/>
        <v>0.30555555555555541</v>
      </c>
      <c r="O61" s="193">
        <f t="shared" si="34"/>
        <v>0.31944444444444431</v>
      </c>
      <c r="P61" s="193">
        <f t="shared" si="34"/>
        <v>0.3333333333333332</v>
      </c>
      <c r="Q61" s="193">
        <f t="shared" si="34"/>
        <v>0.87499999999999989</v>
      </c>
      <c r="R61" s="193">
        <f t="shared" si="34"/>
        <v>0.88888888888888873</v>
      </c>
      <c r="S61" s="193">
        <f t="shared" si="34"/>
        <v>0.90277777777777768</v>
      </c>
      <c r="T61" s="328"/>
      <c r="U61" s="193">
        <f t="shared" si="38"/>
        <v>0.3472222222222221</v>
      </c>
      <c r="V61" s="193">
        <f t="shared" si="38"/>
        <v>0.36111111111111099</v>
      </c>
      <c r="W61" s="193">
        <f t="shared" si="38"/>
        <v>0.37499999999999989</v>
      </c>
      <c r="X61" s="193">
        <f t="shared" si="38"/>
        <v>0.38888888888888878</v>
      </c>
      <c r="Y61" s="193">
        <f t="shared" si="38"/>
        <v>0.40277777777777768</v>
      </c>
      <c r="Z61" s="193">
        <f t="shared" si="38"/>
        <v>0.41666666666666652</v>
      </c>
      <c r="AA61" s="193">
        <f t="shared" si="38"/>
        <v>0.43055555555555541</v>
      </c>
      <c r="AB61" s="193">
        <f t="shared" si="38"/>
        <v>0.44444444444444431</v>
      </c>
      <c r="AC61" s="193">
        <f t="shared" si="38"/>
        <v>0.4583333333333332</v>
      </c>
      <c r="AD61" s="193">
        <f t="shared" si="38"/>
        <v>0.4722222222222221</v>
      </c>
      <c r="AE61" s="193">
        <f t="shared" si="38"/>
        <v>0.48611111111111099</v>
      </c>
      <c r="AF61" s="193">
        <f t="shared" si="38"/>
        <v>0.49999999999999989</v>
      </c>
      <c r="AG61" s="193">
        <f t="shared" si="37"/>
        <v>0.51388888888888884</v>
      </c>
      <c r="AH61" s="193">
        <f t="shared" si="37"/>
        <v>0.52777777777777768</v>
      </c>
      <c r="AI61" s="193">
        <f t="shared" si="37"/>
        <v>0.54166666666666652</v>
      </c>
      <c r="AJ61" s="193">
        <f t="shared" si="37"/>
        <v>0.55555555555555547</v>
      </c>
      <c r="AK61" s="193">
        <f t="shared" si="37"/>
        <v>0.56944444444444431</v>
      </c>
      <c r="AL61" s="193">
        <f t="shared" si="37"/>
        <v>0.58333333333333326</v>
      </c>
      <c r="AM61" s="193">
        <f t="shared" si="37"/>
        <v>0.5972222222222221</v>
      </c>
      <c r="AN61" s="193">
        <f t="shared" si="37"/>
        <v>0.61111111111111094</v>
      </c>
      <c r="AO61" s="193">
        <f t="shared" si="37"/>
        <v>0.62499999999999989</v>
      </c>
      <c r="AP61" s="193">
        <f t="shared" si="37"/>
        <v>0.63888888888888873</v>
      </c>
      <c r="AQ61" s="193">
        <f t="shared" si="37"/>
        <v>0.65277777777777768</v>
      </c>
      <c r="AR61" s="193">
        <f t="shared" si="37"/>
        <v>0.66666666666666652</v>
      </c>
      <c r="AS61" s="193">
        <f t="shared" si="37"/>
        <v>0.68055555555555547</v>
      </c>
      <c r="AT61" s="193">
        <f t="shared" si="37"/>
        <v>0.69444444444444431</v>
      </c>
      <c r="AU61" s="193">
        <f t="shared" si="37"/>
        <v>0.70833333333333326</v>
      </c>
      <c r="AV61" s="193">
        <f t="shared" si="28"/>
        <v>0.7222222222222221</v>
      </c>
      <c r="AW61" s="193">
        <f t="shared" si="28"/>
        <v>0.73611111111111094</v>
      </c>
      <c r="AX61" s="193">
        <f t="shared" si="28"/>
        <v>0.74999999999999989</v>
      </c>
      <c r="AY61" s="193">
        <f t="shared" si="28"/>
        <v>0.76388888888888873</v>
      </c>
      <c r="AZ61" s="193">
        <f t="shared" si="28"/>
        <v>0.77777777777777768</v>
      </c>
      <c r="BA61" s="193">
        <f t="shared" si="28"/>
        <v>0.79166666666666652</v>
      </c>
      <c r="BB61" s="193">
        <f t="shared" si="28"/>
        <v>0.80555555555555547</v>
      </c>
      <c r="BC61" s="193">
        <f t="shared" si="28"/>
        <v>0.81944444444444431</v>
      </c>
      <c r="BD61" s="193">
        <f t="shared" si="28"/>
        <v>0.83333333333333326</v>
      </c>
      <c r="BE61" s="193">
        <f t="shared" si="28"/>
        <v>0.8472222222222221</v>
      </c>
      <c r="BF61" s="193">
        <f t="shared" si="28"/>
        <v>0.86111111111111094</v>
      </c>
      <c r="BG61" s="328"/>
      <c r="BH61" s="225">
        <f t="shared" si="35"/>
        <v>0.9722222222222221</v>
      </c>
      <c r="BI61" s="225">
        <f t="shared" si="35"/>
        <v>1.0138888888888908</v>
      </c>
      <c r="BJ61" s="225">
        <f t="shared" si="35"/>
        <v>5.5555555555555511E-2</v>
      </c>
    </row>
    <row r="62" spans="1:62" ht="15" x14ac:dyDescent="0.25">
      <c r="A62" s="101" t="s">
        <v>3220</v>
      </c>
      <c r="B62" s="101" t="s">
        <v>3221</v>
      </c>
      <c r="C62" s="99" t="str">
        <f>VLOOKUP(E:E,'PARAGENS CONCELHO'!$1:$1048576,2,FALSE)</f>
        <v xml:space="preserve"> 40.644985,  -7.915072</v>
      </c>
      <c r="D62" s="99" t="str">
        <f>VLOOKUP(E:E,'PARAGENS CONCELHO'!$1:$1048576,3,FALSE)</f>
        <v>M Rita Jesus-C Saúde</v>
      </c>
      <c r="E62" s="102" t="s">
        <v>2875</v>
      </c>
      <c r="F62" s="107"/>
      <c r="G62" s="328"/>
      <c r="H62" s="193">
        <f t="shared" si="36"/>
        <v>0.29236111111111096</v>
      </c>
      <c r="I62" s="193">
        <f t="shared" si="36"/>
        <v>0.91736111111111096</v>
      </c>
      <c r="J62" s="193">
        <f t="shared" si="36"/>
        <v>0.93124999999999991</v>
      </c>
      <c r="K62" s="328"/>
      <c r="L62" s="193">
        <f t="shared" si="27"/>
        <v>0.93124999999999991</v>
      </c>
      <c r="M62" s="328"/>
      <c r="N62" s="193">
        <f t="shared" si="34"/>
        <v>0.30624999999999986</v>
      </c>
      <c r="O62" s="193">
        <f t="shared" si="34"/>
        <v>0.32013888888888875</v>
      </c>
      <c r="P62" s="193">
        <f t="shared" si="34"/>
        <v>0.33402777777777765</v>
      </c>
      <c r="Q62" s="193">
        <f t="shared" si="34"/>
        <v>0.87569444444444433</v>
      </c>
      <c r="R62" s="193">
        <f t="shared" si="34"/>
        <v>0.88958333333333317</v>
      </c>
      <c r="S62" s="193">
        <f t="shared" si="34"/>
        <v>0.90347222222222212</v>
      </c>
      <c r="T62" s="328"/>
      <c r="U62" s="193">
        <f t="shared" si="38"/>
        <v>0.34791666666666654</v>
      </c>
      <c r="V62" s="193">
        <f t="shared" si="38"/>
        <v>0.36180555555555544</v>
      </c>
      <c r="W62" s="193">
        <f t="shared" si="38"/>
        <v>0.37569444444444433</v>
      </c>
      <c r="X62" s="193">
        <f t="shared" si="38"/>
        <v>0.38958333333333323</v>
      </c>
      <c r="Y62" s="193">
        <f t="shared" si="38"/>
        <v>0.40347222222222212</v>
      </c>
      <c r="Z62" s="193">
        <f t="shared" si="38"/>
        <v>0.41736111111111096</v>
      </c>
      <c r="AA62" s="193">
        <f t="shared" si="38"/>
        <v>0.43124999999999986</v>
      </c>
      <c r="AB62" s="193">
        <f t="shared" si="38"/>
        <v>0.44513888888888875</v>
      </c>
      <c r="AC62" s="193">
        <f t="shared" si="38"/>
        <v>0.45902777777777765</v>
      </c>
      <c r="AD62" s="193">
        <f t="shared" si="38"/>
        <v>0.47291666666666654</v>
      </c>
      <c r="AE62" s="193">
        <f t="shared" si="38"/>
        <v>0.48680555555555544</v>
      </c>
      <c r="AF62" s="193">
        <f t="shared" si="38"/>
        <v>0.50069444444444433</v>
      </c>
      <c r="AG62" s="193">
        <f t="shared" si="37"/>
        <v>0.51458333333333328</v>
      </c>
      <c r="AH62" s="193">
        <f t="shared" si="37"/>
        <v>0.52847222222222212</v>
      </c>
      <c r="AI62" s="193">
        <f t="shared" si="37"/>
        <v>0.54236111111111096</v>
      </c>
      <c r="AJ62" s="193">
        <f t="shared" si="37"/>
        <v>0.55624999999999991</v>
      </c>
      <c r="AK62" s="193">
        <f t="shared" si="37"/>
        <v>0.57013888888888875</v>
      </c>
      <c r="AL62" s="193">
        <f t="shared" si="37"/>
        <v>0.5840277777777777</v>
      </c>
      <c r="AM62" s="193">
        <f t="shared" si="37"/>
        <v>0.59791666666666654</v>
      </c>
      <c r="AN62" s="193">
        <f t="shared" si="37"/>
        <v>0.61180555555555538</v>
      </c>
      <c r="AO62" s="193">
        <f t="shared" si="37"/>
        <v>0.62569444444444433</v>
      </c>
      <c r="AP62" s="193">
        <f t="shared" si="37"/>
        <v>0.63958333333333317</v>
      </c>
      <c r="AQ62" s="193">
        <f t="shared" si="37"/>
        <v>0.65347222222222212</v>
      </c>
      <c r="AR62" s="193">
        <f t="shared" si="37"/>
        <v>0.66736111111111096</v>
      </c>
      <c r="AS62" s="193">
        <f t="shared" si="37"/>
        <v>0.68124999999999991</v>
      </c>
      <c r="AT62" s="193">
        <f t="shared" si="37"/>
        <v>0.69513888888888875</v>
      </c>
      <c r="AU62" s="193">
        <f t="shared" si="37"/>
        <v>0.7090277777777777</v>
      </c>
      <c r="AV62" s="193">
        <f t="shared" si="28"/>
        <v>0.72291666666666654</v>
      </c>
      <c r="AW62" s="193">
        <f t="shared" si="28"/>
        <v>0.73680555555555538</v>
      </c>
      <c r="AX62" s="193">
        <f t="shared" si="28"/>
        <v>0.75069444444444433</v>
      </c>
      <c r="AY62" s="193">
        <f t="shared" si="28"/>
        <v>0.76458333333333317</v>
      </c>
      <c r="AZ62" s="193">
        <f t="shared" si="28"/>
        <v>0.77847222222222212</v>
      </c>
      <c r="BA62" s="193">
        <f t="shared" si="28"/>
        <v>0.79236111111111096</v>
      </c>
      <c r="BB62" s="193">
        <f t="shared" si="28"/>
        <v>0.80624999999999991</v>
      </c>
      <c r="BC62" s="193">
        <f t="shared" si="28"/>
        <v>0.82013888888888875</v>
      </c>
      <c r="BD62" s="193">
        <f t="shared" si="28"/>
        <v>0.8340277777777777</v>
      </c>
      <c r="BE62" s="193">
        <f t="shared" si="28"/>
        <v>0.84791666666666654</v>
      </c>
      <c r="BF62" s="193">
        <f t="shared" si="28"/>
        <v>0.86180555555555538</v>
      </c>
      <c r="BG62" s="328"/>
      <c r="BH62" s="225">
        <f t="shared" si="35"/>
        <v>0.97291666666666654</v>
      </c>
      <c r="BI62" s="225">
        <f t="shared" si="35"/>
        <v>1.0145833333333354</v>
      </c>
      <c r="BJ62" s="225">
        <f t="shared" si="35"/>
        <v>5.6249999999999953E-2</v>
      </c>
    </row>
    <row r="63" spans="1:62" ht="15" x14ac:dyDescent="0.25">
      <c r="A63" s="98" t="s">
        <v>3323</v>
      </c>
      <c r="B63" s="98" t="s">
        <v>3324</v>
      </c>
      <c r="C63" s="99" t="str">
        <f>VLOOKUP(E:E,'PARAGENS CONCELHO'!$1:$1048576,2,FALSE)</f>
        <v xml:space="preserve"> 40.646349,  -7.914362</v>
      </c>
      <c r="D63" s="99" t="str">
        <f>VLOOKUP(E:E,'PARAGENS CONCELHO'!$1:$1048576,3,FALSE)</f>
        <v>M R Jesus-Int V Fontes</v>
      </c>
      <c r="E63" s="102" t="s">
        <v>2876</v>
      </c>
      <c r="F63" s="104"/>
      <c r="G63" s="328"/>
      <c r="H63" s="193">
        <f t="shared" si="36"/>
        <v>0.2930555555555554</v>
      </c>
      <c r="I63" s="193">
        <f t="shared" si="36"/>
        <v>0.9180555555555554</v>
      </c>
      <c r="J63" s="193">
        <f t="shared" si="36"/>
        <v>0.93194444444444435</v>
      </c>
      <c r="K63" s="328"/>
      <c r="L63" s="193">
        <f t="shared" si="27"/>
        <v>0.93194444444444435</v>
      </c>
      <c r="M63" s="328"/>
      <c r="N63" s="193">
        <f t="shared" si="34"/>
        <v>0.3069444444444443</v>
      </c>
      <c r="O63" s="193">
        <f t="shared" si="34"/>
        <v>0.32083333333333319</v>
      </c>
      <c r="P63" s="193">
        <f t="shared" si="34"/>
        <v>0.33472222222222209</v>
      </c>
      <c r="Q63" s="193">
        <f t="shared" si="34"/>
        <v>0.87638888888888877</v>
      </c>
      <c r="R63" s="193">
        <f t="shared" si="34"/>
        <v>0.89027777777777761</v>
      </c>
      <c r="S63" s="193">
        <f t="shared" si="34"/>
        <v>0.90416666666666656</v>
      </c>
      <c r="T63" s="328"/>
      <c r="U63" s="193">
        <f t="shared" si="38"/>
        <v>0.34861111111111098</v>
      </c>
      <c r="V63" s="193">
        <f t="shared" si="38"/>
        <v>0.36249999999999988</v>
      </c>
      <c r="W63" s="193">
        <f t="shared" si="38"/>
        <v>0.37638888888888877</v>
      </c>
      <c r="X63" s="193">
        <f t="shared" si="38"/>
        <v>0.39027777777777767</v>
      </c>
      <c r="Y63" s="193">
        <f t="shared" si="38"/>
        <v>0.40416666666666656</v>
      </c>
      <c r="Z63" s="193">
        <f t="shared" si="38"/>
        <v>0.4180555555555554</v>
      </c>
      <c r="AA63" s="193">
        <f t="shared" si="38"/>
        <v>0.4319444444444443</v>
      </c>
      <c r="AB63" s="193">
        <f t="shared" si="38"/>
        <v>0.44583333333333319</v>
      </c>
      <c r="AC63" s="193">
        <f t="shared" si="38"/>
        <v>0.45972222222222209</v>
      </c>
      <c r="AD63" s="193">
        <f t="shared" si="38"/>
        <v>0.47361111111111098</v>
      </c>
      <c r="AE63" s="193">
        <f t="shared" si="38"/>
        <v>0.48749999999999988</v>
      </c>
      <c r="AF63" s="193">
        <f t="shared" si="38"/>
        <v>0.50138888888888877</v>
      </c>
      <c r="AG63" s="193">
        <f t="shared" si="37"/>
        <v>0.51527777777777772</v>
      </c>
      <c r="AH63" s="193">
        <f t="shared" si="37"/>
        <v>0.52916666666666656</v>
      </c>
      <c r="AI63" s="193">
        <f t="shared" si="37"/>
        <v>0.5430555555555554</v>
      </c>
      <c r="AJ63" s="193">
        <f t="shared" si="37"/>
        <v>0.55694444444444435</v>
      </c>
      <c r="AK63" s="193">
        <f t="shared" si="37"/>
        <v>0.57083333333333319</v>
      </c>
      <c r="AL63" s="193">
        <f t="shared" si="37"/>
        <v>0.58472222222222214</v>
      </c>
      <c r="AM63" s="193">
        <f t="shared" si="37"/>
        <v>0.59861111111111098</v>
      </c>
      <c r="AN63" s="193">
        <f t="shared" si="37"/>
        <v>0.61249999999999982</v>
      </c>
      <c r="AO63" s="193">
        <f t="shared" si="37"/>
        <v>0.62638888888888877</v>
      </c>
      <c r="AP63" s="193">
        <f t="shared" si="37"/>
        <v>0.64027777777777761</v>
      </c>
      <c r="AQ63" s="193">
        <f t="shared" si="37"/>
        <v>0.65416666666666656</v>
      </c>
      <c r="AR63" s="193">
        <f t="shared" si="37"/>
        <v>0.6680555555555554</v>
      </c>
      <c r="AS63" s="193">
        <f t="shared" si="37"/>
        <v>0.68194444444444435</v>
      </c>
      <c r="AT63" s="193">
        <f t="shared" si="37"/>
        <v>0.69583333333333319</v>
      </c>
      <c r="AU63" s="193">
        <f t="shared" si="37"/>
        <v>0.70972222222222214</v>
      </c>
      <c r="AV63" s="193">
        <f t="shared" si="28"/>
        <v>0.72361111111111098</v>
      </c>
      <c r="AW63" s="193">
        <f t="shared" si="28"/>
        <v>0.73749999999999982</v>
      </c>
      <c r="AX63" s="193">
        <f t="shared" si="28"/>
        <v>0.75138888888888877</v>
      </c>
      <c r="AY63" s="193">
        <f t="shared" si="28"/>
        <v>0.76527777777777761</v>
      </c>
      <c r="AZ63" s="193">
        <f t="shared" si="28"/>
        <v>0.77916666666666656</v>
      </c>
      <c r="BA63" s="193">
        <f t="shared" si="28"/>
        <v>0.7930555555555554</v>
      </c>
      <c r="BB63" s="193">
        <f t="shared" si="28"/>
        <v>0.80694444444444435</v>
      </c>
      <c r="BC63" s="193">
        <f t="shared" si="28"/>
        <v>0.82083333333333319</v>
      </c>
      <c r="BD63" s="193">
        <f t="shared" si="28"/>
        <v>0.83472222222222214</v>
      </c>
      <c r="BE63" s="193">
        <f t="shared" si="28"/>
        <v>0.84861111111111098</v>
      </c>
      <c r="BF63" s="193">
        <f t="shared" si="28"/>
        <v>0.86249999999999982</v>
      </c>
      <c r="BG63" s="328"/>
      <c r="BH63" s="225">
        <f t="shared" si="35"/>
        <v>0.97361111111111098</v>
      </c>
      <c r="BI63" s="225">
        <f t="shared" si="35"/>
        <v>1.0152777777777799</v>
      </c>
      <c r="BJ63" s="225">
        <f t="shared" si="35"/>
        <v>5.6944444444444395E-2</v>
      </c>
    </row>
    <row r="64" spans="1:62" ht="15.75" customHeight="1" x14ac:dyDescent="0.25">
      <c r="A64" s="101" t="s">
        <v>3246</v>
      </c>
      <c r="B64" s="101" t="s">
        <v>3247</v>
      </c>
      <c r="C64" s="99" t="str">
        <f>VLOOKUP(E:E,'PARAGENS CONCELHO'!$1:$1048576,2,FALSE)</f>
        <v xml:space="preserve"> 40.647166,  -7.912720</v>
      </c>
      <c r="D64" s="99" t="str">
        <f>VLOOKUP(E:E,'PARAGENS CONCELHO'!$1:$1048576,3,FALSE)</f>
        <v>Quinta do Galo 1</v>
      </c>
      <c r="E64" s="102" t="s">
        <v>2877</v>
      </c>
      <c r="F64" s="107"/>
      <c r="G64" s="328"/>
      <c r="H64" s="193">
        <f t="shared" si="36"/>
        <v>0.29374999999999984</v>
      </c>
      <c r="I64" s="193">
        <f t="shared" si="36"/>
        <v>0.91874999999999984</v>
      </c>
      <c r="J64" s="193">
        <f t="shared" si="36"/>
        <v>0.9326388888888888</v>
      </c>
      <c r="K64" s="328"/>
      <c r="L64" s="193">
        <f t="shared" si="27"/>
        <v>0.9326388888888888</v>
      </c>
      <c r="M64" s="328"/>
      <c r="N64" s="193">
        <f t="shared" si="34"/>
        <v>0.30763888888888874</v>
      </c>
      <c r="O64" s="193">
        <f t="shared" si="34"/>
        <v>0.32152777777777763</v>
      </c>
      <c r="P64" s="193">
        <f t="shared" si="34"/>
        <v>0.33541666666666653</v>
      </c>
      <c r="Q64" s="193">
        <f t="shared" si="34"/>
        <v>0.87708333333333321</v>
      </c>
      <c r="R64" s="193">
        <f t="shared" si="34"/>
        <v>0.89097222222222205</v>
      </c>
      <c r="S64" s="193">
        <f t="shared" si="34"/>
        <v>0.90486111111111101</v>
      </c>
      <c r="T64" s="328"/>
      <c r="U64" s="193">
        <f t="shared" si="38"/>
        <v>0.34930555555555542</v>
      </c>
      <c r="V64" s="193">
        <f t="shared" si="38"/>
        <v>0.36319444444444432</v>
      </c>
      <c r="W64" s="193">
        <f t="shared" si="38"/>
        <v>0.37708333333333321</v>
      </c>
      <c r="X64" s="193">
        <f t="shared" si="38"/>
        <v>0.39097222222222211</v>
      </c>
      <c r="Y64" s="193">
        <f t="shared" si="38"/>
        <v>0.40486111111111101</v>
      </c>
      <c r="Z64" s="193">
        <f t="shared" si="38"/>
        <v>0.41874999999999984</v>
      </c>
      <c r="AA64" s="193">
        <f t="shared" si="38"/>
        <v>0.43263888888888874</v>
      </c>
      <c r="AB64" s="193">
        <f t="shared" si="38"/>
        <v>0.44652777777777763</v>
      </c>
      <c r="AC64" s="193">
        <f t="shared" si="38"/>
        <v>0.46041666666666653</v>
      </c>
      <c r="AD64" s="193">
        <f t="shared" si="38"/>
        <v>0.47430555555555542</v>
      </c>
      <c r="AE64" s="193">
        <f t="shared" si="38"/>
        <v>0.48819444444444432</v>
      </c>
      <c r="AF64" s="193">
        <f t="shared" si="38"/>
        <v>0.50208333333333321</v>
      </c>
      <c r="AG64" s="193">
        <f t="shared" si="37"/>
        <v>0.51597222222222217</v>
      </c>
      <c r="AH64" s="193">
        <f t="shared" si="37"/>
        <v>0.52986111111111101</v>
      </c>
      <c r="AI64" s="193">
        <f t="shared" si="37"/>
        <v>0.54374999999999984</v>
      </c>
      <c r="AJ64" s="193">
        <f t="shared" si="37"/>
        <v>0.5576388888888888</v>
      </c>
      <c r="AK64" s="193">
        <f t="shared" si="37"/>
        <v>0.57152777777777763</v>
      </c>
      <c r="AL64" s="193">
        <f t="shared" si="37"/>
        <v>0.58541666666666659</v>
      </c>
      <c r="AM64" s="193">
        <f t="shared" si="37"/>
        <v>0.59930555555555542</v>
      </c>
      <c r="AN64" s="193">
        <f t="shared" si="37"/>
        <v>0.61319444444444426</v>
      </c>
      <c r="AO64" s="193">
        <f t="shared" si="37"/>
        <v>0.62708333333333321</v>
      </c>
      <c r="AP64" s="193">
        <f t="shared" si="37"/>
        <v>0.64097222222222205</v>
      </c>
      <c r="AQ64" s="193">
        <f t="shared" si="37"/>
        <v>0.65486111111111101</v>
      </c>
      <c r="AR64" s="193">
        <f t="shared" si="37"/>
        <v>0.66874999999999984</v>
      </c>
      <c r="AS64" s="193">
        <f t="shared" si="37"/>
        <v>0.6826388888888888</v>
      </c>
      <c r="AT64" s="193">
        <f t="shared" si="37"/>
        <v>0.69652777777777763</v>
      </c>
      <c r="AU64" s="193">
        <f t="shared" si="37"/>
        <v>0.71041666666666659</v>
      </c>
      <c r="AV64" s="193">
        <f t="shared" si="37"/>
        <v>0.72430555555555542</v>
      </c>
      <c r="AW64" s="193">
        <f t="shared" ref="AW64:BF70" si="39">AW63+$J$1</f>
        <v>0.73819444444444426</v>
      </c>
      <c r="AX64" s="193">
        <f t="shared" si="39"/>
        <v>0.75208333333333321</v>
      </c>
      <c r="AY64" s="193">
        <f t="shared" si="39"/>
        <v>0.76597222222222205</v>
      </c>
      <c r="AZ64" s="193">
        <f t="shared" si="39"/>
        <v>0.77986111111111101</v>
      </c>
      <c r="BA64" s="193">
        <f t="shared" si="39"/>
        <v>0.79374999999999984</v>
      </c>
      <c r="BB64" s="193">
        <f t="shared" si="39"/>
        <v>0.8076388888888888</v>
      </c>
      <c r="BC64" s="193">
        <f t="shared" si="39"/>
        <v>0.82152777777777763</v>
      </c>
      <c r="BD64" s="193">
        <f t="shared" si="39"/>
        <v>0.83541666666666659</v>
      </c>
      <c r="BE64" s="193">
        <f t="shared" si="39"/>
        <v>0.84930555555555542</v>
      </c>
      <c r="BF64" s="193">
        <f t="shared" si="39"/>
        <v>0.86319444444444426</v>
      </c>
      <c r="BG64" s="328"/>
      <c r="BH64" s="225">
        <f t="shared" si="35"/>
        <v>0.97430555555555542</v>
      </c>
      <c r="BI64" s="225">
        <f t="shared" si="35"/>
        <v>1.0159722222222245</v>
      </c>
      <c r="BJ64" s="225">
        <f t="shared" si="35"/>
        <v>5.7638888888888837E-2</v>
      </c>
    </row>
    <row r="65" spans="1:62" ht="15.75" customHeight="1" x14ac:dyDescent="0.25">
      <c r="A65" s="101"/>
      <c r="B65" s="101"/>
      <c r="C65" s="99" t="str">
        <f>VLOOKUP(E:E,'PARAGENS CONCELHO'!$1:$1048576,2,FALSE)</f>
        <v xml:space="preserve"> 40.646680,  -7.912509</v>
      </c>
      <c r="D65" s="99" t="str">
        <f>VLOOKUP(E:E,'PARAGENS CONCELHO'!$1:$1048576,3,FALSE)</f>
        <v>Quinta da Alagoa</v>
      </c>
      <c r="E65" s="100" t="s">
        <v>3325</v>
      </c>
      <c r="F65" s="104"/>
      <c r="G65" s="328"/>
      <c r="H65" s="193">
        <f t="shared" si="36"/>
        <v>0.29444444444444429</v>
      </c>
      <c r="I65" s="193">
        <f t="shared" si="36"/>
        <v>0.91944444444444429</v>
      </c>
      <c r="J65" s="193">
        <f t="shared" si="36"/>
        <v>0.93333333333333324</v>
      </c>
      <c r="K65" s="328"/>
      <c r="L65" s="193">
        <f t="shared" si="27"/>
        <v>0.93333333333333324</v>
      </c>
      <c r="M65" s="328"/>
      <c r="N65" s="193">
        <f t="shared" si="34"/>
        <v>0.30833333333333318</v>
      </c>
      <c r="O65" s="193">
        <f t="shared" si="34"/>
        <v>0.32222222222222208</v>
      </c>
      <c r="P65" s="193">
        <f t="shared" si="34"/>
        <v>0.33611111111111097</v>
      </c>
      <c r="Q65" s="193">
        <f t="shared" si="34"/>
        <v>0.87777777777777766</v>
      </c>
      <c r="R65" s="193">
        <f t="shared" si="34"/>
        <v>0.8916666666666665</v>
      </c>
      <c r="S65" s="193">
        <f t="shared" si="34"/>
        <v>0.90555555555555545</v>
      </c>
      <c r="T65" s="328"/>
      <c r="U65" s="193">
        <f t="shared" si="38"/>
        <v>0.34999999999999987</v>
      </c>
      <c r="V65" s="193">
        <f t="shared" si="38"/>
        <v>0.36388888888888876</v>
      </c>
      <c r="W65" s="193">
        <f t="shared" si="38"/>
        <v>0.37777777777777766</v>
      </c>
      <c r="X65" s="193">
        <f t="shared" si="38"/>
        <v>0.39166666666666655</v>
      </c>
      <c r="Y65" s="193">
        <f t="shared" si="38"/>
        <v>0.40555555555555545</v>
      </c>
      <c r="Z65" s="193">
        <f t="shared" si="38"/>
        <v>0.41944444444444429</v>
      </c>
      <c r="AA65" s="193">
        <f t="shared" si="38"/>
        <v>0.43333333333333318</v>
      </c>
      <c r="AB65" s="193">
        <f t="shared" si="38"/>
        <v>0.44722222222222208</v>
      </c>
      <c r="AC65" s="193">
        <f t="shared" si="38"/>
        <v>0.46111111111111097</v>
      </c>
      <c r="AD65" s="193">
        <f t="shared" si="38"/>
        <v>0.47499999999999987</v>
      </c>
      <c r="AE65" s="193">
        <f t="shared" si="38"/>
        <v>0.48888888888888876</v>
      </c>
      <c r="AF65" s="193">
        <f t="shared" si="38"/>
        <v>0.50277777777777766</v>
      </c>
      <c r="AG65" s="193">
        <f t="shared" si="37"/>
        <v>0.51666666666666661</v>
      </c>
      <c r="AH65" s="193">
        <f t="shared" si="37"/>
        <v>0.53055555555555545</v>
      </c>
      <c r="AI65" s="193">
        <f t="shared" si="37"/>
        <v>0.54444444444444429</v>
      </c>
      <c r="AJ65" s="193">
        <f t="shared" si="37"/>
        <v>0.55833333333333324</v>
      </c>
      <c r="AK65" s="193">
        <f t="shared" si="37"/>
        <v>0.57222222222222208</v>
      </c>
      <c r="AL65" s="193">
        <f t="shared" si="37"/>
        <v>0.58611111111111103</v>
      </c>
      <c r="AM65" s="193">
        <f t="shared" si="37"/>
        <v>0.59999999999999987</v>
      </c>
      <c r="AN65" s="193">
        <f t="shared" si="37"/>
        <v>0.61388888888888871</v>
      </c>
      <c r="AO65" s="193">
        <f t="shared" si="37"/>
        <v>0.62777777777777766</v>
      </c>
      <c r="AP65" s="193">
        <f t="shared" si="37"/>
        <v>0.6416666666666665</v>
      </c>
      <c r="AQ65" s="193">
        <f t="shared" si="37"/>
        <v>0.65555555555555545</v>
      </c>
      <c r="AR65" s="193">
        <f t="shared" si="37"/>
        <v>0.66944444444444429</v>
      </c>
      <c r="AS65" s="193">
        <f t="shared" si="37"/>
        <v>0.68333333333333324</v>
      </c>
      <c r="AT65" s="193">
        <f t="shared" si="37"/>
        <v>0.69722222222222208</v>
      </c>
      <c r="AU65" s="193">
        <f t="shared" si="37"/>
        <v>0.71111111111111103</v>
      </c>
      <c r="AV65" s="193">
        <f t="shared" si="37"/>
        <v>0.72499999999999987</v>
      </c>
      <c r="AW65" s="193">
        <f t="shared" si="39"/>
        <v>0.73888888888888871</v>
      </c>
      <c r="AX65" s="193">
        <f t="shared" si="39"/>
        <v>0.75277777777777766</v>
      </c>
      <c r="AY65" s="193">
        <f t="shared" si="39"/>
        <v>0.7666666666666665</v>
      </c>
      <c r="AZ65" s="193">
        <f t="shared" si="39"/>
        <v>0.78055555555555545</v>
      </c>
      <c r="BA65" s="193">
        <f t="shared" si="39"/>
        <v>0.79444444444444429</v>
      </c>
      <c r="BB65" s="193">
        <f t="shared" si="39"/>
        <v>0.80833333333333324</v>
      </c>
      <c r="BC65" s="193">
        <f t="shared" si="39"/>
        <v>0.82222222222222208</v>
      </c>
      <c r="BD65" s="193">
        <f t="shared" si="39"/>
        <v>0.83611111111111103</v>
      </c>
      <c r="BE65" s="193">
        <f t="shared" si="39"/>
        <v>0.84999999999999987</v>
      </c>
      <c r="BF65" s="193">
        <f t="shared" si="39"/>
        <v>0.86388888888888871</v>
      </c>
      <c r="BG65" s="328"/>
      <c r="BH65" s="225">
        <f t="shared" si="35"/>
        <v>0.97499999999999987</v>
      </c>
      <c r="BI65" s="225">
        <f t="shared" si="35"/>
        <v>1.016666666666669</v>
      </c>
      <c r="BJ65" s="225">
        <f t="shared" si="35"/>
        <v>5.8333333333333279E-2</v>
      </c>
    </row>
    <row r="66" spans="1:62" ht="15" x14ac:dyDescent="0.25">
      <c r="A66" s="98" t="s">
        <v>3248</v>
      </c>
      <c r="B66" s="98" t="s">
        <v>3249</v>
      </c>
      <c r="C66" s="99" t="str">
        <f>VLOOKUP(E:E,'PARAGENS CONCELHO'!$1:$1048576,2,FALSE)</f>
        <v xml:space="preserve"> 40.644217,  -7.913063</v>
      </c>
      <c r="D66" s="99" t="str">
        <f>VLOOKUP(E:E,'PARAGENS CONCELHO'!$1:$1048576,3,FALSE)</f>
        <v>Q Alagoa-C Comercial</v>
      </c>
      <c r="E66" s="102" t="s">
        <v>3326</v>
      </c>
      <c r="F66" s="104"/>
      <c r="G66" s="328"/>
      <c r="H66" s="193">
        <f>H64+$J$1</f>
        <v>0.29444444444444429</v>
      </c>
      <c r="I66" s="193">
        <f>I64+$J$1</f>
        <v>0.91944444444444429</v>
      </c>
      <c r="J66" s="193">
        <f>J64+$J$1</f>
        <v>0.93333333333333324</v>
      </c>
      <c r="K66" s="328"/>
      <c r="L66" s="193">
        <f>L64+$J$1</f>
        <v>0.93333333333333324</v>
      </c>
      <c r="M66" s="328"/>
      <c r="N66" s="193">
        <f t="shared" ref="N66:S66" si="40">N64+$J$1</f>
        <v>0.30833333333333318</v>
      </c>
      <c r="O66" s="193">
        <f t="shared" si="40"/>
        <v>0.32222222222222208</v>
      </c>
      <c r="P66" s="193">
        <f t="shared" si="40"/>
        <v>0.33611111111111097</v>
      </c>
      <c r="Q66" s="193">
        <f t="shared" si="40"/>
        <v>0.87777777777777766</v>
      </c>
      <c r="R66" s="193">
        <f t="shared" si="40"/>
        <v>0.8916666666666665</v>
      </c>
      <c r="S66" s="193">
        <f t="shared" si="40"/>
        <v>0.90555555555555545</v>
      </c>
      <c r="T66" s="328"/>
      <c r="U66" s="193">
        <f t="shared" ref="U66:BF66" si="41">U64+$J$1</f>
        <v>0.34999999999999987</v>
      </c>
      <c r="V66" s="193">
        <f t="shared" si="41"/>
        <v>0.36388888888888876</v>
      </c>
      <c r="W66" s="193">
        <f t="shared" si="41"/>
        <v>0.37777777777777766</v>
      </c>
      <c r="X66" s="193">
        <f t="shared" si="41"/>
        <v>0.39166666666666655</v>
      </c>
      <c r="Y66" s="193">
        <f t="shared" si="41"/>
        <v>0.40555555555555545</v>
      </c>
      <c r="Z66" s="193">
        <f t="shared" si="41"/>
        <v>0.41944444444444429</v>
      </c>
      <c r="AA66" s="193">
        <f t="shared" si="41"/>
        <v>0.43333333333333318</v>
      </c>
      <c r="AB66" s="193">
        <f t="shared" si="41"/>
        <v>0.44722222222222208</v>
      </c>
      <c r="AC66" s="193">
        <f t="shared" si="41"/>
        <v>0.46111111111111097</v>
      </c>
      <c r="AD66" s="193">
        <f t="shared" si="41"/>
        <v>0.47499999999999987</v>
      </c>
      <c r="AE66" s="193">
        <f t="shared" si="41"/>
        <v>0.48888888888888876</v>
      </c>
      <c r="AF66" s="193">
        <f t="shared" si="41"/>
        <v>0.50277777777777766</v>
      </c>
      <c r="AG66" s="193">
        <f t="shared" si="41"/>
        <v>0.51666666666666661</v>
      </c>
      <c r="AH66" s="193">
        <f t="shared" si="41"/>
        <v>0.53055555555555545</v>
      </c>
      <c r="AI66" s="193">
        <f t="shared" si="41"/>
        <v>0.54444444444444429</v>
      </c>
      <c r="AJ66" s="193">
        <f t="shared" si="41"/>
        <v>0.55833333333333324</v>
      </c>
      <c r="AK66" s="193">
        <f t="shared" si="41"/>
        <v>0.57222222222222208</v>
      </c>
      <c r="AL66" s="193">
        <f t="shared" si="41"/>
        <v>0.58611111111111103</v>
      </c>
      <c r="AM66" s="193">
        <f t="shared" si="41"/>
        <v>0.59999999999999987</v>
      </c>
      <c r="AN66" s="193">
        <f t="shared" si="41"/>
        <v>0.61388888888888871</v>
      </c>
      <c r="AO66" s="193">
        <f t="shared" si="41"/>
        <v>0.62777777777777766</v>
      </c>
      <c r="AP66" s="193">
        <f t="shared" si="41"/>
        <v>0.6416666666666665</v>
      </c>
      <c r="AQ66" s="193">
        <f t="shared" si="41"/>
        <v>0.65555555555555545</v>
      </c>
      <c r="AR66" s="193">
        <f t="shared" si="41"/>
        <v>0.66944444444444429</v>
      </c>
      <c r="AS66" s="193">
        <f t="shared" si="41"/>
        <v>0.68333333333333324</v>
      </c>
      <c r="AT66" s="193">
        <f t="shared" si="41"/>
        <v>0.69722222222222208</v>
      </c>
      <c r="AU66" s="193">
        <f t="shared" si="41"/>
        <v>0.71111111111111103</v>
      </c>
      <c r="AV66" s="193">
        <f t="shared" si="41"/>
        <v>0.72499999999999987</v>
      </c>
      <c r="AW66" s="193">
        <f t="shared" si="41"/>
        <v>0.73888888888888871</v>
      </c>
      <c r="AX66" s="193">
        <f t="shared" si="41"/>
        <v>0.75277777777777766</v>
      </c>
      <c r="AY66" s="193">
        <f t="shared" si="41"/>
        <v>0.7666666666666665</v>
      </c>
      <c r="AZ66" s="193">
        <f t="shared" si="41"/>
        <v>0.78055555555555545</v>
      </c>
      <c r="BA66" s="193">
        <f t="shared" si="41"/>
        <v>0.79444444444444429</v>
      </c>
      <c r="BB66" s="193">
        <f t="shared" si="41"/>
        <v>0.80833333333333324</v>
      </c>
      <c r="BC66" s="193">
        <f t="shared" si="41"/>
        <v>0.82222222222222208</v>
      </c>
      <c r="BD66" s="193">
        <f t="shared" si="41"/>
        <v>0.83611111111111103</v>
      </c>
      <c r="BE66" s="193">
        <f t="shared" si="41"/>
        <v>0.84999999999999987</v>
      </c>
      <c r="BF66" s="193">
        <f t="shared" si="41"/>
        <v>0.86388888888888871</v>
      </c>
      <c r="BG66" s="328"/>
      <c r="BH66" s="225">
        <f>BH64+$J$1</f>
        <v>0.97499999999999987</v>
      </c>
      <c r="BI66" s="225">
        <f>BI64+$J$1</f>
        <v>1.016666666666669</v>
      </c>
      <c r="BJ66" s="225">
        <f>BJ64+$J$1</f>
        <v>5.8333333333333279E-2</v>
      </c>
    </row>
    <row r="67" spans="1:62" ht="15" x14ac:dyDescent="0.25">
      <c r="A67" s="101" t="s">
        <v>3327</v>
      </c>
      <c r="B67" s="101" t="s">
        <v>3328</v>
      </c>
      <c r="C67" s="99" t="str">
        <f>VLOOKUP(E:E,'PARAGENS CONCELHO'!$1:$1048576,2,FALSE)</f>
        <v xml:space="preserve"> 40.645744,  -7.909010</v>
      </c>
      <c r="D67" s="99" t="str">
        <f>VLOOKUP(E:E,'PARAGENS CONCELHO'!$1:$1048576,3,FALSE)</f>
        <v>Escola Aquilino Ribeiro</v>
      </c>
      <c r="E67" s="102" t="s">
        <v>3009</v>
      </c>
      <c r="F67" s="107"/>
      <c r="G67" s="328"/>
      <c r="H67" s="193">
        <f t="shared" si="36"/>
        <v>0.29513888888888873</v>
      </c>
      <c r="I67" s="193">
        <f t="shared" si="36"/>
        <v>0.92013888888888873</v>
      </c>
      <c r="J67" s="193">
        <f t="shared" si="36"/>
        <v>0.93402777777777768</v>
      </c>
      <c r="K67" s="328"/>
      <c r="L67" s="193">
        <f t="shared" si="27"/>
        <v>0.93402777777777768</v>
      </c>
      <c r="M67" s="328"/>
      <c r="N67" s="193">
        <f t="shared" si="34"/>
        <v>0.30902777777777762</v>
      </c>
      <c r="O67" s="193">
        <f t="shared" si="34"/>
        <v>0.32291666666666652</v>
      </c>
      <c r="P67" s="193">
        <f t="shared" si="34"/>
        <v>0.33680555555555541</v>
      </c>
      <c r="Q67" s="193">
        <f t="shared" si="34"/>
        <v>0.8784722222222221</v>
      </c>
      <c r="R67" s="193">
        <f t="shared" si="34"/>
        <v>0.89236111111111094</v>
      </c>
      <c r="S67" s="193">
        <f t="shared" si="34"/>
        <v>0.90624999999999989</v>
      </c>
      <c r="T67" s="328"/>
      <c r="U67" s="193">
        <f t="shared" si="38"/>
        <v>0.35069444444444431</v>
      </c>
      <c r="V67" s="193">
        <f t="shared" si="38"/>
        <v>0.3645833333333332</v>
      </c>
      <c r="W67" s="193">
        <f t="shared" si="38"/>
        <v>0.3784722222222221</v>
      </c>
      <c r="X67" s="193">
        <f t="shared" si="38"/>
        <v>0.39236111111111099</v>
      </c>
      <c r="Y67" s="193">
        <f t="shared" si="38"/>
        <v>0.40624999999999989</v>
      </c>
      <c r="Z67" s="193">
        <f t="shared" si="38"/>
        <v>0.42013888888888873</v>
      </c>
      <c r="AA67" s="193">
        <f t="shared" si="38"/>
        <v>0.43402777777777762</v>
      </c>
      <c r="AB67" s="193">
        <f t="shared" si="38"/>
        <v>0.44791666666666652</v>
      </c>
      <c r="AC67" s="193">
        <f t="shared" si="38"/>
        <v>0.46180555555555541</v>
      </c>
      <c r="AD67" s="193">
        <f t="shared" si="38"/>
        <v>0.47569444444444431</v>
      </c>
      <c r="AE67" s="193">
        <f t="shared" si="38"/>
        <v>0.4895833333333332</v>
      </c>
      <c r="AF67" s="193">
        <f t="shared" si="38"/>
        <v>0.5034722222222221</v>
      </c>
      <c r="AG67" s="193">
        <f t="shared" si="37"/>
        <v>0.51736111111111105</v>
      </c>
      <c r="AH67" s="193">
        <f t="shared" si="37"/>
        <v>0.53124999999999989</v>
      </c>
      <c r="AI67" s="193">
        <f t="shared" si="37"/>
        <v>0.54513888888888873</v>
      </c>
      <c r="AJ67" s="193">
        <f t="shared" si="37"/>
        <v>0.55902777777777768</v>
      </c>
      <c r="AK67" s="193">
        <f t="shared" si="37"/>
        <v>0.57291666666666652</v>
      </c>
      <c r="AL67" s="193">
        <f t="shared" si="37"/>
        <v>0.58680555555555547</v>
      </c>
      <c r="AM67" s="193">
        <f t="shared" si="37"/>
        <v>0.60069444444444431</v>
      </c>
      <c r="AN67" s="193">
        <f t="shared" si="37"/>
        <v>0.61458333333333315</v>
      </c>
      <c r="AO67" s="193">
        <f t="shared" si="37"/>
        <v>0.6284722222222221</v>
      </c>
      <c r="AP67" s="193">
        <f t="shared" si="37"/>
        <v>0.64236111111111094</v>
      </c>
      <c r="AQ67" s="193">
        <f t="shared" si="37"/>
        <v>0.65624999999999989</v>
      </c>
      <c r="AR67" s="193">
        <f t="shared" si="37"/>
        <v>0.67013888888888873</v>
      </c>
      <c r="AS67" s="193">
        <f t="shared" si="37"/>
        <v>0.68402777777777768</v>
      </c>
      <c r="AT67" s="193">
        <f t="shared" si="37"/>
        <v>0.69791666666666652</v>
      </c>
      <c r="AU67" s="193">
        <f t="shared" si="37"/>
        <v>0.71180555555555547</v>
      </c>
      <c r="AV67" s="193">
        <f t="shared" si="37"/>
        <v>0.72569444444444431</v>
      </c>
      <c r="AW67" s="193">
        <f t="shared" si="39"/>
        <v>0.73958333333333315</v>
      </c>
      <c r="AX67" s="193">
        <f t="shared" si="39"/>
        <v>0.7534722222222221</v>
      </c>
      <c r="AY67" s="193">
        <f t="shared" si="39"/>
        <v>0.76736111111111094</v>
      </c>
      <c r="AZ67" s="193">
        <f t="shared" si="39"/>
        <v>0.78124999999999989</v>
      </c>
      <c r="BA67" s="193">
        <f t="shared" si="39"/>
        <v>0.79513888888888873</v>
      </c>
      <c r="BB67" s="193">
        <f t="shared" si="39"/>
        <v>0.80902777777777768</v>
      </c>
      <c r="BC67" s="193">
        <f t="shared" si="39"/>
        <v>0.82291666666666652</v>
      </c>
      <c r="BD67" s="193">
        <f t="shared" si="39"/>
        <v>0.83680555555555547</v>
      </c>
      <c r="BE67" s="193">
        <f t="shared" si="39"/>
        <v>0.85069444444444431</v>
      </c>
      <c r="BF67" s="193">
        <f t="shared" si="39"/>
        <v>0.86458333333333315</v>
      </c>
      <c r="BG67" s="328"/>
      <c r="BH67" s="225">
        <f t="shared" si="35"/>
        <v>0.97569444444444431</v>
      </c>
      <c r="BI67" s="225">
        <f t="shared" si="35"/>
        <v>1.0173611111111136</v>
      </c>
      <c r="BJ67" s="225">
        <f t="shared" si="35"/>
        <v>5.9027777777777721E-2</v>
      </c>
    </row>
    <row r="68" spans="1:62" ht="15" x14ac:dyDescent="0.25">
      <c r="A68" s="101" t="s">
        <v>3215</v>
      </c>
      <c r="B68" s="101" t="s">
        <v>3329</v>
      </c>
      <c r="C68" s="99" t="str">
        <f>VLOOKUP(E:E,'PARAGENS CONCELHO'!$1:$1048576,2,FALSE)</f>
        <v xml:space="preserve"> 40.648672,  -7.908798</v>
      </c>
      <c r="D68" s="99" t="str">
        <f>VLOOKUP(E:E,'PARAGENS CONCELHO'!$1:$1048576,3,FALSE)</f>
        <v>Rei D Duarte-Hospital 2</v>
      </c>
      <c r="E68" s="102" t="s">
        <v>2662</v>
      </c>
      <c r="F68" s="104"/>
      <c r="G68" s="328"/>
      <c r="H68" s="193">
        <f t="shared" si="36"/>
        <v>0.29583333333333317</v>
      </c>
      <c r="I68" s="193">
        <f t="shared" si="36"/>
        <v>0.92083333333333317</v>
      </c>
      <c r="J68" s="193">
        <f t="shared" si="36"/>
        <v>0.93472222222222212</v>
      </c>
      <c r="K68" s="328"/>
      <c r="L68" s="193">
        <f t="shared" si="27"/>
        <v>0.93472222222222212</v>
      </c>
      <c r="M68" s="328"/>
      <c r="N68" s="193">
        <f t="shared" si="34"/>
        <v>0.30972222222222207</v>
      </c>
      <c r="O68" s="193">
        <f t="shared" si="34"/>
        <v>0.32361111111111096</v>
      </c>
      <c r="P68" s="193">
        <f t="shared" si="34"/>
        <v>0.33749999999999986</v>
      </c>
      <c r="Q68" s="193">
        <f t="shared" si="34"/>
        <v>0.87916666666666654</v>
      </c>
      <c r="R68" s="193">
        <f t="shared" si="34"/>
        <v>0.89305555555555538</v>
      </c>
      <c r="S68" s="193">
        <f t="shared" si="34"/>
        <v>0.90694444444444433</v>
      </c>
      <c r="T68" s="328"/>
      <c r="U68" s="193">
        <f t="shared" si="38"/>
        <v>0.35138888888888875</v>
      </c>
      <c r="V68" s="193">
        <f t="shared" si="38"/>
        <v>0.36527777777777765</v>
      </c>
      <c r="W68" s="193">
        <f t="shared" si="38"/>
        <v>0.37916666666666654</v>
      </c>
      <c r="X68" s="193">
        <f t="shared" si="38"/>
        <v>0.39305555555555544</v>
      </c>
      <c r="Y68" s="193">
        <f t="shared" si="38"/>
        <v>0.40694444444444433</v>
      </c>
      <c r="Z68" s="193">
        <f t="shared" si="38"/>
        <v>0.42083333333333317</v>
      </c>
      <c r="AA68" s="193">
        <f t="shared" si="38"/>
        <v>0.43472222222222207</v>
      </c>
      <c r="AB68" s="193">
        <f t="shared" si="38"/>
        <v>0.44861111111111096</v>
      </c>
      <c r="AC68" s="193">
        <f t="shared" si="38"/>
        <v>0.46249999999999986</v>
      </c>
      <c r="AD68" s="193">
        <f t="shared" si="38"/>
        <v>0.47638888888888875</v>
      </c>
      <c r="AE68" s="193">
        <f t="shared" si="38"/>
        <v>0.49027777777777765</v>
      </c>
      <c r="AF68" s="193">
        <f t="shared" si="38"/>
        <v>0.50416666666666654</v>
      </c>
      <c r="AG68" s="193">
        <f t="shared" si="37"/>
        <v>0.51805555555555549</v>
      </c>
      <c r="AH68" s="193">
        <f t="shared" si="37"/>
        <v>0.53194444444444433</v>
      </c>
      <c r="AI68" s="193">
        <f t="shared" si="37"/>
        <v>0.54583333333333317</v>
      </c>
      <c r="AJ68" s="193">
        <f t="shared" si="37"/>
        <v>0.55972222222222212</v>
      </c>
      <c r="AK68" s="193">
        <f t="shared" si="37"/>
        <v>0.57361111111111096</v>
      </c>
      <c r="AL68" s="193">
        <f t="shared" si="37"/>
        <v>0.58749999999999991</v>
      </c>
      <c r="AM68" s="193">
        <f t="shared" si="37"/>
        <v>0.60138888888888875</v>
      </c>
      <c r="AN68" s="193">
        <f t="shared" si="37"/>
        <v>0.61527777777777759</v>
      </c>
      <c r="AO68" s="193">
        <f t="shared" si="37"/>
        <v>0.62916666666666654</v>
      </c>
      <c r="AP68" s="193">
        <f t="shared" si="37"/>
        <v>0.64305555555555538</v>
      </c>
      <c r="AQ68" s="193">
        <f t="shared" si="37"/>
        <v>0.65694444444444433</v>
      </c>
      <c r="AR68" s="193">
        <f t="shared" si="37"/>
        <v>0.67083333333333317</v>
      </c>
      <c r="AS68" s="193">
        <f t="shared" si="37"/>
        <v>0.68472222222222212</v>
      </c>
      <c r="AT68" s="193">
        <f t="shared" si="37"/>
        <v>0.69861111111111096</v>
      </c>
      <c r="AU68" s="193">
        <f t="shared" si="37"/>
        <v>0.71249999999999991</v>
      </c>
      <c r="AV68" s="193">
        <f t="shared" si="37"/>
        <v>0.72638888888888875</v>
      </c>
      <c r="AW68" s="193">
        <f t="shared" si="39"/>
        <v>0.74027777777777759</v>
      </c>
      <c r="AX68" s="193">
        <f t="shared" si="39"/>
        <v>0.75416666666666654</v>
      </c>
      <c r="AY68" s="193">
        <f t="shared" si="39"/>
        <v>0.76805555555555538</v>
      </c>
      <c r="AZ68" s="193">
        <f t="shared" si="39"/>
        <v>0.78194444444444433</v>
      </c>
      <c r="BA68" s="193">
        <f t="shared" si="39"/>
        <v>0.79583333333333317</v>
      </c>
      <c r="BB68" s="193">
        <f t="shared" si="39"/>
        <v>0.80972222222222212</v>
      </c>
      <c r="BC68" s="193">
        <f t="shared" si="39"/>
        <v>0.82361111111111096</v>
      </c>
      <c r="BD68" s="193">
        <f t="shared" si="39"/>
        <v>0.83749999999999991</v>
      </c>
      <c r="BE68" s="193">
        <f t="shared" si="39"/>
        <v>0.85138888888888875</v>
      </c>
      <c r="BF68" s="193">
        <f t="shared" si="39"/>
        <v>0.86527777777777759</v>
      </c>
      <c r="BG68" s="328"/>
      <c r="BH68" s="225">
        <f t="shared" si="35"/>
        <v>0.97638888888888875</v>
      </c>
      <c r="BI68" s="225">
        <f t="shared" si="35"/>
        <v>1.0180555555555582</v>
      </c>
      <c r="BJ68" s="225">
        <f t="shared" si="35"/>
        <v>5.9722222222222163E-2</v>
      </c>
    </row>
    <row r="69" spans="1:62" ht="15" x14ac:dyDescent="0.25">
      <c r="A69" s="98" t="s">
        <v>3330</v>
      </c>
      <c r="B69" s="98" t="s">
        <v>3331</v>
      </c>
      <c r="C69" s="99" t="str">
        <f>VLOOKUP(E:E,'PARAGENS CONCELHO'!$1:$1048576,2,FALSE)</f>
        <v xml:space="preserve"> 40.650138,  -7.906034</v>
      </c>
      <c r="D69" s="99" t="str">
        <f>VLOOKUP(E:E,'PARAGENS CONCELHO'!$1:$1048576,3,FALSE)</f>
        <v>Hospital S Teotónio</v>
      </c>
      <c r="E69" s="100" t="s">
        <v>2663</v>
      </c>
      <c r="F69" s="104"/>
      <c r="G69" s="328"/>
      <c r="H69" s="193">
        <f t="shared" si="36"/>
        <v>0.29652777777777761</v>
      </c>
      <c r="I69" s="193">
        <f t="shared" si="36"/>
        <v>0.92152777777777761</v>
      </c>
      <c r="J69" s="193">
        <f t="shared" si="36"/>
        <v>0.93541666666666656</v>
      </c>
      <c r="K69" s="328"/>
      <c r="L69" s="193">
        <f t="shared" si="27"/>
        <v>0.93541666666666656</v>
      </c>
      <c r="M69" s="328"/>
      <c r="N69" s="193">
        <f t="shared" si="34"/>
        <v>0.31041666666666651</v>
      </c>
      <c r="O69" s="193">
        <f t="shared" si="34"/>
        <v>0.3243055555555554</v>
      </c>
      <c r="P69" s="193">
        <f t="shared" si="34"/>
        <v>0.3381944444444443</v>
      </c>
      <c r="Q69" s="193">
        <f t="shared" si="34"/>
        <v>0.87986111111111098</v>
      </c>
      <c r="R69" s="193">
        <f t="shared" si="34"/>
        <v>0.89374999999999982</v>
      </c>
      <c r="S69" s="193">
        <f t="shared" si="34"/>
        <v>0.90763888888888877</v>
      </c>
      <c r="T69" s="328"/>
      <c r="U69" s="193">
        <f t="shared" si="38"/>
        <v>0.35208333333333319</v>
      </c>
      <c r="V69" s="193">
        <f t="shared" si="38"/>
        <v>0.36597222222222209</v>
      </c>
      <c r="W69" s="193">
        <f t="shared" si="38"/>
        <v>0.37986111111111098</v>
      </c>
      <c r="X69" s="193">
        <f t="shared" si="38"/>
        <v>0.39374999999999988</v>
      </c>
      <c r="Y69" s="193">
        <f t="shared" si="38"/>
        <v>0.40763888888888877</v>
      </c>
      <c r="Z69" s="193">
        <f t="shared" si="38"/>
        <v>0.42152777777777761</v>
      </c>
      <c r="AA69" s="193">
        <f t="shared" si="38"/>
        <v>0.43541666666666651</v>
      </c>
      <c r="AB69" s="193">
        <f t="shared" si="38"/>
        <v>0.4493055555555554</v>
      </c>
      <c r="AC69" s="193">
        <f t="shared" si="38"/>
        <v>0.4631944444444443</v>
      </c>
      <c r="AD69" s="193">
        <f t="shared" si="38"/>
        <v>0.47708333333333319</v>
      </c>
      <c r="AE69" s="193">
        <f t="shared" si="38"/>
        <v>0.49097222222222209</v>
      </c>
      <c r="AF69" s="193">
        <f t="shared" si="38"/>
        <v>0.50486111111111098</v>
      </c>
      <c r="AG69" s="193">
        <f t="shared" si="37"/>
        <v>0.51874999999999993</v>
      </c>
      <c r="AH69" s="193">
        <f t="shared" si="37"/>
        <v>0.53263888888888877</v>
      </c>
      <c r="AI69" s="193">
        <f t="shared" si="37"/>
        <v>0.54652777777777761</v>
      </c>
      <c r="AJ69" s="193">
        <f t="shared" si="37"/>
        <v>0.56041666666666656</v>
      </c>
      <c r="AK69" s="193">
        <f t="shared" si="37"/>
        <v>0.5743055555555554</v>
      </c>
      <c r="AL69" s="193">
        <f t="shared" si="37"/>
        <v>0.58819444444444435</v>
      </c>
      <c r="AM69" s="193">
        <f t="shared" si="37"/>
        <v>0.60208333333333319</v>
      </c>
      <c r="AN69" s="193">
        <f t="shared" si="37"/>
        <v>0.61597222222222203</v>
      </c>
      <c r="AO69" s="193">
        <f t="shared" si="37"/>
        <v>0.62986111111111098</v>
      </c>
      <c r="AP69" s="193">
        <f t="shared" si="37"/>
        <v>0.64374999999999982</v>
      </c>
      <c r="AQ69" s="193">
        <f t="shared" si="37"/>
        <v>0.65763888888888877</v>
      </c>
      <c r="AR69" s="193">
        <f t="shared" si="37"/>
        <v>0.67152777777777761</v>
      </c>
      <c r="AS69" s="193">
        <f t="shared" si="37"/>
        <v>0.68541666666666656</v>
      </c>
      <c r="AT69" s="193">
        <f t="shared" si="37"/>
        <v>0.6993055555555554</v>
      </c>
      <c r="AU69" s="193">
        <f t="shared" si="37"/>
        <v>0.71319444444444435</v>
      </c>
      <c r="AV69" s="193">
        <f t="shared" si="37"/>
        <v>0.72708333333333319</v>
      </c>
      <c r="AW69" s="193">
        <f t="shared" si="39"/>
        <v>0.74097222222222203</v>
      </c>
      <c r="AX69" s="193">
        <f t="shared" si="39"/>
        <v>0.75486111111111098</v>
      </c>
      <c r="AY69" s="193">
        <f t="shared" si="39"/>
        <v>0.76874999999999982</v>
      </c>
      <c r="AZ69" s="193">
        <f t="shared" si="39"/>
        <v>0.78263888888888877</v>
      </c>
      <c r="BA69" s="193">
        <f t="shared" si="39"/>
        <v>0.79652777777777761</v>
      </c>
      <c r="BB69" s="193">
        <f t="shared" si="39"/>
        <v>0.81041666666666656</v>
      </c>
      <c r="BC69" s="193">
        <f t="shared" si="39"/>
        <v>0.8243055555555554</v>
      </c>
      <c r="BD69" s="193">
        <f t="shared" si="39"/>
        <v>0.83819444444444435</v>
      </c>
      <c r="BE69" s="193">
        <f t="shared" si="39"/>
        <v>0.85208333333333319</v>
      </c>
      <c r="BF69" s="193">
        <f t="shared" si="39"/>
        <v>0.86597222222222203</v>
      </c>
      <c r="BG69" s="328"/>
      <c r="BH69" s="225">
        <f t="shared" si="35"/>
        <v>0.97708333333333319</v>
      </c>
      <c r="BI69" s="225">
        <f t="shared" si="35"/>
        <v>1.0187500000000027</v>
      </c>
      <c r="BJ69" s="225">
        <f t="shared" si="35"/>
        <v>6.0416666666666605E-2</v>
      </c>
    </row>
    <row r="70" spans="1:62" ht="15" x14ac:dyDescent="0.25">
      <c r="A70" s="101" t="s">
        <v>3215</v>
      </c>
      <c r="B70" s="101" t="s">
        <v>3332</v>
      </c>
      <c r="C70" s="99">
        <f>VLOOKUP(E:E,'PARAGENS CONCELHO'!$1:$1048576,2,FALSE)</f>
        <v>0</v>
      </c>
      <c r="D70" s="99" t="str">
        <f>VLOOKUP(E:E,'PARAGENS CONCELHO'!$1:$1048576,3,FALSE)</f>
        <v>Interface Hospital</v>
      </c>
      <c r="E70" s="102" t="s">
        <v>2938</v>
      </c>
      <c r="F70" s="107"/>
      <c r="G70" s="328"/>
      <c r="H70" s="193">
        <f>H69+$J$2</f>
        <v>0.2979166666666665</v>
      </c>
      <c r="I70" s="193">
        <f>I69+$J$2</f>
        <v>0.9229166666666665</v>
      </c>
      <c r="J70" s="193">
        <f t="shared" si="36"/>
        <v>0.93611111111111101</v>
      </c>
      <c r="K70" s="328"/>
      <c r="L70" s="193">
        <f>L69+$J$2</f>
        <v>0.93680555555555545</v>
      </c>
      <c r="M70" s="328"/>
      <c r="N70" s="193">
        <f t="shared" ref="N70:S70" si="42">N69+$J$2</f>
        <v>0.31180555555555539</v>
      </c>
      <c r="O70" s="193">
        <f t="shared" si="42"/>
        <v>0.32569444444444429</v>
      </c>
      <c r="P70" s="193">
        <f t="shared" si="42"/>
        <v>0.33958333333333318</v>
      </c>
      <c r="Q70" s="193">
        <f t="shared" si="42"/>
        <v>0.88124999999999987</v>
      </c>
      <c r="R70" s="193">
        <f t="shared" si="42"/>
        <v>0.89513888888888871</v>
      </c>
      <c r="S70" s="193">
        <f t="shared" si="42"/>
        <v>0.90902777777777766</v>
      </c>
      <c r="T70" s="328"/>
      <c r="U70" s="193">
        <f t="shared" si="38"/>
        <v>0.35277777777777763</v>
      </c>
      <c r="V70" s="193">
        <f t="shared" si="38"/>
        <v>0.36666666666666653</v>
      </c>
      <c r="W70" s="193">
        <f t="shared" si="38"/>
        <v>0.38055555555555542</v>
      </c>
      <c r="X70" s="193">
        <f t="shared" si="38"/>
        <v>0.39444444444444432</v>
      </c>
      <c r="Y70" s="193">
        <f t="shared" si="38"/>
        <v>0.40833333333333321</v>
      </c>
      <c r="Z70" s="193">
        <f t="shared" si="38"/>
        <v>0.42222222222222205</v>
      </c>
      <c r="AA70" s="193">
        <f t="shared" si="38"/>
        <v>0.43611111111111095</v>
      </c>
      <c r="AB70" s="193">
        <f t="shared" si="38"/>
        <v>0.44999999999999984</v>
      </c>
      <c r="AC70" s="193">
        <f t="shared" si="38"/>
        <v>0.46388888888888874</v>
      </c>
      <c r="AD70" s="193">
        <f t="shared" si="38"/>
        <v>0.47777777777777763</v>
      </c>
      <c r="AE70" s="193">
        <f t="shared" si="38"/>
        <v>0.49166666666666653</v>
      </c>
      <c r="AF70" s="193">
        <f t="shared" si="38"/>
        <v>0.50555555555555542</v>
      </c>
      <c r="AG70" s="193">
        <f t="shared" si="37"/>
        <v>0.51944444444444438</v>
      </c>
      <c r="AH70" s="193">
        <f t="shared" si="37"/>
        <v>0.53333333333333321</v>
      </c>
      <c r="AI70" s="193">
        <f t="shared" si="37"/>
        <v>0.54722222222222205</v>
      </c>
      <c r="AJ70" s="193">
        <f t="shared" si="37"/>
        <v>0.56111111111111101</v>
      </c>
      <c r="AK70" s="193">
        <f t="shared" si="37"/>
        <v>0.57499999999999984</v>
      </c>
      <c r="AL70" s="193">
        <f t="shared" si="37"/>
        <v>0.5888888888888888</v>
      </c>
      <c r="AM70" s="193">
        <f t="shared" si="37"/>
        <v>0.60277777777777763</v>
      </c>
      <c r="AN70" s="193">
        <f t="shared" si="37"/>
        <v>0.61666666666666647</v>
      </c>
      <c r="AO70" s="193">
        <f t="shared" si="37"/>
        <v>0.63055555555555542</v>
      </c>
      <c r="AP70" s="193">
        <f t="shared" si="37"/>
        <v>0.64444444444444426</v>
      </c>
      <c r="AQ70" s="193">
        <f t="shared" si="37"/>
        <v>0.65833333333333321</v>
      </c>
      <c r="AR70" s="193">
        <f t="shared" si="37"/>
        <v>0.67222222222222205</v>
      </c>
      <c r="AS70" s="193">
        <f t="shared" si="37"/>
        <v>0.68611111111111101</v>
      </c>
      <c r="AT70" s="193">
        <f t="shared" si="37"/>
        <v>0.69999999999999984</v>
      </c>
      <c r="AU70" s="193">
        <f t="shared" si="37"/>
        <v>0.7138888888888888</v>
      </c>
      <c r="AV70" s="193">
        <f t="shared" si="37"/>
        <v>0.72777777777777763</v>
      </c>
      <c r="AW70" s="193">
        <f t="shared" si="39"/>
        <v>0.74166666666666647</v>
      </c>
      <c r="AX70" s="193">
        <f t="shared" si="39"/>
        <v>0.75555555555555542</v>
      </c>
      <c r="AY70" s="193">
        <f t="shared" si="39"/>
        <v>0.76944444444444426</v>
      </c>
      <c r="AZ70" s="193">
        <f t="shared" si="39"/>
        <v>0.78333333333333321</v>
      </c>
      <c r="BA70" s="193">
        <f t="shared" si="39"/>
        <v>0.79722222222222205</v>
      </c>
      <c r="BB70" s="193">
        <f t="shared" si="39"/>
        <v>0.81111111111111101</v>
      </c>
      <c r="BC70" s="193">
        <f t="shared" si="39"/>
        <v>0.82499999999999984</v>
      </c>
      <c r="BD70" s="193">
        <f t="shared" si="39"/>
        <v>0.8388888888888888</v>
      </c>
      <c r="BE70" s="193">
        <f t="shared" si="39"/>
        <v>0.85277777777777763</v>
      </c>
      <c r="BF70" s="193">
        <f t="shared" si="39"/>
        <v>0.86666666666666647</v>
      </c>
      <c r="BG70" s="328"/>
      <c r="BH70" s="225">
        <f t="shared" si="35"/>
        <v>0.97777777777777763</v>
      </c>
      <c r="BI70" s="225">
        <f t="shared" si="35"/>
        <v>1.0194444444444473</v>
      </c>
      <c r="BJ70" s="225">
        <f t="shared" si="35"/>
        <v>6.1111111111111047E-2</v>
      </c>
    </row>
    <row r="71" spans="1:62" ht="15" x14ac:dyDescent="0.25">
      <c r="C71" s="109"/>
      <c r="D71" s="110"/>
      <c r="E71" s="111"/>
      <c r="F71" s="104"/>
    </row>
    <row r="72" spans="1:62" ht="15" x14ac:dyDescent="0.25">
      <c r="C72" s="112"/>
      <c r="D72" s="113"/>
      <c r="E72" s="114"/>
      <c r="F72" s="104"/>
      <c r="T72" s="95" t="s">
        <v>60</v>
      </c>
    </row>
    <row r="73" spans="1:62" ht="15" x14ac:dyDescent="0.25">
      <c r="C73" s="112"/>
      <c r="D73" s="113"/>
      <c r="E73" s="114"/>
      <c r="F73" s="104"/>
      <c r="T73" s="90" t="s">
        <v>61</v>
      </c>
    </row>
    <row r="74" spans="1:62" ht="15" x14ac:dyDescent="0.25">
      <c r="C74" s="112"/>
      <c r="D74" s="113"/>
      <c r="E74" s="114"/>
      <c r="F74" s="104"/>
      <c r="T74" s="90" t="s">
        <v>3250</v>
      </c>
    </row>
    <row r="75" spans="1:62" ht="15" x14ac:dyDescent="0.25">
      <c r="C75" s="112"/>
      <c r="D75" s="113"/>
      <c r="E75" s="114"/>
      <c r="F75" s="104"/>
    </row>
    <row r="76" spans="1:62" ht="15" x14ac:dyDescent="0.25">
      <c r="C76" s="112"/>
      <c r="D76" s="113"/>
      <c r="E76" s="114"/>
      <c r="F76" s="104"/>
    </row>
    <row r="77" spans="1:62" ht="15" x14ac:dyDescent="0.25">
      <c r="C77" s="112"/>
      <c r="D77" s="113"/>
      <c r="E77" s="114"/>
      <c r="F77" s="104"/>
    </row>
    <row r="78" spans="1:62" ht="15" x14ac:dyDescent="0.25">
      <c r="C78" s="112"/>
      <c r="D78" s="113"/>
      <c r="E78" s="177"/>
      <c r="F78" s="104"/>
    </row>
    <row r="79" spans="1:62" ht="15" x14ac:dyDescent="0.25">
      <c r="C79" s="112"/>
      <c r="D79" s="113"/>
      <c r="E79" s="177"/>
      <c r="F79" s="104"/>
    </row>
    <row r="80" spans="1:62" ht="15" x14ac:dyDescent="0.25">
      <c r="C80" s="112"/>
      <c r="D80" s="113"/>
      <c r="E80" s="177"/>
      <c r="F80" s="104"/>
    </row>
    <row r="81" spans="3:43" ht="58.5" customHeight="1" x14ac:dyDescent="0.25">
      <c r="C81" s="112"/>
      <c r="D81" s="113"/>
      <c r="E81" s="177"/>
      <c r="F81" s="104"/>
      <c r="H81" s="325"/>
      <c r="I81" s="325"/>
      <c r="J81" s="325"/>
      <c r="K81" s="326"/>
      <c r="L81" s="326"/>
      <c r="M81" s="326"/>
      <c r="N81" s="325"/>
      <c r="O81" s="325"/>
      <c r="P81" s="325"/>
      <c r="Q81" s="325"/>
      <c r="R81" s="325"/>
      <c r="S81" s="325"/>
      <c r="T81" s="326"/>
      <c r="U81" s="326"/>
      <c r="V81" s="326"/>
      <c r="W81" s="325"/>
      <c r="X81" s="325"/>
      <c r="Y81" s="325"/>
      <c r="Z81" s="327"/>
      <c r="AA81" s="327"/>
      <c r="AB81" s="327"/>
      <c r="AC81" s="325"/>
      <c r="AD81" s="325"/>
      <c r="AE81" s="325"/>
      <c r="AF81" s="326"/>
      <c r="AG81" s="326"/>
      <c r="AH81" s="326"/>
      <c r="AI81" s="325"/>
      <c r="AJ81" s="325"/>
      <c r="AK81" s="325"/>
    </row>
    <row r="82" spans="3:43" ht="15" x14ac:dyDescent="0.25">
      <c r="C82" s="112"/>
      <c r="D82" s="113"/>
      <c r="F82" s="104"/>
      <c r="G82" s="131"/>
      <c r="H82" s="321"/>
      <c r="I82" s="321"/>
      <c r="J82" s="321"/>
      <c r="K82" s="319"/>
      <c r="L82" s="319"/>
      <c r="M82" s="319"/>
      <c r="N82" s="321"/>
      <c r="O82" s="321"/>
      <c r="P82" s="321"/>
      <c r="Q82" s="321"/>
      <c r="R82" s="321"/>
      <c r="S82" s="321"/>
      <c r="T82" s="319"/>
      <c r="U82" s="319"/>
      <c r="V82" s="319"/>
      <c r="W82" s="321"/>
      <c r="X82" s="321"/>
      <c r="Y82" s="321"/>
      <c r="Z82" s="320"/>
      <c r="AA82" s="320"/>
      <c r="AB82" s="320"/>
      <c r="AC82" s="321"/>
      <c r="AD82" s="321"/>
      <c r="AE82" s="321"/>
      <c r="AF82" s="319"/>
      <c r="AG82" s="319"/>
      <c r="AH82" s="319"/>
      <c r="AI82" s="321"/>
      <c r="AJ82" s="321"/>
      <c r="AK82" s="321"/>
    </row>
    <row r="83" spans="3:43" ht="15" x14ac:dyDescent="0.25">
      <c r="C83" s="115"/>
      <c r="D83" s="116"/>
      <c r="F83" s="104"/>
      <c r="G83" s="131"/>
      <c r="H83" s="321"/>
      <c r="I83" s="321"/>
      <c r="J83" s="321"/>
      <c r="K83" s="319"/>
      <c r="L83" s="319"/>
      <c r="M83" s="319"/>
      <c r="N83" s="321"/>
      <c r="O83" s="321"/>
      <c r="P83" s="321"/>
      <c r="Q83" s="321"/>
      <c r="R83" s="321"/>
      <c r="S83" s="321"/>
      <c r="T83" s="319"/>
      <c r="U83" s="319"/>
      <c r="V83" s="319"/>
      <c r="W83" s="321"/>
      <c r="X83" s="321"/>
      <c r="Y83" s="321"/>
      <c r="Z83" s="320"/>
      <c r="AA83" s="320"/>
      <c r="AB83" s="320"/>
      <c r="AC83" s="321"/>
      <c r="AD83" s="321"/>
      <c r="AE83" s="321"/>
      <c r="AF83" s="319"/>
      <c r="AG83" s="319"/>
      <c r="AH83" s="319"/>
      <c r="AI83" s="321"/>
      <c r="AJ83" s="321"/>
      <c r="AK83" s="321"/>
    </row>
    <row r="85" spans="3:43" x14ac:dyDescent="0.2">
      <c r="AO85" s="233"/>
      <c r="AQ85" s="233"/>
    </row>
    <row r="86" spans="3:43" x14ac:dyDescent="0.2">
      <c r="AO86" s="233"/>
      <c r="AQ86" s="233"/>
    </row>
    <row r="87" spans="3:43" x14ac:dyDescent="0.2">
      <c r="AO87" s="233"/>
      <c r="AQ87" s="233"/>
    </row>
    <row r="88" spans="3:43" x14ac:dyDescent="0.2">
      <c r="AO88" s="233"/>
      <c r="AQ88" s="233"/>
    </row>
    <row r="89" spans="3:43" x14ac:dyDescent="0.2">
      <c r="AO89" s="233"/>
      <c r="AQ89" s="233"/>
    </row>
    <row r="90" spans="3:43" ht="33" customHeight="1" x14ac:dyDescent="0.2">
      <c r="AO90" s="233"/>
      <c r="AQ90" s="233"/>
    </row>
    <row r="91" spans="3:43" ht="40.5" customHeight="1" x14ac:dyDescent="0.2">
      <c r="AO91" s="233"/>
      <c r="AQ91" s="233"/>
    </row>
    <row r="92" spans="3:43" x14ac:dyDescent="0.2">
      <c r="AO92" s="233"/>
      <c r="AQ92" s="233"/>
    </row>
  </sheetData>
  <mergeCells count="35">
    <mergeCell ref="G11:G70"/>
    <mergeCell ref="K11:K70"/>
    <mergeCell ref="M11:M70"/>
    <mergeCell ref="T11:T70"/>
    <mergeCell ref="BG11:BG70"/>
    <mergeCell ref="H81:J81"/>
    <mergeCell ref="K81:M81"/>
    <mergeCell ref="N81:P81"/>
    <mergeCell ref="Q81:S81"/>
    <mergeCell ref="T81:V81"/>
    <mergeCell ref="W81:Y81"/>
    <mergeCell ref="Z81:AB81"/>
    <mergeCell ref="AC81:AE81"/>
    <mergeCell ref="AF81:AH81"/>
    <mergeCell ref="AI81:AK81"/>
    <mergeCell ref="H82:J82"/>
    <mergeCell ref="K82:M82"/>
    <mergeCell ref="N82:P82"/>
    <mergeCell ref="Q82:S82"/>
    <mergeCell ref="T82:V82"/>
    <mergeCell ref="W82:Y82"/>
    <mergeCell ref="Z82:AB82"/>
    <mergeCell ref="AC82:AE82"/>
    <mergeCell ref="AF82:AH82"/>
    <mergeCell ref="AI82:AK82"/>
    <mergeCell ref="H83:J83"/>
    <mergeCell ref="K83:M83"/>
    <mergeCell ref="N83:P83"/>
    <mergeCell ref="Q83:S83"/>
    <mergeCell ref="T83:V83"/>
    <mergeCell ref="W83:Y83"/>
    <mergeCell ref="Z83:AB83"/>
    <mergeCell ref="AC83:AE83"/>
    <mergeCell ref="AF83:AH83"/>
    <mergeCell ref="AI83:AK83"/>
  </mergeCells>
  <pageMargins left="0.7" right="0.7" top="0.75" bottom="0.75" header="0.3" footer="0.3"/>
  <pageSetup paperSize="8" scale="45"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T44"/>
  <sheetViews>
    <sheetView workbookViewId="0">
      <selection activeCell="AS5" sqref="AS5"/>
    </sheetView>
  </sheetViews>
  <sheetFormatPr defaultRowHeight="15" x14ac:dyDescent="0.25"/>
  <cols>
    <col min="5" max="5" width="14" customWidth="1"/>
  </cols>
  <sheetData>
    <row r="1" spans="1:46" ht="19.5" x14ac:dyDescent="0.25">
      <c r="B1" s="329" t="s">
        <v>3900</v>
      </c>
      <c r="C1" s="329"/>
      <c r="D1" s="329"/>
      <c r="E1" s="329" t="s">
        <v>3901</v>
      </c>
      <c r="F1" s="329"/>
      <c r="G1" s="329" t="s">
        <v>3902</v>
      </c>
      <c r="H1" s="329"/>
      <c r="I1" s="329" t="s">
        <v>3903</v>
      </c>
      <c r="J1" s="329"/>
      <c r="K1" s="329" t="s">
        <v>3904</v>
      </c>
      <c r="L1" s="329"/>
      <c r="M1" s="329" t="s">
        <v>3905</v>
      </c>
      <c r="N1" s="329"/>
      <c r="O1" s="329" t="s">
        <v>3906</v>
      </c>
      <c r="P1" s="329"/>
      <c r="Q1" s="329" t="s">
        <v>3907</v>
      </c>
      <c r="R1" s="329"/>
      <c r="S1" s="329" t="s">
        <v>3908</v>
      </c>
      <c r="T1" s="329"/>
      <c r="U1" s="329" t="s">
        <v>3909</v>
      </c>
      <c r="V1" s="329"/>
      <c r="W1" s="329" t="s">
        <v>3910</v>
      </c>
      <c r="X1" s="329"/>
      <c r="Y1" s="329" t="s">
        <v>3911</v>
      </c>
      <c r="Z1" s="329"/>
      <c r="AA1" s="329" t="s">
        <v>3912</v>
      </c>
      <c r="AB1" s="329"/>
      <c r="AC1" s="329" t="s">
        <v>3913</v>
      </c>
      <c r="AD1" s="329"/>
      <c r="AE1" s="329" t="s">
        <v>3914</v>
      </c>
      <c r="AF1" s="329"/>
      <c r="AG1" s="329" t="s">
        <v>3915</v>
      </c>
      <c r="AH1" s="329"/>
      <c r="AI1" s="329" t="s">
        <v>3916</v>
      </c>
      <c r="AJ1" s="329"/>
      <c r="AK1" s="329" t="s">
        <v>3917</v>
      </c>
      <c r="AL1" s="329"/>
      <c r="AM1" s="329" t="s">
        <v>3918</v>
      </c>
      <c r="AN1" s="329"/>
      <c r="AO1" s="329" t="s">
        <v>3919</v>
      </c>
      <c r="AP1" s="329"/>
      <c r="AQ1" s="329" t="s">
        <v>3920</v>
      </c>
      <c r="AR1" s="329"/>
      <c r="AS1" s="329" t="s">
        <v>3921</v>
      </c>
      <c r="AT1" s="329"/>
    </row>
    <row r="2" spans="1:46" ht="19.5" customHeight="1" x14ac:dyDescent="0.25">
      <c r="A2" s="330" t="s">
        <v>3899</v>
      </c>
      <c r="B2" s="337" t="s">
        <v>3882</v>
      </c>
      <c r="C2" s="338"/>
      <c r="D2" s="339"/>
      <c r="E2" s="335" t="s">
        <v>3883</v>
      </c>
      <c r="F2" s="336"/>
      <c r="G2" s="335" t="s">
        <v>3883</v>
      </c>
      <c r="H2" s="336"/>
      <c r="I2" s="335" t="s">
        <v>3883</v>
      </c>
      <c r="J2" s="336"/>
      <c r="K2" s="335" t="s">
        <v>3883</v>
      </c>
      <c r="L2" s="336"/>
      <c r="M2" s="335" t="s">
        <v>3883</v>
      </c>
      <c r="N2" s="336"/>
      <c r="O2" s="335" t="s">
        <v>3883</v>
      </c>
      <c r="P2" s="336"/>
      <c r="Q2" s="335" t="s">
        <v>3883</v>
      </c>
      <c r="R2" s="336"/>
      <c r="S2" s="335" t="s">
        <v>3883</v>
      </c>
      <c r="T2" s="336"/>
      <c r="U2" s="335" t="s">
        <v>3883</v>
      </c>
      <c r="V2" s="336"/>
      <c r="W2" s="335" t="s">
        <v>3883</v>
      </c>
      <c r="X2" s="336"/>
      <c r="Y2" s="335" t="s">
        <v>3883</v>
      </c>
      <c r="Z2" s="336"/>
      <c r="AA2" s="335" t="s">
        <v>3883</v>
      </c>
      <c r="AB2" s="336"/>
      <c r="AC2" s="335" t="s">
        <v>3883</v>
      </c>
      <c r="AD2" s="336"/>
      <c r="AE2" s="335" t="s">
        <v>3883</v>
      </c>
      <c r="AF2" s="336"/>
      <c r="AG2" s="335" t="s">
        <v>3883</v>
      </c>
      <c r="AH2" s="336"/>
      <c r="AI2" s="335" t="s">
        <v>3883</v>
      </c>
      <c r="AJ2" s="336"/>
      <c r="AK2" s="335" t="s">
        <v>3883</v>
      </c>
      <c r="AL2" s="336"/>
      <c r="AM2" s="335" t="s">
        <v>3883</v>
      </c>
      <c r="AN2" s="336"/>
      <c r="AO2" s="335" t="s">
        <v>3883</v>
      </c>
      <c r="AP2" s="336"/>
      <c r="AQ2" s="335" t="s">
        <v>3883</v>
      </c>
      <c r="AR2" s="336"/>
      <c r="AS2" s="335" t="s">
        <v>3883</v>
      </c>
      <c r="AT2" s="336"/>
    </row>
    <row r="3" spans="1:46" x14ac:dyDescent="0.25">
      <c r="A3" s="330"/>
      <c r="B3" s="340"/>
      <c r="C3" s="341"/>
      <c r="D3" s="342"/>
      <c r="E3" s="234" t="s">
        <v>3884</v>
      </c>
      <c r="F3" s="234" t="s">
        <v>3885</v>
      </c>
      <c r="G3" s="234" t="s">
        <v>3884</v>
      </c>
      <c r="H3" s="234" t="s">
        <v>3885</v>
      </c>
      <c r="I3" s="234" t="s">
        <v>3884</v>
      </c>
      <c r="J3" s="234" t="s">
        <v>3885</v>
      </c>
      <c r="K3" s="234" t="s">
        <v>3884</v>
      </c>
      <c r="L3" s="234" t="s">
        <v>3885</v>
      </c>
      <c r="M3" s="234" t="s">
        <v>3884</v>
      </c>
      <c r="N3" s="234" t="s">
        <v>3885</v>
      </c>
      <c r="O3" s="234" t="s">
        <v>3884</v>
      </c>
      <c r="P3" s="234" t="s">
        <v>3885</v>
      </c>
      <c r="Q3" s="234" t="s">
        <v>3884</v>
      </c>
      <c r="R3" s="234" t="s">
        <v>3885</v>
      </c>
      <c r="S3" s="234" t="s">
        <v>3884</v>
      </c>
      <c r="T3" s="234" t="s">
        <v>3885</v>
      </c>
      <c r="U3" s="234" t="s">
        <v>3884</v>
      </c>
      <c r="V3" s="234" t="s">
        <v>3885</v>
      </c>
      <c r="W3" s="234" t="s">
        <v>3884</v>
      </c>
      <c r="X3" s="234" t="s">
        <v>3885</v>
      </c>
      <c r="Y3" s="234" t="s">
        <v>3884</v>
      </c>
      <c r="Z3" s="234" t="s">
        <v>3885</v>
      </c>
      <c r="AA3" s="234" t="s">
        <v>3884</v>
      </c>
      <c r="AB3" s="234" t="s">
        <v>3885</v>
      </c>
      <c r="AC3" s="234" t="s">
        <v>3884</v>
      </c>
      <c r="AD3" s="234" t="s">
        <v>3885</v>
      </c>
      <c r="AE3" s="234" t="s">
        <v>3884</v>
      </c>
      <c r="AF3" s="234" t="s">
        <v>3885</v>
      </c>
      <c r="AG3" s="234" t="s">
        <v>3884</v>
      </c>
      <c r="AH3" s="234" t="s">
        <v>3885</v>
      </c>
      <c r="AI3" s="234" t="s">
        <v>3884</v>
      </c>
      <c r="AJ3" s="234" t="s">
        <v>3885</v>
      </c>
      <c r="AK3" s="234" t="s">
        <v>3884</v>
      </c>
      <c r="AL3" s="234" t="s">
        <v>3885</v>
      </c>
      <c r="AM3" s="234" t="s">
        <v>3884</v>
      </c>
      <c r="AN3" s="234" t="s">
        <v>3885</v>
      </c>
      <c r="AO3" s="234" t="s">
        <v>3884</v>
      </c>
      <c r="AP3" s="234" t="s">
        <v>3885</v>
      </c>
      <c r="AQ3" s="234" t="s">
        <v>3884</v>
      </c>
      <c r="AR3" s="234" t="s">
        <v>3885</v>
      </c>
      <c r="AS3" s="234" t="s">
        <v>3884</v>
      </c>
      <c r="AT3" s="234" t="s">
        <v>3885</v>
      </c>
    </row>
    <row r="4" spans="1:46" x14ac:dyDescent="0.25">
      <c r="A4" s="330"/>
      <c r="B4" s="331" t="s">
        <v>3886</v>
      </c>
      <c r="C4" s="331"/>
      <c r="D4" s="235">
        <v>6</v>
      </c>
      <c r="E4" s="236" t="e">
        <f>'L1'!#REF!/2+'L1'!#REF!+'L1'!#REF!+'L1'!#REF!+'L1'!#REF!+'L1'!#REF!+'L1'!#REF!+'L1'!#REF!+'L1'!#REF!+'L1'!#REF!+'L1'!#REF!+'L1'!#REF!+'L1'!#REF!/2</f>
        <v>#REF!</v>
      </c>
      <c r="F4" s="237" t="e">
        <f>$D4*E4</f>
        <v>#REF!</v>
      </c>
      <c r="G4" s="236" t="e">
        <f>'L2'!#REF!/2+'L2'!#REF!+'L2'!#REF!+'L2'!#REF!+'L2'!#REF!+'L2'!#REF!+'L2'!#REF!+'L2'!#REF!/2</f>
        <v>#REF!</v>
      </c>
      <c r="H4" s="237" t="e">
        <f>$D4*G4</f>
        <v>#REF!</v>
      </c>
      <c r="I4" s="236" t="e">
        <f>'L3'!#REF!/2+'L3'!#REF!+'L3'!#REF!+'L3'!#REF!+'L3'!#REF!+'L3'!#REF!+'L3'!#REF!+'L3'!#REF!+'L3'!#REF!+'L3'!#REF!+'L3'!#REF!+'L3'!#REF!/2</f>
        <v>#REF!</v>
      </c>
      <c r="J4" s="237" t="e">
        <f>$D4*I4</f>
        <v>#REF!</v>
      </c>
      <c r="K4" s="236" t="e">
        <f>L4I!#REF!+L4I!#REF!+L4I!#REF!+L4I!#REF!+L4I!#REF!+L4I!#REF!+L4I!#REF!+L4I!#REF!+L4I!#REF!+L4I!#REF!+L4I!#REF!+L4I!#REF!+L4I!#REF!</f>
        <v>#REF!</v>
      </c>
      <c r="L4" s="237" t="e">
        <f>$D4*K4</f>
        <v>#REF!</v>
      </c>
      <c r="M4" s="236" t="e">
        <f>'L5'!#REF!+'L5'!#REF!+'L5'!#REF!+'L5'!#REF!+'L5'!#REF!+'L5'!#REF!</f>
        <v>#REF!</v>
      </c>
      <c r="N4" s="237" t="e">
        <f>$D4*M4</f>
        <v>#REF!</v>
      </c>
      <c r="O4" s="236" t="e">
        <f>'L6'!#REF!/2+'L6'!#REF!+'L6'!#REF!+'L6'!#REF!+'L6'!#REF!+'L6'!#REF!+'L6'!#REF!+'L6'!#REF!+'L6'!#REF!+'L6'!#REF!/2</f>
        <v>#REF!</v>
      </c>
      <c r="P4" s="237" t="e">
        <f>$D4*O4</f>
        <v>#REF!</v>
      </c>
      <c r="Q4" s="236" t="e">
        <f>#REF!/2+#REF!+#REF!+#REF!+#REF!+#REF!+#REF!+#REF!+#REF!/2</f>
        <v>#REF!</v>
      </c>
      <c r="R4" s="237" t="e">
        <f>$D4*Q4</f>
        <v>#REF!</v>
      </c>
      <c r="S4" s="236" t="e">
        <f>'L8'!#REF!/2+'L8'!#REF!+'L8'!#REF!+'L8'!#REF!+'L8'!#REF!+'L8'!#REF!+'L8'!#REF!+'L8'!#REF!+'L8'!#REF!+'L8'!#REF!+'L8'!#REF!+'L8'!#REF!+'L8'!#REF!/2</f>
        <v>#REF!</v>
      </c>
      <c r="T4" s="237" t="e">
        <f>$D4*S4</f>
        <v>#REF!</v>
      </c>
      <c r="U4" s="236" t="e">
        <f>'L9'!#REF!/2+'L9'!#REF!+'L9'!#REF!+'L9'!#REF!+'L9'!#REF!+'L9'!#REF!+'L9'!#REF!+'L9'!#REF!+'L9'!#REF!+'L9'!#REF!+'L9'!#REF!+'L9'!#REF!/2</f>
        <v>#REF!</v>
      </c>
      <c r="V4" s="237" t="e">
        <f>$D4*U4</f>
        <v>#REF!</v>
      </c>
      <c r="W4" s="236">
        <v>0</v>
      </c>
      <c r="X4" s="237">
        <f>$D4*W4</f>
        <v>0</v>
      </c>
      <c r="Y4" s="236" t="e">
        <f>'L11'!#REF!+'L11'!#REF!+'L11'!#REF!+'L11'!#REF!+'L11'!#REF!+'L11'!#REF!+'L11'!#REF!+'L11'!#REF!+'L11'!#REF!/2</f>
        <v>#REF!</v>
      </c>
      <c r="Z4" s="237" t="e">
        <f>$D4*Y4</f>
        <v>#REF!</v>
      </c>
      <c r="AA4" s="236" t="e">
        <f>'L12'!#REF!/2+'L12'!#REF!+'L12'!#REF!+'L12'!#REF!+'L12'!#REF!+'L12'!#REF!+'L12'!#REF!+'L12'!#REF!/2</f>
        <v>#REF!</v>
      </c>
      <c r="AB4" s="237" t="e">
        <f>$D4*AA4</f>
        <v>#REF!</v>
      </c>
      <c r="AC4" s="236">
        <f>'[5]LINHA 13_CV'!L11+'[5]LINHA 13_CV'!N11+'[5]LINHA 13_CV'!S11+'[5]LINHA 13_CV'!T11+'[5]LINHA 13_CV'!U11+'[5]LINHA 13_CV'!Y11+'[5]LINHA 13_CV'!Z11</f>
        <v>128.03000000000003</v>
      </c>
      <c r="AD4" s="237">
        <f>$D4*AC4</f>
        <v>768.18000000000018</v>
      </c>
      <c r="AE4" s="236" t="e">
        <f>'L14'!#REF!/2+'L14'!#REF!+'L14'!#REF!+'L14'!#REF!+'L14'!#REF!+'L14'!#REF!+'L14'!#REF!</f>
        <v>#REF!</v>
      </c>
      <c r="AF4" s="237" t="e">
        <f>$D4*AE4</f>
        <v>#REF!</v>
      </c>
      <c r="AG4" s="236" t="e">
        <f>'L15'!#REF!+'L15'!#REF!+'L15'!#REF!+'L15'!#REF!+'L15'!#REF!+'L15'!#REF!</f>
        <v>#REF!</v>
      </c>
      <c r="AH4" s="237" t="e">
        <f>$D4*AG4</f>
        <v>#REF!</v>
      </c>
      <c r="AI4" s="236" t="e">
        <f>'L16'!#REF!+'L16'!#REF!+'L16'!#REF!+'L16'!#REF!+'L16'!#REF!+'L16'!#REF!+'L16'!#REF!/2</f>
        <v>#REF!</v>
      </c>
      <c r="AJ4" s="237" t="e">
        <f>$D4*AI4</f>
        <v>#REF!</v>
      </c>
      <c r="AK4" s="236" t="e">
        <f>'L17'!#REF!+'L17'!#REF!/2+'L17'!#REF!+'L17'!#REF!+'L17'!#REF!+'L17'!#REF!+'L17'!#REF!+'L17'!#REF!+'L17'!#REF!+'L17'!#REF!+'L17'!#REF!</f>
        <v>#REF!</v>
      </c>
      <c r="AL4" s="237" t="e">
        <f>$D4*AK4</f>
        <v>#REF!</v>
      </c>
      <c r="AM4" s="236" t="e">
        <f>'L18'!#REF!+'L18'!#REF!+'L18'!#REF!+'L18'!#REF!+'L18'!#REF!+'L18'!#REF!+'L18'!#REF!/2</f>
        <v>#REF!</v>
      </c>
      <c r="AN4" s="237" t="e">
        <f>$D4*AM4</f>
        <v>#REF!</v>
      </c>
      <c r="AO4" s="236" t="e">
        <f>#REF!/2+#REF!+#REF!+#REF!+#REF!+#REF!+#REF!+#REF!+#REF!+#REF!/2</f>
        <v>#REF!</v>
      </c>
      <c r="AP4" s="237" t="e">
        <f>$D4*AO4</f>
        <v>#REF!</v>
      </c>
      <c r="AQ4" s="236" t="e">
        <f>#REF!/2+#REF!+#REF!+#REF!+#REF!+#REF!/2</f>
        <v>#REF!</v>
      </c>
      <c r="AR4" s="237" t="e">
        <f>$D4*AQ4</f>
        <v>#REF!</v>
      </c>
      <c r="AS4" s="236" t="e">
        <f>#REF!/2+#REF!+#REF!+#REF!+#REF!+#REF!+#REF!+#REF!+#REF!+#REF!+#REF!+#REF!+#REF!/2</f>
        <v>#REF!</v>
      </c>
      <c r="AT4" s="237" t="e">
        <f>$D4*AS4</f>
        <v>#REF!</v>
      </c>
    </row>
    <row r="5" spans="1:46" x14ac:dyDescent="0.25">
      <c r="A5" s="330"/>
      <c r="B5" s="331" t="s">
        <v>3887</v>
      </c>
      <c r="C5" s="331"/>
      <c r="D5" s="235">
        <v>1</v>
      </c>
      <c r="E5" s="236" t="e">
        <f>E7</f>
        <v>#REF!</v>
      </c>
      <c r="F5" s="237" t="e">
        <f>$D5*E5</f>
        <v>#REF!</v>
      </c>
      <c r="G5" s="236" t="e">
        <f>G7</f>
        <v>#REF!</v>
      </c>
      <c r="H5" s="237" t="e">
        <f>$D5*G5</f>
        <v>#REF!</v>
      </c>
      <c r="I5" s="236" t="e">
        <f>I7</f>
        <v>#REF!</v>
      </c>
      <c r="J5" s="237" t="e">
        <f>$D5*I5</f>
        <v>#REF!</v>
      </c>
      <c r="K5" s="236" t="e">
        <f>K7</f>
        <v>#REF!</v>
      </c>
      <c r="L5" s="237" t="e">
        <f>$D5*K5</f>
        <v>#REF!</v>
      </c>
      <c r="M5" s="236">
        <f>M7</f>
        <v>0</v>
      </c>
      <c r="N5" s="237">
        <f>$D5*M5</f>
        <v>0</v>
      </c>
      <c r="O5" s="236" t="e">
        <f>O7</f>
        <v>#REF!</v>
      </c>
      <c r="P5" s="237" t="e">
        <f>$D5*O5</f>
        <v>#REF!</v>
      </c>
      <c r="Q5" s="236" t="e">
        <f>Q7</f>
        <v>#REF!</v>
      </c>
      <c r="R5" s="237" t="e">
        <f>$D5*Q5</f>
        <v>#REF!</v>
      </c>
      <c r="S5" s="236" t="e">
        <f>S7</f>
        <v>#REF!</v>
      </c>
      <c r="T5" s="237" t="e">
        <f>$D5*S5</f>
        <v>#REF!</v>
      </c>
      <c r="U5" s="236" t="e">
        <f>U7</f>
        <v>#REF!</v>
      </c>
      <c r="V5" s="237" t="e">
        <f>$D5*U5</f>
        <v>#REF!</v>
      </c>
      <c r="W5" s="236">
        <f>W7</f>
        <v>0</v>
      </c>
      <c r="X5" s="237">
        <f>$D5*W5</f>
        <v>0</v>
      </c>
      <c r="Y5" s="236" t="e">
        <f>Y7</f>
        <v>#REF!</v>
      </c>
      <c r="Z5" s="237" t="e">
        <f>$D5*Y5</f>
        <v>#REF!</v>
      </c>
      <c r="AA5" s="236" t="e">
        <f>AA7</f>
        <v>#REF!</v>
      </c>
      <c r="AB5" s="237" t="e">
        <f>$D5*AA5</f>
        <v>#REF!</v>
      </c>
      <c r="AC5" s="236">
        <f>AC7</f>
        <v>0</v>
      </c>
      <c r="AD5" s="237">
        <f>$D5*AC5</f>
        <v>0</v>
      </c>
      <c r="AE5" s="236" t="e">
        <f>AE7</f>
        <v>#REF!</v>
      </c>
      <c r="AF5" s="237" t="e">
        <f>$D5*AE5</f>
        <v>#REF!</v>
      </c>
      <c r="AG5" s="236">
        <f>AG7</f>
        <v>0</v>
      </c>
      <c r="AH5" s="237">
        <f>$D5*AG5</f>
        <v>0</v>
      </c>
      <c r="AI5" s="236" t="e">
        <f>AI7</f>
        <v>#REF!</v>
      </c>
      <c r="AJ5" s="237" t="e">
        <f>$D5*AI5</f>
        <v>#REF!</v>
      </c>
      <c r="AK5" s="236" t="e">
        <f>AK7</f>
        <v>#REF!</v>
      </c>
      <c r="AL5" s="237" t="e">
        <f>$D5*AK5</f>
        <v>#REF!</v>
      </c>
      <c r="AM5" s="236" t="e">
        <f>AM7</f>
        <v>#REF!</v>
      </c>
      <c r="AN5" s="237" t="e">
        <f>$D5*AM5</f>
        <v>#REF!</v>
      </c>
      <c r="AO5" s="236" t="e">
        <f>AO7</f>
        <v>#REF!</v>
      </c>
      <c r="AP5" s="237" t="e">
        <f>$D5*AO5</f>
        <v>#REF!</v>
      </c>
      <c r="AQ5" s="236" t="e">
        <f>AQ7</f>
        <v>#REF!</v>
      </c>
      <c r="AR5" s="237" t="e">
        <f>$D5*AQ5</f>
        <v>#REF!</v>
      </c>
      <c r="AS5" s="236" t="e">
        <f>AS7</f>
        <v>#REF!</v>
      </c>
      <c r="AT5" s="237" t="e">
        <f>$D5*AS5</f>
        <v>#REF!</v>
      </c>
    </row>
    <row r="6" spans="1:46" x14ac:dyDescent="0.25">
      <c r="A6" s="330"/>
      <c r="B6" s="331" t="s">
        <v>3888</v>
      </c>
      <c r="C6" s="331"/>
      <c r="D6" s="235">
        <v>1</v>
      </c>
      <c r="E6" s="236" t="e">
        <f>'L1'!#REF!/2+'L1'!#REF!+'L1'!#REF!+'L1'!#REF!+'L1'!#REF!/2</f>
        <v>#REF!</v>
      </c>
      <c r="F6" s="237" t="e">
        <f>$D6*E6</f>
        <v>#REF!</v>
      </c>
      <c r="G6" s="236" t="e">
        <f>'L2'!#REF!/2+'L2'!#REF!+'L2'!#REF!+'L2'!#REF!/2</f>
        <v>#REF!</v>
      </c>
      <c r="H6" s="237" t="e">
        <f>$D6*G6</f>
        <v>#REF!</v>
      </c>
      <c r="I6" s="236" t="e">
        <f>'L3'!#REF!/2+'L3'!#REF!+'L3'!#REF!/2</f>
        <v>#REF!</v>
      </c>
      <c r="J6" s="237" t="e">
        <f>$D6*I6</f>
        <v>#REF!</v>
      </c>
      <c r="K6" s="236" t="e">
        <f>L4I!#REF!+L4I!#REF!+L4I!#REF!/2</f>
        <v>#REF!</v>
      </c>
      <c r="L6" s="237" t="e">
        <f>$D6*K6</f>
        <v>#REF!</v>
      </c>
      <c r="M6" s="244">
        <v>0</v>
      </c>
      <c r="N6" s="237">
        <f>$D6*M6</f>
        <v>0</v>
      </c>
      <c r="O6" s="236" t="e">
        <f>'L6'!#REF!/2+'L6'!#REF!+'L6'!#REF!/2</f>
        <v>#REF!</v>
      </c>
      <c r="P6" s="237" t="e">
        <f>$D6*O6</f>
        <v>#REF!</v>
      </c>
      <c r="Q6" s="236" t="e">
        <f>#REF!/2+#REF!+#REF!/2</f>
        <v>#REF!</v>
      </c>
      <c r="R6" s="237" t="e">
        <f>$D6*Q6</f>
        <v>#REF!</v>
      </c>
      <c r="S6" s="236" t="e">
        <f>'L8'!#REF!/2+'L8'!#REF!+'L8'!#REF!+'L8'!#REF!/2</f>
        <v>#REF!</v>
      </c>
      <c r="T6" s="237" t="e">
        <f>$D6*S6</f>
        <v>#REF!</v>
      </c>
      <c r="U6" s="236" t="e">
        <f>'L9'!#REF!/2+'L9'!#REF!+'L9'!#REF!/2</f>
        <v>#REF!</v>
      </c>
      <c r="V6" s="237" t="e">
        <f>$D6*U6</f>
        <v>#REF!</v>
      </c>
      <c r="W6" s="236">
        <v>0</v>
      </c>
      <c r="X6" s="237">
        <f>$D6*W6</f>
        <v>0</v>
      </c>
      <c r="Y6" s="236" t="e">
        <f>'L11'!#REF!/2+'L11'!#REF!+'L11'!#REF!</f>
        <v>#REF!</v>
      </c>
      <c r="Z6" s="237" t="e">
        <f>$D6*Y6</f>
        <v>#REF!</v>
      </c>
      <c r="AA6" s="236" t="e">
        <f>'L12'!#REF!+'L12'!#REF!+'L12'!#REF!</f>
        <v>#REF!</v>
      </c>
      <c r="AB6" s="237" t="e">
        <f>$D6*AA6</f>
        <v>#REF!</v>
      </c>
      <c r="AC6" s="236">
        <f>'[5]LINHA 13_CV'!AJ11</f>
        <v>18.63</v>
      </c>
      <c r="AD6" s="237">
        <f>$D6*AC6</f>
        <v>18.63</v>
      </c>
      <c r="AE6" s="236" t="e">
        <f>'L14'!#REF!/2+'L14'!#REF!+'L14'!#REF!</f>
        <v>#REF!</v>
      </c>
      <c r="AF6" s="237" t="e">
        <f>$D6*AE6</f>
        <v>#REF!</v>
      </c>
      <c r="AG6" s="244">
        <v>0</v>
      </c>
      <c r="AH6" s="237">
        <f>$D6*AG6</f>
        <v>0</v>
      </c>
      <c r="AI6" s="236" t="e">
        <f>'L16'!#REF!/2+'L16'!#REF!+'L16'!#REF!/2</f>
        <v>#REF!</v>
      </c>
      <c r="AJ6" s="237" t="e">
        <f>$D6*AI6</f>
        <v>#REF!</v>
      </c>
      <c r="AK6" s="236" t="e">
        <f>'L17'!#REF!/2+'L17'!#REF!+'L17'!#REF!/2</f>
        <v>#REF!</v>
      </c>
      <c r="AL6" s="237" t="e">
        <f>$D6*AK6</f>
        <v>#REF!</v>
      </c>
      <c r="AM6" s="236" t="e">
        <f>'L18'!#REF!/2+'L18'!#REF!+'L18'!#REF!/2</f>
        <v>#REF!</v>
      </c>
      <c r="AN6" s="237" t="e">
        <f>$D6*AM6</f>
        <v>#REF!</v>
      </c>
      <c r="AO6" s="236" t="e">
        <f>#REF!/2+#REF!+#REF!</f>
        <v>#REF!</v>
      </c>
      <c r="AP6" s="237" t="e">
        <f>$D6*AO6</f>
        <v>#REF!</v>
      </c>
      <c r="AQ6" s="236" t="e">
        <f>#REF!+#REF!+#REF!</f>
        <v>#REF!</v>
      </c>
      <c r="AR6" s="237" t="e">
        <f>$D6*AQ6</f>
        <v>#REF!</v>
      </c>
      <c r="AS6" s="236" t="e">
        <f>#REF!+#REF!+#REF!/2</f>
        <v>#REF!</v>
      </c>
      <c r="AT6" s="237" t="e">
        <f>$D6*AS6</f>
        <v>#REF!</v>
      </c>
    </row>
    <row r="7" spans="1:46" x14ac:dyDescent="0.25">
      <c r="A7" s="330"/>
      <c r="B7" s="331" t="s">
        <v>3889</v>
      </c>
      <c r="C7" s="331"/>
      <c r="D7" s="235">
        <v>0</v>
      </c>
      <c r="E7" s="236" t="e">
        <f>'L1'!#REF!+'L1'!#REF!+'L1'!#REF!+'L1'!#REF!/2</f>
        <v>#REF!</v>
      </c>
      <c r="F7" s="237" t="e">
        <f>$D7*E7</f>
        <v>#REF!</v>
      </c>
      <c r="G7" s="236" t="e">
        <f>'L2'!#REF!+'L2'!#REF!+'L2'!#REF!</f>
        <v>#REF!</v>
      </c>
      <c r="H7" s="237" t="e">
        <f>$D7*G7</f>
        <v>#REF!</v>
      </c>
      <c r="I7" s="236" t="e">
        <f>'L3'!#REF!+'L3'!#REF!+'L3'!#REF!/2</f>
        <v>#REF!</v>
      </c>
      <c r="J7" s="237" t="e">
        <f>$D7*I7</f>
        <v>#REF!</v>
      </c>
      <c r="K7" s="236" t="e">
        <f>L4I!#REF!+L4I!#REF!+L4I!#REF!/2</f>
        <v>#REF!</v>
      </c>
      <c r="L7" s="237" t="e">
        <f>$D7*K7</f>
        <v>#REF!</v>
      </c>
      <c r="M7" s="245">
        <v>0</v>
      </c>
      <c r="N7" s="237">
        <f>$D7*M7</f>
        <v>0</v>
      </c>
      <c r="O7" s="236" t="e">
        <f>'L6'!#REF!+'L6'!#REF!+'L6'!#REF!/2</f>
        <v>#REF!</v>
      </c>
      <c r="P7" s="237" t="e">
        <f>$D7*O7</f>
        <v>#REF!</v>
      </c>
      <c r="Q7" s="236" t="e">
        <f>#REF!+#REF!+#REF!+#REF!</f>
        <v>#REF!</v>
      </c>
      <c r="R7" s="237" t="e">
        <f>$D7*Q7</f>
        <v>#REF!</v>
      </c>
      <c r="S7" s="236" t="e">
        <f>'L8'!#REF!+'L8'!#REF!+'L8'!#REF!/2</f>
        <v>#REF!</v>
      </c>
      <c r="T7" s="237" t="e">
        <f>$D7*S7</f>
        <v>#REF!</v>
      </c>
      <c r="U7" s="236" t="e">
        <f>'L9'!#REF!/2+'L9'!#REF!+'L9'!#REF!/2</f>
        <v>#REF!</v>
      </c>
      <c r="V7" s="237" t="e">
        <f>$D7*U7</f>
        <v>#REF!</v>
      </c>
      <c r="W7" s="236">
        <v>0</v>
      </c>
      <c r="X7" s="237">
        <f>$D7*W7</f>
        <v>0</v>
      </c>
      <c r="Y7" s="236" t="e">
        <f>'L11'!#REF!+'L11'!#REF!+'L11'!#REF!+'L11'!#REF!</f>
        <v>#REF!</v>
      </c>
      <c r="Z7" s="237" t="e">
        <f>$D7*Y7</f>
        <v>#REF!</v>
      </c>
      <c r="AA7" s="236" t="e">
        <f>'L12'!#REF!+'L12'!#REF!+'L12'!#REF!+'L12'!#REF!</f>
        <v>#REF!</v>
      </c>
      <c r="AB7" s="237" t="e">
        <f>$D7*AA7</f>
        <v>#REF!</v>
      </c>
      <c r="AC7" s="236">
        <v>0</v>
      </c>
      <c r="AD7" s="237">
        <f>$D7*AC7</f>
        <v>0</v>
      </c>
      <c r="AE7" s="236" t="e">
        <f>'L14'!#REF!+'L14'!#REF!+'L14'!#REF!</f>
        <v>#REF!</v>
      </c>
      <c r="AF7" s="237" t="e">
        <f>$D7*AE7</f>
        <v>#REF!</v>
      </c>
      <c r="AG7" s="245">
        <v>0</v>
      </c>
      <c r="AH7" s="237">
        <f>$D7*AG7</f>
        <v>0</v>
      </c>
      <c r="AI7" s="236" t="e">
        <f>'L16'!#REF!/2+'L16'!#REF!+'L16'!#REF!/2</f>
        <v>#REF!</v>
      </c>
      <c r="AJ7" s="237" t="e">
        <f>$D7*AI7</f>
        <v>#REF!</v>
      </c>
      <c r="AK7" s="236" t="e">
        <f>'L17'!#REF!+'L17'!#REF!+'L17'!#REF!/2</f>
        <v>#REF!</v>
      </c>
      <c r="AL7" s="237" t="e">
        <f>$D7*AK7</f>
        <v>#REF!</v>
      </c>
      <c r="AM7" s="236" t="e">
        <f>'L18'!#REF!+'L18'!#REF!+'L18'!#REF!</f>
        <v>#REF!</v>
      </c>
      <c r="AN7" s="237" t="e">
        <f>$D7*AM7</f>
        <v>#REF!</v>
      </c>
      <c r="AO7" s="236" t="e">
        <f>#REF!+#REF!+#REF!</f>
        <v>#REF!</v>
      </c>
      <c r="AP7" s="237" t="e">
        <f>$D7*AO7</f>
        <v>#REF!</v>
      </c>
      <c r="AQ7" s="236" t="e">
        <f>#REF!+#REF!+#REF!</f>
        <v>#REF!</v>
      </c>
      <c r="AR7" s="237" t="e">
        <f>$D7*AQ7</f>
        <v>#REF!</v>
      </c>
      <c r="AS7" s="236" t="e">
        <f>#REF!+#REF!+#REF!</f>
        <v>#REF!</v>
      </c>
      <c r="AT7" s="237" t="e">
        <f>$D7*AS7</f>
        <v>#REF!</v>
      </c>
    </row>
    <row r="8" spans="1:46" ht="60" x14ac:dyDescent="0.25">
      <c r="A8" s="330"/>
      <c r="B8" s="332" t="s">
        <v>3890</v>
      </c>
      <c r="C8" s="333"/>
      <c r="D8" s="334"/>
      <c r="E8" s="238"/>
      <c r="F8" s="239" t="e">
        <f>SUM(F4:F7)</f>
        <v>#REF!</v>
      </c>
      <c r="G8" s="240"/>
      <c r="H8" s="239" t="e">
        <f>SUM(H4:H7)</f>
        <v>#REF!</v>
      </c>
      <c r="I8" s="240"/>
      <c r="J8" s="239" t="e">
        <f>SUM(J4:J7)</f>
        <v>#REF!</v>
      </c>
      <c r="K8" s="240"/>
      <c r="L8" s="239" t="e">
        <f>SUM(L4:L7)</f>
        <v>#REF!</v>
      </c>
      <c r="M8" s="241" t="s">
        <v>3891</v>
      </c>
      <c r="N8" s="239" t="e">
        <f>SUM(N4:N7)</f>
        <v>#REF!</v>
      </c>
      <c r="O8" s="240"/>
      <c r="P8" s="239" t="e">
        <f>SUM(P4:P7)</f>
        <v>#REF!</v>
      </c>
      <c r="Q8" s="240"/>
      <c r="R8" s="239" t="e">
        <f>SUM(R4:R7)</f>
        <v>#REF!</v>
      </c>
      <c r="S8" s="240"/>
      <c r="T8" s="239" t="e">
        <f>SUM(T4:T7)</f>
        <v>#REF!</v>
      </c>
      <c r="U8" s="240"/>
      <c r="V8" s="239" t="e">
        <f>SUM(V4:V7)</f>
        <v>#REF!</v>
      </c>
      <c r="W8" s="241" t="s">
        <v>3892</v>
      </c>
      <c r="X8" s="239">
        <f>SUM(X4:X7)</f>
        <v>0</v>
      </c>
      <c r="Y8" s="240"/>
      <c r="Z8" s="239" t="e">
        <f>SUM(Z4:Z7)</f>
        <v>#REF!</v>
      </c>
      <c r="AA8" s="240"/>
      <c r="AB8" s="239" t="e">
        <f>SUM(AB4:AB7)</f>
        <v>#REF!</v>
      </c>
      <c r="AC8" s="241" t="s">
        <v>3893</v>
      </c>
      <c r="AD8" s="239">
        <f>SUM(AD4:AD7)</f>
        <v>786.81000000000017</v>
      </c>
      <c r="AE8" s="240"/>
      <c r="AF8" s="239" t="e">
        <f>SUM(AF4:AF7)</f>
        <v>#REF!</v>
      </c>
      <c r="AG8" s="241" t="s">
        <v>3894</v>
      </c>
      <c r="AH8" s="239" t="e">
        <f>SUM(AH4:AH7)</f>
        <v>#REF!</v>
      </c>
      <c r="AI8" s="240"/>
      <c r="AJ8" s="239" t="e">
        <f>SUM(AJ4:AJ7)</f>
        <v>#REF!</v>
      </c>
      <c r="AK8" s="240"/>
      <c r="AL8" s="239" t="e">
        <f>SUM(AL4:AL7)</f>
        <v>#REF!</v>
      </c>
      <c r="AM8" s="240"/>
      <c r="AN8" s="239" t="e">
        <f>SUM(AN4:AN7)</f>
        <v>#REF!</v>
      </c>
      <c r="AO8" s="240"/>
      <c r="AP8" s="239" t="e">
        <f>SUM(AP4:AP7)</f>
        <v>#REF!</v>
      </c>
      <c r="AQ8" s="240"/>
      <c r="AR8" s="239" t="e">
        <f>SUM(AR4:AR7)</f>
        <v>#REF!</v>
      </c>
      <c r="AS8" s="240"/>
      <c r="AT8" s="239" t="e">
        <f>SUM(AT4:AT7)</f>
        <v>#REF!</v>
      </c>
    </row>
    <row r="9" spans="1:46" x14ac:dyDescent="0.25">
      <c r="A9" s="330"/>
      <c r="B9" s="331" t="s">
        <v>3886</v>
      </c>
      <c r="C9" s="331"/>
      <c r="D9" s="235">
        <v>6</v>
      </c>
      <c r="E9" s="236">
        <v>223.46999999999997</v>
      </c>
      <c r="F9" s="237">
        <f>$D9*E9</f>
        <v>1340.8199999999997</v>
      </c>
      <c r="G9" s="236">
        <v>239.285</v>
      </c>
      <c r="H9" s="237">
        <f>$D9*G9</f>
        <v>1435.71</v>
      </c>
      <c r="I9" s="236">
        <v>324.24999999999994</v>
      </c>
      <c r="J9" s="237">
        <f>$D9*I9</f>
        <v>1945.4999999999995</v>
      </c>
      <c r="K9" s="236">
        <v>187.22</v>
      </c>
      <c r="L9" s="237">
        <f>$D9*K9</f>
        <v>1123.32</v>
      </c>
      <c r="M9" s="236">
        <v>133.74</v>
      </c>
      <c r="N9" s="237">
        <f>$D9*M9</f>
        <v>802.44</v>
      </c>
      <c r="O9" s="236">
        <v>260.26</v>
      </c>
      <c r="P9" s="237">
        <f>$D9*O9</f>
        <v>1561.56</v>
      </c>
      <c r="Q9" s="236">
        <v>340.52</v>
      </c>
      <c r="R9" s="237">
        <f>$D9*Q9</f>
        <v>2043.12</v>
      </c>
      <c r="S9" s="236">
        <v>201.4199999999999</v>
      </c>
      <c r="T9" s="237">
        <f>$D9*S9</f>
        <v>1208.5199999999995</v>
      </c>
      <c r="U9" s="236">
        <v>308.19</v>
      </c>
      <c r="V9" s="237">
        <f>$D9*U9</f>
        <v>1849.1399999999999</v>
      </c>
      <c r="W9" s="236">
        <v>0</v>
      </c>
      <c r="X9" s="237">
        <f>$D9*W9</f>
        <v>0</v>
      </c>
      <c r="Y9" s="236">
        <v>264.351</v>
      </c>
      <c r="Z9" s="237">
        <f>$D9*Y9</f>
        <v>1586.106</v>
      </c>
      <c r="AA9" s="236">
        <v>366.05000000000007</v>
      </c>
      <c r="AB9" s="237">
        <f>$D9*AA9</f>
        <v>2196.3000000000002</v>
      </c>
      <c r="AC9" s="236">
        <v>226.38</v>
      </c>
      <c r="AD9" s="237">
        <f>$D9*AC9</f>
        <v>1358.28</v>
      </c>
      <c r="AE9" s="236">
        <v>348.47000000000014</v>
      </c>
      <c r="AF9" s="237">
        <f>$D9*AE9</f>
        <v>2090.8200000000006</v>
      </c>
      <c r="AG9" s="236">
        <v>252.63599999999997</v>
      </c>
      <c r="AH9" s="237">
        <f>$D9*AG9</f>
        <v>1515.8159999999998</v>
      </c>
      <c r="AI9" s="236">
        <v>462.4129999999999</v>
      </c>
      <c r="AJ9" s="237">
        <f>$D9*AI9</f>
        <v>2774.4779999999992</v>
      </c>
      <c r="AK9" s="236">
        <v>380.45499999999998</v>
      </c>
      <c r="AL9" s="237">
        <f>$D9*AK9</f>
        <v>2282.73</v>
      </c>
      <c r="AM9" s="236">
        <v>245.04</v>
      </c>
      <c r="AN9" s="237">
        <f>$D9*AM9</f>
        <v>1470.24</v>
      </c>
      <c r="AO9" s="236">
        <v>456.78999999999991</v>
      </c>
      <c r="AP9" s="237">
        <f>$D9*AO9</f>
        <v>2740.7399999999993</v>
      </c>
      <c r="AQ9" s="236">
        <v>458.12499999999994</v>
      </c>
      <c r="AR9" s="237">
        <f>$D9*AQ9</f>
        <v>2748.7499999999995</v>
      </c>
      <c r="AS9" s="236">
        <v>843.00700000000018</v>
      </c>
      <c r="AT9" s="237">
        <f>$D9*AS9</f>
        <v>5058.0420000000013</v>
      </c>
    </row>
    <row r="10" spans="1:46" x14ac:dyDescent="0.25">
      <c r="A10" s="330"/>
      <c r="B10" s="331" t="s">
        <v>3887</v>
      </c>
      <c r="C10" s="331"/>
      <c r="D10" s="235">
        <v>1</v>
      </c>
      <c r="E10" s="236">
        <v>77.38000000000001</v>
      </c>
      <c r="F10" s="237">
        <f>$D10*E10</f>
        <v>77.38000000000001</v>
      </c>
      <c r="G10" s="236">
        <v>93.56</v>
      </c>
      <c r="H10" s="237">
        <f>$D10*G10</f>
        <v>93.56</v>
      </c>
      <c r="I10" s="236">
        <v>101.39</v>
      </c>
      <c r="J10" s="237">
        <f>$D10*I10</f>
        <v>101.39</v>
      </c>
      <c r="K10" s="236">
        <v>55.099999999999994</v>
      </c>
      <c r="L10" s="237">
        <f>$D10*K10</f>
        <v>55.099999999999994</v>
      </c>
      <c r="M10" s="236">
        <v>44.58</v>
      </c>
      <c r="N10" s="237">
        <f>$D10*M10</f>
        <v>44.58</v>
      </c>
      <c r="O10" s="236">
        <v>74.36</v>
      </c>
      <c r="P10" s="237">
        <f>$D10*O10</f>
        <v>74.36</v>
      </c>
      <c r="Q10" s="236">
        <v>66.23599999999999</v>
      </c>
      <c r="R10" s="237">
        <f>$D10*Q10</f>
        <v>66.23599999999999</v>
      </c>
      <c r="S10" s="236">
        <v>50.819999999999993</v>
      </c>
      <c r="T10" s="237">
        <f>$D10*S10</f>
        <v>50.819999999999993</v>
      </c>
      <c r="U10" s="236">
        <v>115.59000000000002</v>
      </c>
      <c r="V10" s="237">
        <f>$D10*U10</f>
        <v>115.59000000000002</v>
      </c>
      <c r="W10" s="236">
        <v>0</v>
      </c>
      <c r="X10" s="237">
        <f>$D10*W10</f>
        <v>0</v>
      </c>
      <c r="Y10" s="236">
        <v>48.5</v>
      </c>
      <c r="Z10" s="237">
        <f>$D10*Y10</f>
        <v>48.5</v>
      </c>
      <c r="AA10" s="236">
        <v>52.12</v>
      </c>
      <c r="AB10" s="237">
        <f>$D10*AA10</f>
        <v>52.12</v>
      </c>
      <c r="AC10" s="236">
        <v>18.63</v>
      </c>
      <c r="AD10" s="237">
        <f>$D10*AC10</f>
        <v>18.63</v>
      </c>
      <c r="AE10" s="236">
        <v>59.269999999999996</v>
      </c>
      <c r="AF10" s="237">
        <f>$D10*AE10</f>
        <v>59.269999999999996</v>
      </c>
      <c r="AG10" s="236">
        <v>0</v>
      </c>
      <c r="AH10" s="237">
        <f>$D10*AG10</f>
        <v>0</v>
      </c>
      <c r="AI10" s="236">
        <v>191.72200000000001</v>
      </c>
      <c r="AJ10" s="237">
        <f>$D10*AI10</f>
        <v>191.72200000000001</v>
      </c>
      <c r="AK10" s="236">
        <v>163.50800000000001</v>
      </c>
      <c r="AL10" s="237">
        <f>$D10*AK10</f>
        <v>163.50800000000001</v>
      </c>
      <c r="AM10" s="236">
        <v>60.62</v>
      </c>
      <c r="AN10" s="237">
        <f>$D10*AM10</f>
        <v>60.62</v>
      </c>
      <c r="AO10" s="236">
        <v>138.48999999999998</v>
      </c>
      <c r="AP10" s="237">
        <f>$D10*AO10</f>
        <v>138.48999999999998</v>
      </c>
      <c r="AQ10" s="236">
        <v>90.68</v>
      </c>
      <c r="AR10" s="237">
        <f>$D10*AQ10</f>
        <v>90.68</v>
      </c>
      <c r="AS10" s="236">
        <v>181.06399999999999</v>
      </c>
      <c r="AT10" s="237">
        <f>$D10*AS10</f>
        <v>181.06399999999999</v>
      </c>
    </row>
    <row r="11" spans="1:46" x14ac:dyDescent="0.25">
      <c r="A11" s="330"/>
      <c r="B11" s="331" t="s">
        <v>3888</v>
      </c>
      <c r="C11" s="331"/>
      <c r="D11" s="235">
        <v>1</v>
      </c>
      <c r="E11" s="236">
        <v>124.48</v>
      </c>
      <c r="F11" s="237">
        <f>$D11*E11</f>
        <v>124.48</v>
      </c>
      <c r="G11" s="236">
        <v>115.55999999999999</v>
      </c>
      <c r="H11" s="237">
        <f>$D11*G11</f>
        <v>115.55999999999999</v>
      </c>
      <c r="I11" s="236">
        <v>141.91000000000003</v>
      </c>
      <c r="J11" s="237">
        <f>$D11*I11</f>
        <v>141.91000000000003</v>
      </c>
      <c r="K11" s="236">
        <v>99.94</v>
      </c>
      <c r="L11" s="237">
        <f>$D11*K11</f>
        <v>99.94</v>
      </c>
      <c r="M11" s="236">
        <v>14.86</v>
      </c>
      <c r="N11" s="237">
        <f>$D11*M11</f>
        <v>14.86</v>
      </c>
      <c r="O11" s="236">
        <v>130.13</v>
      </c>
      <c r="P11" s="237">
        <f>$D11*O11</f>
        <v>130.13</v>
      </c>
      <c r="Q11" s="236">
        <v>154.78</v>
      </c>
      <c r="R11" s="237">
        <f>$D11*Q11</f>
        <v>154.78</v>
      </c>
      <c r="S11" s="236">
        <v>80.94</v>
      </c>
      <c r="T11" s="237">
        <f>$D11*S11</f>
        <v>80.94</v>
      </c>
      <c r="U11" s="236">
        <v>154.11000000000001</v>
      </c>
      <c r="V11" s="237">
        <f>$D11*U11</f>
        <v>154.11000000000001</v>
      </c>
      <c r="W11" s="236">
        <v>23.09</v>
      </c>
      <c r="X11" s="237">
        <f>$D11*W11</f>
        <v>23.09</v>
      </c>
      <c r="Y11" s="236">
        <v>92.906999999999996</v>
      </c>
      <c r="Z11" s="237">
        <f>$D11*Y11</f>
        <v>92.906999999999996</v>
      </c>
      <c r="AA11" s="236">
        <v>131.82</v>
      </c>
      <c r="AB11" s="237">
        <f>$D11*AA11</f>
        <v>131.82</v>
      </c>
      <c r="AC11" s="236">
        <v>103.88</v>
      </c>
      <c r="AD11" s="237">
        <f>$D11*AC11</f>
        <v>103.88</v>
      </c>
      <c r="AE11" s="236">
        <v>146.03</v>
      </c>
      <c r="AF11" s="237">
        <f>$D11*AE11</f>
        <v>146.03</v>
      </c>
      <c r="AG11" s="236">
        <v>26.45</v>
      </c>
      <c r="AH11" s="237">
        <f>$D11*AG11</f>
        <v>26.45</v>
      </c>
      <c r="AI11" s="236">
        <v>379.9199999999999</v>
      </c>
      <c r="AJ11" s="237">
        <f>$D11*AI11</f>
        <v>379.9199999999999</v>
      </c>
      <c r="AK11" s="236">
        <v>303.90300000000002</v>
      </c>
      <c r="AL11" s="237">
        <f>$D11*AK11</f>
        <v>303.90300000000002</v>
      </c>
      <c r="AM11" s="236">
        <v>147.26</v>
      </c>
      <c r="AN11" s="237">
        <f>$D11*AM11</f>
        <v>147.26</v>
      </c>
      <c r="AO11" s="236">
        <v>104.79999999999998</v>
      </c>
      <c r="AP11" s="237">
        <f>$D11*AO11</f>
        <v>104.79999999999998</v>
      </c>
      <c r="AQ11" s="236">
        <v>96.794999999999987</v>
      </c>
      <c r="AR11" s="237">
        <f>$D11*AQ11</f>
        <v>96.794999999999987</v>
      </c>
      <c r="AS11" s="236">
        <v>277.24400000000003</v>
      </c>
      <c r="AT11" s="237">
        <f>$D11*AS11</f>
        <v>277.24400000000003</v>
      </c>
    </row>
    <row r="12" spans="1:46" x14ac:dyDescent="0.25">
      <c r="A12" s="330"/>
      <c r="B12" s="331" t="s">
        <v>3889</v>
      </c>
      <c r="C12" s="331"/>
      <c r="D12" s="235">
        <v>0</v>
      </c>
      <c r="E12" s="236">
        <v>77.38000000000001</v>
      </c>
      <c r="F12" s="237">
        <f>$D12*E12</f>
        <v>0</v>
      </c>
      <c r="G12" s="236">
        <v>93.56</v>
      </c>
      <c r="H12" s="237">
        <f>$D12*G12</f>
        <v>0</v>
      </c>
      <c r="I12" s="236">
        <v>101.39</v>
      </c>
      <c r="J12" s="237">
        <f>$D12*I12</f>
        <v>0</v>
      </c>
      <c r="K12" s="236">
        <v>55.099999999999994</v>
      </c>
      <c r="L12" s="237">
        <f>$D12*K12</f>
        <v>0</v>
      </c>
      <c r="M12" s="236">
        <v>44.58</v>
      </c>
      <c r="N12" s="237">
        <f>$D12*M12</f>
        <v>0</v>
      </c>
      <c r="O12" s="236">
        <v>74.36</v>
      </c>
      <c r="P12" s="237">
        <f>$D12*O12</f>
        <v>0</v>
      </c>
      <c r="Q12" s="236">
        <v>66.23599999999999</v>
      </c>
      <c r="R12" s="237">
        <f>$D12*Q12</f>
        <v>0</v>
      </c>
      <c r="S12" s="236">
        <v>50.819999999999993</v>
      </c>
      <c r="T12" s="237">
        <f>$D12*S12</f>
        <v>0</v>
      </c>
      <c r="U12" s="236">
        <v>115.59000000000002</v>
      </c>
      <c r="V12" s="237">
        <f>$D12*U12</f>
        <v>0</v>
      </c>
      <c r="W12" s="236">
        <v>0</v>
      </c>
      <c r="X12" s="237">
        <f>$D12*W12</f>
        <v>0</v>
      </c>
      <c r="Y12" s="236">
        <v>48.5</v>
      </c>
      <c r="Z12" s="237">
        <f>$D12*Y12</f>
        <v>0</v>
      </c>
      <c r="AA12" s="236">
        <v>52.12</v>
      </c>
      <c r="AB12" s="237">
        <f>$D12*AA12</f>
        <v>0</v>
      </c>
      <c r="AC12" s="236">
        <v>18.63</v>
      </c>
      <c r="AD12" s="237">
        <f>$D12*AC12</f>
        <v>0</v>
      </c>
      <c r="AE12" s="236">
        <v>59.269999999999996</v>
      </c>
      <c r="AF12" s="237">
        <f>$D12*AE12</f>
        <v>0</v>
      </c>
      <c r="AG12" s="236">
        <v>0</v>
      </c>
      <c r="AH12" s="237">
        <f>$D12*AG12</f>
        <v>0</v>
      </c>
      <c r="AI12" s="236">
        <v>191.72200000000001</v>
      </c>
      <c r="AJ12" s="237">
        <f>$D12*AI12</f>
        <v>0</v>
      </c>
      <c r="AK12" s="236">
        <v>163.50800000000001</v>
      </c>
      <c r="AL12" s="237">
        <f>$D12*AK12</f>
        <v>0</v>
      </c>
      <c r="AM12" s="236">
        <v>60.62</v>
      </c>
      <c r="AN12" s="237">
        <f>$D12*AM12</f>
        <v>0</v>
      </c>
      <c r="AO12" s="236">
        <v>138.48999999999998</v>
      </c>
      <c r="AP12" s="237">
        <f>$D12*AO12</f>
        <v>0</v>
      </c>
      <c r="AQ12" s="236">
        <v>90.68</v>
      </c>
      <c r="AR12" s="237">
        <f>$D12*AQ12</f>
        <v>0</v>
      </c>
      <c r="AS12" s="236">
        <v>181.06399999999999</v>
      </c>
      <c r="AT12" s="237">
        <f>$D12*AS12</f>
        <v>0</v>
      </c>
    </row>
    <row r="13" spans="1:46" ht="60" x14ac:dyDescent="0.25">
      <c r="A13" s="330"/>
      <c r="B13" s="332" t="s">
        <v>3895</v>
      </c>
      <c r="C13" s="333"/>
      <c r="D13" s="334"/>
      <c r="E13" s="238"/>
      <c r="F13" s="239">
        <f>SUM(F9:F12)</f>
        <v>1542.6799999999998</v>
      </c>
      <c r="G13" s="240"/>
      <c r="H13" s="239">
        <f>SUM(H9:H12)</f>
        <v>1644.83</v>
      </c>
      <c r="I13" s="240"/>
      <c r="J13" s="239">
        <f>SUM(J9:J12)</f>
        <v>2188.7999999999997</v>
      </c>
      <c r="K13" s="240"/>
      <c r="L13" s="239">
        <f>SUM(L9:L12)</f>
        <v>1278.3599999999999</v>
      </c>
      <c r="M13" s="241" t="s">
        <v>3891</v>
      </c>
      <c r="N13" s="239">
        <f>SUM(N9:N12)</f>
        <v>861.88000000000011</v>
      </c>
      <c r="O13" s="240"/>
      <c r="P13" s="239">
        <f>SUM(P9:P12)</f>
        <v>1766.0499999999997</v>
      </c>
      <c r="Q13" s="240"/>
      <c r="R13" s="239">
        <f>SUM(R9:R12)</f>
        <v>2264.136</v>
      </c>
      <c r="S13" s="240"/>
      <c r="T13" s="239">
        <f>SUM(T9:T12)</f>
        <v>1340.2799999999995</v>
      </c>
      <c r="U13" s="240"/>
      <c r="V13" s="239">
        <f>SUM(V9:V12)</f>
        <v>2118.8399999999997</v>
      </c>
      <c r="W13" s="241" t="s">
        <v>3892</v>
      </c>
      <c r="X13" s="239">
        <f>SUM(X9:X12)</f>
        <v>23.09</v>
      </c>
      <c r="Y13" s="240"/>
      <c r="Z13" s="239">
        <f>SUM(Z9:Z12)</f>
        <v>1727.5129999999999</v>
      </c>
      <c r="AA13" s="240"/>
      <c r="AB13" s="239">
        <f>SUM(AB9:AB12)</f>
        <v>2380.2400000000002</v>
      </c>
      <c r="AC13" s="241" t="s">
        <v>3893</v>
      </c>
      <c r="AD13" s="239">
        <f>SUM(AD9:AD12)</f>
        <v>1480.79</v>
      </c>
      <c r="AE13" s="240"/>
      <c r="AF13" s="239">
        <f>SUM(AF9:AF12)</f>
        <v>2296.1200000000008</v>
      </c>
      <c r="AG13" s="241" t="s">
        <v>3894</v>
      </c>
      <c r="AH13" s="239">
        <f>SUM(AH9:AH12)</f>
        <v>1542.2659999999998</v>
      </c>
      <c r="AI13" s="240"/>
      <c r="AJ13" s="239">
        <f>SUM(AJ9:AJ12)</f>
        <v>3346.1199999999994</v>
      </c>
      <c r="AK13" s="240"/>
      <c r="AL13" s="239">
        <f>SUM(AL9:AL12)</f>
        <v>2750.1409999999996</v>
      </c>
      <c r="AM13" s="240"/>
      <c r="AN13" s="239">
        <f>SUM(AN9:AN12)</f>
        <v>1678.12</v>
      </c>
      <c r="AO13" s="240"/>
      <c r="AP13" s="239">
        <f>SUM(AP9:AP12)</f>
        <v>2984.0299999999993</v>
      </c>
      <c r="AQ13" s="240"/>
      <c r="AR13" s="239">
        <f>SUM(AR9:AR12)</f>
        <v>2936.2249999999995</v>
      </c>
      <c r="AS13" s="240"/>
      <c r="AT13" s="239">
        <f>SUM(AT9:AT12)</f>
        <v>5516.3500000000013</v>
      </c>
    </row>
    <row r="14" spans="1:46" ht="69.75" customHeight="1" x14ac:dyDescent="0.25">
      <c r="A14" s="330"/>
      <c r="B14" s="332" t="s">
        <v>3896</v>
      </c>
      <c r="C14" s="333"/>
      <c r="D14" s="334"/>
      <c r="E14" s="242" t="e">
        <f>SUM(F8:AT8)</f>
        <v>#REF!</v>
      </c>
    </row>
    <row r="15" spans="1:46" ht="39" customHeight="1" x14ac:dyDescent="0.25">
      <c r="A15" s="330"/>
      <c r="B15" s="332" t="s">
        <v>3897</v>
      </c>
      <c r="C15" s="333"/>
      <c r="D15" s="334"/>
      <c r="E15" s="242">
        <f>SUM(F13:AT13)</f>
        <v>43666.860999999997</v>
      </c>
    </row>
    <row r="16" spans="1:46" ht="19.5" x14ac:dyDescent="0.25">
      <c r="A16" s="330"/>
      <c r="B16" s="332" t="s">
        <v>3898</v>
      </c>
      <c r="C16" s="333"/>
      <c r="D16" s="334"/>
      <c r="E16" s="243" t="e">
        <f>E14/E15</f>
        <v>#REF!</v>
      </c>
    </row>
    <row r="24" spans="6:8" x14ac:dyDescent="0.25">
      <c r="F24" s="246"/>
      <c r="G24" s="246"/>
      <c r="H24" s="246"/>
    </row>
    <row r="25" spans="6:8" x14ac:dyDescent="0.25">
      <c r="F25" s="246"/>
      <c r="G25" s="246"/>
      <c r="H25" s="246"/>
    </row>
    <row r="26" spans="6:8" x14ac:dyDescent="0.25">
      <c r="F26" s="246"/>
      <c r="G26" s="246"/>
      <c r="H26" s="246"/>
    </row>
    <row r="27" spans="6:8" x14ac:dyDescent="0.25">
      <c r="F27" s="246"/>
      <c r="G27" s="246"/>
      <c r="H27" s="246"/>
    </row>
    <row r="28" spans="6:8" x14ac:dyDescent="0.25">
      <c r="F28" s="246"/>
      <c r="G28" s="246"/>
      <c r="H28" s="246"/>
    </row>
    <row r="29" spans="6:8" x14ac:dyDescent="0.25">
      <c r="F29" s="246"/>
      <c r="G29" s="246"/>
      <c r="H29" s="246"/>
    </row>
    <row r="30" spans="6:8" x14ac:dyDescent="0.25">
      <c r="F30" s="246"/>
      <c r="G30" s="246"/>
      <c r="H30" s="246"/>
    </row>
    <row r="31" spans="6:8" x14ac:dyDescent="0.25">
      <c r="F31" s="246"/>
      <c r="G31" s="246"/>
      <c r="H31" s="246"/>
    </row>
    <row r="32" spans="6:8" x14ac:dyDescent="0.25">
      <c r="F32" s="246"/>
      <c r="G32" s="246"/>
      <c r="H32" s="246"/>
    </row>
    <row r="33" spans="6:8" x14ac:dyDescent="0.25">
      <c r="F33" s="246"/>
      <c r="G33" s="246"/>
      <c r="H33" s="246"/>
    </row>
    <row r="34" spans="6:8" x14ac:dyDescent="0.25">
      <c r="F34" s="246"/>
      <c r="G34" s="246"/>
      <c r="H34" s="246"/>
    </row>
    <row r="35" spans="6:8" x14ac:dyDescent="0.25">
      <c r="F35" s="246"/>
      <c r="G35" s="246"/>
      <c r="H35" s="246"/>
    </row>
    <row r="36" spans="6:8" x14ac:dyDescent="0.25">
      <c r="F36" s="246"/>
      <c r="G36" s="246"/>
      <c r="H36" s="246"/>
    </row>
    <row r="37" spans="6:8" x14ac:dyDescent="0.25">
      <c r="F37" s="246"/>
      <c r="G37" s="246"/>
      <c r="H37" s="246"/>
    </row>
    <row r="38" spans="6:8" x14ac:dyDescent="0.25">
      <c r="F38" s="246"/>
      <c r="G38" s="246"/>
      <c r="H38" s="246"/>
    </row>
    <row r="39" spans="6:8" x14ac:dyDescent="0.25">
      <c r="F39" s="246"/>
      <c r="G39" s="246"/>
      <c r="H39" s="246"/>
    </row>
    <row r="40" spans="6:8" x14ac:dyDescent="0.25">
      <c r="F40" s="246"/>
      <c r="G40" s="246"/>
      <c r="H40" s="246"/>
    </row>
    <row r="41" spans="6:8" x14ac:dyDescent="0.25">
      <c r="F41" s="246"/>
      <c r="G41" s="246"/>
      <c r="H41" s="246"/>
    </row>
    <row r="42" spans="6:8" x14ac:dyDescent="0.25">
      <c r="F42" s="246"/>
      <c r="G42" s="246"/>
      <c r="H42" s="246"/>
    </row>
    <row r="43" spans="6:8" x14ac:dyDescent="0.25">
      <c r="F43" s="246"/>
      <c r="G43" s="246"/>
      <c r="H43" s="246"/>
    </row>
    <row r="44" spans="6:8" x14ac:dyDescent="0.25">
      <c r="F44" s="246"/>
      <c r="G44" s="246"/>
      <c r="H44" s="246"/>
    </row>
  </sheetData>
  <mergeCells count="58">
    <mergeCell ref="Y2:Z2"/>
    <mergeCell ref="B2:D3"/>
    <mergeCell ref="E2:F2"/>
    <mergeCell ref="G2:H2"/>
    <mergeCell ref="I2:J2"/>
    <mergeCell ref="K2:L2"/>
    <mergeCell ref="M2:N2"/>
    <mergeCell ref="AM2:AN2"/>
    <mergeCell ref="AO2:AP2"/>
    <mergeCell ref="AQ2:AR2"/>
    <mergeCell ref="AS2:AT2"/>
    <mergeCell ref="B4:C4"/>
    <mergeCell ref="AA2:AB2"/>
    <mergeCell ref="AC2:AD2"/>
    <mergeCell ref="AE2:AF2"/>
    <mergeCell ref="AG2:AH2"/>
    <mergeCell ref="AI2:AJ2"/>
    <mergeCell ref="AK2:AL2"/>
    <mergeCell ref="O2:P2"/>
    <mergeCell ref="Q2:R2"/>
    <mergeCell ref="S2:T2"/>
    <mergeCell ref="U2:V2"/>
    <mergeCell ref="W2:X2"/>
    <mergeCell ref="A2:A16"/>
    <mergeCell ref="B6:C6"/>
    <mergeCell ref="B7:C7"/>
    <mergeCell ref="B8:D8"/>
    <mergeCell ref="B9:C9"/>
    <mergeCell ref="B10:C10"/>
    <mergeCell ref="B11:C11"/>
    <mergeCell ref="B5:C5"/>
    <mergeCell ref="B12:C12"/>
    <mergeCell ref="B13:D13"/>
    <mergeCell ref="B14:D14"/>
    <mergeCell ref="B15:D15"/>
    <mergeCell ref="B16:D16"/>
    <mergeCell ref="Y1:Z1"/>
    <mergeCell ref="B1:D1"/>
    <mergeCell ref="E1:F1"/>
    <mergeCell ref="G1:H1"/>
    <mergeCell ref="I1:J1"/>
    <mergeCell ref="K1:L1"/>
    <mergeCell ref="M1:N1"/>
    <mergeCell ref="O1:P1"/>
    <mergeCell ref="Q1:R1"/>
    <mergeCell ref="S1:T1"/>
    <mergeCell ref="U1:V1"/>
    <mergeCell ref="W1:X1"/>
    <mergeCell ref="AM1:AN1"/>
    <mergeCell ref="AO1:AP1"/>
    <mergeCell ref="AQ1:AR1"/>
    <mergeCell ref="AS1:AT1"/>
    <mergeCell ref="AA1:AB1"/>
    <mergeCell ref="AC1:AD1"/>
    <mergeCell ref="AE1:AF1"/>
    <mergeCell ref="AG1:AH1"/>
    <mergeCell ref="AI1:AJ1"/>
    <mergeCell ref="AK1:AL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G34"/>
  <sheetViews>
    <sheetView workbookViewId="0">
      <selection activeCell="J17" sqref="J17"/>
    </sheetView>
  </sheetViews>
  <sheetFormatPr defaultRowHeight="15" x14ac:dyDescent="0.25"/>
  <cols>
    <col min="4" max="4" width="9.7109375" bestFit="1" customWidth="1"/>
    <col min="6" max="6" width="8.140625" bestFit="1" customWidth="1"/>
    <col min="7" max="7" width="9.7109375" bestFit="1" customWidth="1"/>
  </cols>
  <sheetData>
    <row r="1" spans="1:7" x14ac:dyDescent="0.25">
      <c r="B1" s="344" t="s">
        <v>4193</v>
      </c>
      <c r="C1" s="344"/>
      <c r="D1" s="344"/>
      <c r="E1" s="344"/>
    </row>
    <row r="2" spans="1:7" x14ac:dyDescent="0.25">
      <c r="B2" s="343" t="s">
        <v>3886</v>
      </c>
      <c r="C2" s="343"/>
      <c r="D2" s="257" t="s">
        <v>4191</v>
      </c>
      <c r="E2" s="257" t="s">
        <v>4192</v>
      </c>
    </row>
    <row r="3" spans="1:7" x14ac:dyDescent="0.25">
      <c r="A3" s="256" t="s">
        <v>2752</v>
      </c>
      <c r="B3" s="254">
        <v>0.56666666666666665</v>
      </c>
      <c r="C3" s="254"/>
      <c r="D3" s="208">
        <v>0.27499999999999997</v>
      </c>
      <c r="E3" s="31">
        <v>0.17083333333333323</v>
      </c>
      <c r="G3" s="31"/>
    </row>
    <row r="4" spans="1:7" x14ac:dyDescent="0.25">
      <c r="A4" s="256" t="s">
        <v>2751</v>
      </c>
      <c r="B4" s="254">
        <v>0.47569444444444442</v>
      </c>
      <c r="C4" s="254"/>
      <c r="D4" s="208">
        <v>0.24652777777777779</v>
      </c>
      <c r="E4" s="31">
        <v>0.18402777777777724</v>
      </c>
      <c r="G4" s="31"/>
    </row>
    <row r="5" spans="1:7" x14ac:dyDescent="0.25">
      <c r="A5" s="256" t="s">
        <v>2526</v>
      </c>
      <c r="B5" s="254">
        <v>0.63541666666666663</v>
      </c>
      <c r="C5" s="254"/>
      <c r="D5" s="208">
        <v>0.2673611111111111</v>
      </c>
      <c r="E5" s="31">
        <v>0.19097222222222171</v>
      </c>
      <c r="G5" s="31"/>
    </row>
    <row r="6" spans="1:7" x14ac:dyDescent="0.25">
      <c r="A6" s="256" t="s">
        <v>2754</v>
      </c>
      <c r="B6" s="254">
        <v>0.19791666666666666</v>
      </c>
      <c r="C6" s="254">
        <v>0.22222222222222221</v>
      </c>
      <c r="D6" s="208">
        <v>0.20694444444444449</v>
      </c>
      <c r="E6" s="208">
        <v>8.8888888888888906E-2</v>
      </c>
      <c r="G6" s="208"/>
    </row>
    <row r="7" spans="1:7" x14ac:dyDescent="0.25">
      <c r="A7" s="256" t="s">
        <v>2570</v>
      </c>
      <c r="B7" s="254">
        <v>0.72638888888888886</v>
      </c>
      <c r="C7" s="254"/>
      <c r="D7" s="208">
        <v>0.54236111111111118</v>
      </c>
      <c r="E7" s="208">
        <v>0.42013888888888895</v>
      </c>
      <c r="G7" s="208"/>
    </row>
    <row r="8" spans="1:7" x14ac:dyDescent="0.25">
      <c r="A8" s="256" t="s">
        <v>2750</v>
      </c>
      <c r="B8" s="254">
        <v>0.58333333333333337</v>
      </c>
      <c r="C8" s="254"/>
      <c r="D8" s="208">
        <v>0.29166666666666585</v>
      </c>
      <c r="E8" s="208">
        <v>0.16666666666666624</v>
      </c>
      <c r="G8" s="208"/>
    </row>
    <row r="9" spans="1:7" x14ac:dyDescent="0.25">
      <c r="A9" s="256" t="s">
        <v>2777</v>
      </c>
      <c r="B9" s="254">
        <v>0.58680555555555558</v>
      </c>
      <c r="C9" s="1"/>
      <c r="D9" s="208">
        <v>0.25347222222222149</v>
      </c>
      <c r="E9" s="208">
        <v>0.11111111111111077</v>
      </c>
      <c r="G9" s="208"/>
    </row>
    <row r="10" spans="1:7" x14ac:dyDescent="0.25">
      <c r="A10" s="256" t="s">
        <v>2638</v>
      </c>
      <c r="B10" s="254">
        <v>0.55208333333333337</v>
      </c>
      <c r="C10" s="1"/>
      <c r="D10" s="208">
        <v>0.22916666666666596</v>
      </c>
      <c r="E10" s="208">
        <v>0.14583333333333326</v>
      </c>
      <c r="G10" s="208"/>
    </row>
    <row r="11" spans="1:7" x14ac:dyDescent="0.25">
      <c r="A11" s="256" t="s">
        <v>2749</v>
      </c>
      <c r="B11" s="254">
        <v>0.67013888888888884</v>
      </c>
      <c r="C11" s="1"/>
      <c r="D11" s="208">
        <v>0.32986111111111005</v>
      </c>
      <c r="E11" s="208">
        <v>0.24652777777777696</v>
      </c>
      <c r="G11" s="208"/>
    </row>
    <row r="12" spans="1:7" x14ac:dyDescent="0.25">
      <c r="A12" s="256" t="s">
        <v>2868</v>
      </c>
      <c r="B12" s="254"/>
      <c r="C12" s="255"/>
      <c r="D12" s="208"/>
      <c r="E12" s="208"/>
      <c r="G12" s="208"/>
    </row>
    <row r="13" spans="1:7" x14ac:dyDescent="0.25">
      <c r="A13" s="256" t="s">
        <v>4189</v>
      </c>
      <c r="B13" s="254">
        <v>0.45763888888888887</v>
      </c>
      <c r="C13" s="1"/>
      <c r="D13" s="208">
        <v>0.16666666666666669</v>
      </c>
      <c r="E13" s="208">
        <v>8.3333333333333426E-2</v>
      </c>
      <c r="G13" s="208"/>
    </row>
    <row r="14" spans="1:7" x14ac:dyDescent="0.25">
      <c r="A14" s="256" t="s">
        <v>4190</v>
      </c>
      <c r="B14" s="254">
        <v>0.50277777777777777</v>
      </c>
      <c r="C14" s="1"/>
      <c r="D14" s="208">
        <v>0.16944444444444456</v>
      </c>
      <c r="E14" s="208">
        <v>6.9444444444444364E-2</v>
      </c>
      <c r="G14" s="208"/>
    </row>
    <row r="15" spans="1:7" x14ac:dyDescent="0.25">
      <c r="A15" s="256" t="s">
        <v>3038</v>
      </c>
      <c r="B15" s="254">
        <v>0.7270833333333333</v>
      </c>
      <c r="C15" s="1"/>
      <c r="D15" s="208">
        <v>0.3645833333333332</v>
      </c>
      <c r="E15" s="208">
        <v>0.24027777777777781</v>
      </c>
      <c r="G15" s="208"/>
    </row>
    <row r="16" spans="1:7" x14ac:dyDescent="0.25">
      <c r="A16" s="256" t="s">
        <v>2820</v>
      </c>
      <c r="B16" s="254">
        <v>0.50624999999999998</v>
      </c>
      <c r="C16" s="1"/>
      <c r="D16" s="208">
        <v>0.19513888888888847</v>
      </c>
      <c r="E16" s="208">
        <v>7.7083333333333059E-2</v>
      </c>
      <c r="G16" s="208"/>
    </row>
    <row r="17" spans="1:7" x14ac:dyDescent="0.25">
      <c r="A17" s="256" t="s">
        <v>3096</v>
      </c>
      <c r="B17" s="254">
        <v>0.78611111111111109</v>
      </c>
      <c r="C17" s="1"/>
      <c r="D17" s="208">
        <v>0.29791666666666661</v>
      </c>
      <c r="E17" s="208">
        <v>9.4444444444444275E-2</v>
      </c>
      <c r="G17" s="208"/>
    </row>
    <row r="18" spans="1:7" x14ac:dyDescent="0.25">
      <c r="A18" s="256" t="s">
        <v>2936</v>
      </c>
      <c r="B18" s="254">
        <v>0.64166666666666672</v>
      </c>
      <c r="C18" s="1"/>
      <c r="D18" s="208">
        <v>0.51041666666666508</v>
      </c>
      <c r="E18" s="208">
        <v>0.25347222222222143</v>
      </c>
      <c r="G18" s="208"/>
    </row>
    <row r="19" spans="1:7" x14ac:dyDescent="0.25">
      <c r="A19" s="256" t="s">
        <v>2710</v>
      </c>
      <c r="B19" s="254">
        <v>0.79027777777777775</v>
      </c>
      <c r="C19" s="1"/>
      <c r="D19" s="208">
        <v>0.60069444444444442</v>
      </c>
      <c r="E19" s="208">
        <v>0.35</v>
      </c>
      <c r="G19" s="208"/>
    </row>
    <row r="20" spans="1:7" x14ac:dyDescent="0.25">
      <c r="A20" s="256" t="s">
        <v>3115</v>
      </c>
      <c r="B20" s="254">
        <v>0.72499999999999998</v>
      </c>
      <c r="C20" s="1"/>
      <c r="D20" s="208">
        <v>0.25069444444444433</v>
      </c>
      <c r="E20" s="208">
        <v>9.4444444444444331E-2</v>
      </c>
      <c r="G20" s="208"/>
    </row>
    <row r="21" spans="1:7" x14ac:dyDescent="0.25">
      <c r="A21" s="256" t="s">
        <v>3067</v>
      </c>
      <c r="B21" s="254">
        <v>0.83333333333333337</v>
      </c>
      <c r="C21" s="1"/>
      <c r="D21" s="208">
        <v>0.18194444444444435</v>
      </c>
      <c r="E21" s="208">
        <v>0.24166666666666659</v>
      </c>
      <c r="G21" s="208"/>
    </row>
    <row r="22" spans="1:7" x14ac:dyDescent="0.25">
      <c r="A22" s="256" t="s">
        <v>3351</v>
      </c>
      <c r="B22" s="254">
        <v>0.79513888888888884</v>
      </c>
      <c r="C22" s="1"/>
      <c r="D22" s="208">
        <v>0.14652777777777765</v>
      </c>
      <c r="E22" s="208">
        <v>0.14652777777777765</v>
      </c>
      <c r="G22" s="208"/>
    </row>
    <row r="23" spans="1:7" x14ac:dyDescent="0.25">
      <c r="A23" s="256" t="s">
        <v>2912</v>
      </c>
      <c r="B23" s="254">
        <v>0.94791666666666663</v>
      </c>
      <c r="C23" s="1"/>
      <c r="D23" s="208">
        <v>0.4131944444444432</v>
      </c>
      <c r="E23" s="208">
        <v>0.26458333333333262</v>
      </c>
      <c r="G23" s="208"/>
    </row>
    <row r="24" spans="1:7" x14ac:dyDescent="0.25">
      <c r="B24" s="345" t="s">
        <v>4200</v>
      </c>
      <c r="C24" s="345"/>
      <c r="D24" s="259" t="s">
        <v>4201</v>
      </c>
      <c r="E24" s="259" t="s">
        <v>4202</v>
      </c>
    </row>
    <row r="25" spans="1:7" ht="27.75" customHeight="1" x14ac:dyDescent="0.25">
      <c r="B25" s="346" t="s">
        <v>4194</v>
      </c>
      <c r="C25" s="346"/>
      <c r="D25" s="346"/>
      <c r="E25" s="346" t="s">
        <v>4195</v>
      </c>
      <c r="F25" s="346"/>
      <c r="G25" s="346"/>
    </row>
    <row r="26" spans="1:7" x14ac:dyDescent="0.25">
      <c r="B26" s="258" t="s">
        <v>3886</v>
      </c>
      <c r="C26" s="257" t="s">
        <v>4191</v>
      </c>
      <c r="D26" s="257" t="s">
        <v>4192</v>
      </c>
      <c r="E26" s="258" t="s">
        <v>3886</v>
      </c>
      <c r="F26" s="257" t="s">
        <v>4191</v>
      </c>
      <c r="G26" s="257" t="s">
        <v>4192</v>
      </c>
    </row>
    <row r="27" spans="1:7" x14ac:dyDescent="0.25">
      <c r="A27" s="257" t="s">
        <v>3163</v>
      </c>
      <c r="B27" s="259" t="s">
        <v>4196</v>
      </c>
      <c r="C27" s="259" t="s">
        <v>4197</v>
      </c>
      <c r="D27" s="259" t="s">
        <v>4198</v>
      </c>
      <c r="E27" s="259" t="s">
        <v>4196</v>
      </c>
      <c r="F27" s="259" t="s">
        <v>4199</v>
      </c>
      <c r="G27" s="259" t="s">
        <v>4198</v>
      </c>
    </row>
    <row r="28" spans="1:7" x14ac:dyDescent="0.25">
      <c r="A28" s="257" t="s">
        <v>3164</v>
      </c>
      <c r="B28" s="259" t="s">
        <v>4196</v>
      </c>
      <c r="C28" s="259" t="s">
        <v>4197</v>
      </c>
      <c r="D28" s="259" t="s">
        <v>4198</v>
      </c>
      <c r="E28" s="259" t="s">
        <v>4196</v>
      </c>
      <c r="F28" s="259" t="s">
        <v>4199</v>
      </c>
      <c r="G28" s="259" t="s">
        <v>4198</v>
      </c>
    </row>
    <row r="29" spans="1:7" x14ac:dyDescent="0.25">
      <c r="B29" s="253"/>
    </row>
    <row r="30" spans="1:7" x14ac:dyDescent="0.25">
      <c r="B30" s="253"/>
    </row>
    <row r="31" spans="1:7" x14ac:dyDescent="0.25">
      <c r="B31" s="253"/>
    </row>
    <row r="32" spans="1:7" x14ac:dyDescent="0.25">
      <c r="B32" s="253"/>
    </row>
    <row r="33" spans="2:4" x14ac:dyDescent="0.25">
      <c r="B33" s="253"/>
      <c r="D33">
        <f>10*30*3+10*8+10*15+10</f>
        <v>1140</v>
      </c>
    </row>
    <row r="34" spans="2:4" x14ac:dyDescent="0.25">
      <c r="B34" s="253"/>
    </row>
  </sheetData>
  <mergeCells count="5">
    <mergeCell ref="B2:C2"/>
    <mergeCell ref="B1:E1"/>
    <mergeCell ref="B24:C24"/>
    <mergeCell ref="B25:D25"/>
    <mergeCell ref="E25:G25"/>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AW66"/>
  <sheetViews>
    <sheetView topLeftCell="F47" zoomScaleNormal="100" workbookViewId="0">
      <selection activeCell="F47" sqref="F47"/>
    </sheetView>
  </sheetViews>
  <sheetFormatPr defaultColWidth="8.85546875" defaultRowHeight="15" x14ac:dyDescent="0.25"/>
  <cols>
    <col min="1" max="2" width="9.140625" hidden="1" customWidth="1"/>
    <col min="3" max="3" width="3.85546875" hidden="1" customWidth="1"/>
    <col min="4" max="4" width="22.7109375" hidden="1" customWidth="1"/>
    <col min="5" max="5" width="47.140625" hidden="1" customWidth="1"/>
    <col min="6" max="6" width="25.7109375" bestFit="1" customWidth="1"/>
    <col min="7" max="7" width="13.42578125" bestFit="1" customWidth="1"/>
    <col min="8" max="8" width="15.140625" bestFit="1" customWidth="1"/>
  </cols>
  <sheetData>
    <row r="1" spans="1:49" hidden="1" x14ac:dyDescent="0.25">
      <c r="F1" s="1" t="s">
        <v>0</v>
      </c>
      <c r="G1" s="2"/>
    </row>
    <row r="2" spans="1:49" hidden="1" x14ac:dyDescent="0.25">
      <c r="F2" s="3" t="s">
        <v>1</v>
      </c>
      <c r="G2" s="4"/>
    </row>
    <row r="3" spans="1:49" ht="15" customHeight="1" x14ac:dyDescent="0.25">
      <c r="G3" s="5"/>
    </row>
    <row r="4" spans="1:49" ht="15" customHeight="1" x14ac:dyDescent="0.25">
      <c r="F4" s="312" t="s">
        <v>3901</v>
      </c>
      <c r="G4" s="312"/>
      <c r="H4" s="312"/>
    </row>
    <row r="5" spans="1:49" ht="15" customHeight="1" x14ac:dyDescent="0.25">
      <c r="D5" s="198"/>
      <c r="E5" s="198"/>
      <c r="F5" s="311" t="s">
        <v>120</v>
      </c>
      <c r="G5" s="311"/>
      <c r="H5" s="311"/>
    </row>
    <row r="6" spans="1:49" ht="15" customHeight="1" x14ac:dyDescent="0.25">
      <c r="D6" s="199"/>
      <c r="E6" s="167"/>
    </row>
    <row r="7" spans="1:49" ht="15" customHeight="1" x14ac:dyDescent="0.25">
      <c r="A7" s="8" t="s">
        <v>6</v>
      </c>
      <c r="B7" s="8" t="s">
        <v>7</v>
      </c>
      <c r="D7" s="169" t="s">
        <v>8</v>
      </c>
      <c r="E7" s="169" t="s">
        <v>3608</v>
      </c>
      <c r="F7" s="217" t="s">
        <v>9</v>
      </c>
      <c r="G7" s="217" t="s">
        <v>10</v>
      </c>
      <c r="H7" s="217" t="s">
        <v>12</v>
      </c>
    </row>
    <row r="8" spans="1:49" s="143" customFormat="1" ht="15" customHeight="1" x14ac:dyDescent="0.25">
      <c r="A8" s="150" t="s">
        <v>13</v>
      </c>
      <c r="C8" s="79" t="s">
        <v>13</v>
      </c>
      <c r="D8" s="164"/>
      <c r="E8" s="58" t="s">
        <v>3602</v>
      </c>
      <c r="F8" s="289" t="s">
        <v>136</v>
      </c>
      <c r="G8" s="289" t="s">
        <v>14</v>
      </c>
      <c r="H8" s="290" t="s">
        <v>15</v>
      </c>
      <c r="I8"/>
      <c r="J8"/>
      <c r="K8"/>
      <c r="L8"/>
      <c r="M8"/>
      <c r="N8"/>
      <c r="O8"/>
      <c r="P8"/>
      <c r="Q8"/>
      <c r="R8"/>
      <c r="S8"/>
      <c r="T8"/>
      <c r="U8"/>
      <c r="V8"/>
      <c r="W8"/>
      <c r="X8"/>
      <c r="Y8"/>
      <c r="Z8"/>
      <c r="AA8"/>
      <c r="AB8"/>
      <c r="AC8"/>
      <c r="AD8"/>
      <c r="AE8"/>
      <c r="AF8"/>
      <c r="AG8"/>
      <c r="AH8"/>
      <c r="AI8"/>
      <c r="AJ8"/>
      <c r="AK8"/>
      <c r="AL8"/>
      <c r="AM8"/>
      <c r="AN8"/>
      <c r="AO8"/>
      <c r="AP8"/>
      <c r="AQ8"/>
      <c r="AR8"/>
      <c r="AS8"/>
      <c r="AT8"/>
      <c r="AU8"/>
      <c r="AV8"/>
      <c r="AW8"/>
    </row>
    <row r="9" spans="1:49" ht="15" customHeight="1" x14ac:dyDescent="0.25">
      <c r="A9" s="10" t="s">
        <v>13</v>
      </c>
      <c r="C9" s="15" t="s">
        <v>13</v>
      </c>
      <c r="D9" s="12" t="str">
        <f>VLOOKUP(G:G,'PARAGENS CONCELHO'!$1:$1048576,2,FALSE)</f>
        <v xml:space="preserve"> 40.659058,  -7.914846</v>
      </c>
      <c r="E9" s="58" t="s">
        <v>3603</v>
      </c>
      <c r="F9" s="281" t="s">
        <v>524</v>
      </c>
      <c r="G9" s="281" t="s">
        <v>20</v>
      </c>
      <c r="H9" s="281"/>
    </row>
    <row r="10" spans="1:49" s="161" customFormat="1" ht="15" customHeight="1" x14ac:dyDescent="0.25">
      <c r="A10" s="160" t="s">
        <v>13</v>
      </c>
      <c r="C10" s="135" t="s">
        <v>13</v>
      </c>
      <c r="D10" s="162" t="str">
        <f>VLOOKUP(G:G,'PARAGENS CONCELHO'!$1:$1048576,2,FALSE)</f>
        <v xml:space="preserve"> 40.656145,  -7.914081</v>
      </c>
      <c r="E10" s="58" t="s">
        <v>3604</v>
      </c>
      <c r="F10" s="281" t="s">
        <v>278</v>
      </c>
      <c r="G10" s="39" t="s">
        <v>21</v>
      </c>
      <c r="H10" s="39"/>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row>
    <row r="11" spans="1:49" ht="15" customHeight="1" x14ac:dyDescent="0.25">
      <c r="A11" s="10" t="s">
        <v>13</v>
      </c>
      <c r="C11" s="15" t="s">
        <v>13</v>
      </c>
      <c r="D11" s="12" t="str">
        <f>VLOOKUP(G:G,'PARAGENS CONCELHO'!$1:$1048576,2,FALSE)</f>
        <v xml:space="preserve"> 40.655985,  -7.912575</v>
      </c>
      <c r="E11" s="58" t="s">
        <v>3605</v>
      </c>
      <c r="F11" s="281" t="s">
        <v>281</v>
      </c>
      <c r="G11" s="281" t="s">
        <v>22</v>
      </c>
      <c r="H11" s="281"/>
    </row>
    <row r="12" spans="1:49" s="161" customFormat="1" ht="15" customHeight="1" x14ac:dyDescent="0.25">
      <c r="A12" s="160" t="s">
        <v>13</v>
      </c>
      <c r="C12" s="135" t="s">
        <v>13</v>
      </c>
      <c r="D12" s="162" t="str">
        <f>VLOOKUP(G:G,'PARAGENS CONCELHO'!$1:$1048576,2,FALSE)</f>
        <v xml:space="preserve"> 40.657660,  -7.909950</v>
      </c>
      <c r="E12" s="58" t="s">
        <v>3606</v>
      </c>
      <c r="F12" s="281" t="s">
        <v>290</v>
      </c>
      <c r="G12" s="39" t="s">
        <v>23</v>
      </c>
      <c r="H12" s="39"/>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row>
    <row r="13" spans="1:49" ht="15" customHeight="1" x14ac:dyDescent="0.25">
      <c r="A13" s="10" t="s">
        <v>13</v>
      </c>
      <c r="C13" s="15" t="s">
        <v>13</v>
      </c>
      <c r="D13" s="12" t="str">
        <f>VLOOKUP(G:G,'PARAGENS CONCELHO'!$1:$1048576,2,FALSE)</f>
        <v xml:space="preserve"> 40.659405,  -7.907466</v>
      </c>
      <c r="E13" s="58" t="s">
        <v>3606</v>
      </c>
      <c r="F13" s="281" t="s">
        <v>296</v>
      </c>
      <c r="G13" s="281" t="s">
        <v>24</v>
      </c>
      <c r="H13" s="281"/>
    </row>
    <row r="14" spans="1:49" s="161" customFormat="1" ht="15" customHeight="1" x14ac:dyDescent="0.25">
      <c r="A14" s="160" t="s">
        <v>13</v>
      </c>
      <c r="C14" s="135" t="s">
        <v>13</v>
      </c>
      <c r="D14" s="162" t="str">
        <f>VLOOKUP(G:G,'PARAGENS CONCELHO'!$1:$1048576,2,FALSE)</f>
        <v xml:space="preserve"> 40.660278,  -7.905383</v>
      </c>
      <c r="E14" s="58">
        <v>7</v>
      </c>
      <c r="F14" s="281" t="s">
        <v>1229</v>
      </c>
      <c r="G14" s="39" t="s">
        <v>25</v>
      </c>
      <c r="H14" s="39"/>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row>
    <row r="15" spans="1:49" ht="15" customHeight="1" x14ac:dyDescent="0.25">
      <c r="A15" s="10" t="s">
        <v>13</v>
      </c>
      <c r="C15" s="15" t="s">
        <v>13</v>
      </c>
      <c r="D15" s="12" t="str">
        <f>VLOOKUP(G:G,'PARAGENS CONCELHO'!$1:$1048576,2,FALSE)</f>
        <v xml:space="preserve"> 40.662912,  -7.902122</v>
      </c>
      <c r="E15" s="58">
        <v>7</v>
      </c>
      <c r="F15" s="281" t="s">
        <v>1235</v>
      </c>
      <c r="G15" s="281" t="s">
        <v>26</v>
      </c>
      <c r="H15" s="281"/>
    </row>
    <row r="16" spans="1:49" s="143" customFormat="1" ht="15" customHeight="1" x14ac:dyDescent="0.25">
      <c r="A16" s="150" t="s">
        <v>13</v>
      </c>
      <c r="C16" s="79" t="s">
        <v>13</v>
      </c>
      <c r="D16" s="23" t="str">
        <f>VLOOKUP(G:G,'PARAGENS CONCELHO'!$1:$1048576,2,FALSE)</f>
        <v xml:space="preserve"> 40.663391,  -7.900250</v>
      </c>
      <c r="E16" s="58">
        <v>7</v>
      </c>
      <c r="F16" s="280" t="s">
        <v>1238</v>
      </c>
      <c r="G16" s="279" t="s">
        <v>27</v>
      </c>
      <c r="H16" s="279" t="s">
        <v>28</v>
      </c>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row>
    <row r="17" spans="1:49" ht="15" customHeight="1" x14ac:dyDescent="0.25">
      <c r="A17" s="10" t="s">
        <v>13</v>
      </c>
      <c r="C17" s="15" t="s">
        <v>13</v>
      </c>
      <c r="D17" s="12" t="str">
        <f>VLOOKUP(G:G,'PARAGENS CONCELHO'!$1:$1048576,2,FALSE)</f>
        <v xml:space="preserve"> 40.663526,  -7.895240</v>
      </c>
      <c r="E17" s="58"/>
      <c r="F17" s="281" t="s">
        <v>1562</v>
      </c>
      <c r="G17" s="281" t="s">
        <v>29</v>
      </c>
      <c r="H17" s="281"/>
    </row>
    <row r="18" spans="1:49" s="143" customFormat="1" ht="15" customHeight="1" x14ac:dyDescent="0.25">
      <c r="A18" s="150" t="s">
        <v>13</v>
      </c>
      <c r="C18" s="79" t="s">
        <v>13</v>
      </c>
      <c r="D18" s="23" t="str">
        <f>VLOOKUP(G:G,'PARAGENS CONCELHO'!$1:$1048576,2,FALSE)</f>
        <v xml:space="preserve"> 40.663458,  -7.891009</v>
      </c>
      <c r="E18" s="58"/>
      <c r="F18" s="280" t="s">
        <v>3423</v>
      </c>
      <c r="G18" s="279" t="s">
        <v>3350</v>
      </c>
      <c r="H18" s="279" t="s">
        <v>31</v>
      </c>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row>
    <row r="19" spans="1:49" ht="15" customHeight="1" x14ac:dyDescent="0.25">
      <c r="A19" s="10" t="s">
        <v>13</v>
      </c>
      <c r="C19" s="15" t="s">
        <v>13</v>
      </c>
      <c r="D19" s="12" t="str">
        <f>VLOOKUP(G:G,'PARAGENS CONCELHO'!$1:$1048576,2,FALSE)</f>
        <v xml:space="preserve"> 40.663433,  -7.888283</v>
      </c>
      <c r="E19" s="58"/>
      <c r="F19" s="281" t="s">
        <v>1571</v>
      </c>
      <c r="G19" s="281" t="s">
        <v>32</v>
      </c>
      <c r="H19" s="281"/>
    </row>
    <row r="20" spans="1:49" s="161" customFormat="1" ht="15" customHeight="1" x14ac:dyDescent="0.25">
      <c r="A20" s="160" t="s">
        <v>13</v>
      </c>
      <c r="C20" s="135" t="s">
        <v>13</v>
      </c>
      <c r="D20" s="162" t="str">
        <f>VLOOKUP(G:G,'PARAGENS CONCELHO'!$1:$1048576,2,FALSE)</f>
        <v xml:space="preserve"> 40.662367,  -7.886436</v>
      </c>
      <c r="E20" s="58"/>
      <c r="F20" s="281" t="s">
        <v>1577</v>
      </c>
      <c r="G20" s="39" t="s">
        <v>33</v>
      </c>
      <c r="H20" s="39"/>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row>
    <row r="21" spans="1:49" ht="15" customHeight="1" x14ac:dyDescent="0.25">
      <c r="A21" s="10" t="s">
        <v>13</v>
      </c>
      <c r="C21" s="15" t="s">
        <v>13</v>
      </c>
      <c r="D21" s="12" t="str">
        <f>VLOOKUP(G:G,'PARAGENS CONCELHO'!$1:$1048576,2,FALSE)</f>
        <v xml:space="preserve"> 40.660052,  -7.885597</v>
      </c>
      <c r="E21" s="58"/>
      <c r="F21" s="281" t="s">
        <v>1580</v>
      </c>
      <c r="G21" s="281" t="s">
        <v>34</v>
      </c>
      <c r="H21" s="281"/>
    </row>
    <row r="22" spans="1:49" s="161" customFormat="1" ht="15" customHeight="1" x14ac:dyDescent="0.25">
      <c r="A22" s="160"/>
      <c r="C22" s="163"/>
      <c r="D22" s="162" t="str">
        <f>VLOOKUP(G:G,'PARAGENS CONCELHO'!$1:$1048576,2,FALSE)</f>
        <v xml:space="preserve"> 40.659826,  -7.884023</v>
      </c>
      <c r="E22" s="58"/>
      <c r="F22" s="281" t="s">
        <v>1583</v>
      </c>
      <c r="G22" s="281" t="s">
        <v>2819</v>
      </c>
      <c r="H22" s="281"/>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row>
    <row r="23" spans="1:49" ht="15" customHeight="1" x14ac:dyDescent="0.25">
      <c r="A23" s="19" t="s">
        <v>13</v>
      </c>
      <c r="C23" s="16" t="s">
        <v>13</v>
      </c>
      <c r="D23" s="12" t="str">
        <f>VLOOKUP(G:G,'PARAGENS CONCELHO'!$1:$1048576,2,FALSE)</f>
        <v xml:space="preserve"> 40.661487,  -7.884576</v>
      </c>
      <c r="E23" s="58"/>
      <c r="F23" s="281" t="s">
        <v>1622</v>
      </c>
      <c r="G23" s="39" t="s">
        <v>35</v>
      </c>
      <c r="H23" s="39"/>
    </row>
    <row r="24" spans="1:49" s="161" customFormat="1" ht="15" customHeight="1" x14ac:dyDescent="0.25">
      <c r="A24" s="160" t="s">
        <v>13</v>
      </c>
      <c r="C24" s="163" t="s">
        <v>13</v>
      </c>
      <c r="D24" s="162" t="str">
        <f>VLOOKUP(G:G,'PARAGENS CONCELHO'!$1:$1048576,2,FALSE)</f>
        <v xml:space="preserve"> 40.663706,  -7.884740</v>
      </c>
      <c r="E24" s="58"/>
      <c r="F24" s="281" t="s">
        <v>1613</v>
      </c>
      <c r="G24" s="281" t="s">
        <v>36</v>
      </c>
      <c r="H24" s="281"/>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row>
    <row r="25" spans="1:49" s="143" customFormat="1" ht="15" customHeight="1" x14ac:dyDescent="0.25">
      <c r="A25" s="150" t="s">
        <v>13</v>
      </c>
      <c r="C25" s="79" t="s">
        <v>13</v>
      </c>
      <c r="D25" s="23" t="str">
        <f>VLOOKUP(G:G,'PARAGENS CONCELHO'!$1:$1048576,2,FALSE)</f>
        <v xml:space="preserve"> 40.664109,  -7.880154</v>
      </c>
      <c r="E25" s="58"/>
      <c r="F25" s="280" t="s">
        <v>1610</v>
      </c>
      <c r="G25" s="279" t="s">
        <v>37</v>
      </c>
      <c r="H25" s="279" t="s">
        <v>15</v>
      </c>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row>
    <row r="26" spans="1:49" ht="15" customHeight="1" x14ac:dyDescent="0.25">
      <c r="A26" s="10" t="s">
        <v>13</v>
      </c>
      <c r="C26" s="15" t="s">
        <v>13</v>
      </c>
      <c r="D26" s="12" t="str">
        <f>VLOOKUP(G:G,'PARAGENS CONCELHO'!$1:$1048576,2,FALSE)</f>
        <v xml:space="preserve"> 40.664185,  -7.878891</v>
      </c>
      <c r="E26" s="58"/>
      <c r="F26" s="281" t="s">
        <v>1607</v>
      </c>
      <c r="G26" s="281" t="s">
        <v>38</v>
      </c>
      <c r="H26" s="281"/>
    </row>
    <row r="27" spans="1:49" s="161" customFormat="1" ht="15" customHeight="1" x14ac:dyDescent="0.25">
      <c r="A27" s="160" t="s">
        <v>13</v>
      </c>
      <c r="C27" s="135" t="s">
        <v>13</v>
      </c>
      <c r="D27" s="162" t="str">
        <f>VLOOKUP(G:G,'PARAGENS CONCELHO'!$1:$1048576,2,FALSE)</f>
        <v xml:space="preserve"> 40.662829,  -7.877230</v>
      </c>
      <c r="E27" s="58"/>
      <c r="F27" s="281" t="s">
        <v>1604</v>
      </c>
      <c r="G27" s="39" t="s">
        <v>39</v>
      </c>
      <c r="H27" s="39"/>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row>
    <row r="28" spans="1:49" ht="15" customHeight="1" x14ac:dyDescent="0.25">
      <c r="A28" s="10"/>
      <c r="C28" s="11"/>
      <c r="D28" s="12" t="str">
        <f>VLOOKUP(G:G,'PARAGENS CONCELHO'!$1:$1048576,2,FALSE)</f>
        <v xml:space="preserve"> 40.660069,  -7.876261</v>
      </c>
      <c r="E28" s="58"/>
      <c r="F28" s="281" t="s">
        <v>1619</v>
      </c>
      <c r="G28" s="39" t="s">
        <v>40</v>
      </c>
      <c r="H28" s="39"/>
    </row>
    <row r="29" spans="1:49" s="161" customFormat="1" ht="15" customHeight="1" x14ac:dyDescent="0.25">
      <c r="A29" s="160" t="s">
        <v>13</v>
      </c>
      <c r="C29" s="163" t="s">
        <v>13</v>
      </c>
      <c r="D29" s="162" t="str">
        <f>VLOOKUP(G:G,'PARAGENS CONCELHO'!$1:$1048576,2,FALSE)</f>
        <v xml:space="preserve"> 40.656287,  -7.872911</v>
      </c>
      <c r="E29" s="58"/>
      <c r="F29" s="281" t="s">
        <v>1598</v>
      </c>
      <c r="G29" s="281" t="s">
        <v>41</v>
      </c>
      <c r="H29" s="281"/>
      <c r="I29" s="11"/>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row>
    <row r="30" spans="1:49" ht="15" customHeight="1" x14ac:dyDescent="0.25">
      <c r="A30" s="10"/>
      <c r="C30" s="15"/>
      <c r="D30" s="12" t="str">
        <f>VLOOKUP(G:G,'PARAGENS CONCELHO'!$1:$1048576,2,FALSE)</f>
        <v xml:space="preserve"> 40.654333,  -7.873153</v>
      </c>
      <c r="E30" s="58"/>
      <c r="F30" s="281" t="s">
        <v>1628</v>
      </c>
      <c r="G30" s="281" t="s">
        <v>42</v>
      </c>
      <c r="H30" s="281"/>
      <c r="I30" s="15"/>
    </row>
    <row r="31" spans="1:49" s="161" customFormat="1" ht="15" customHeight="1" x14ac:dyDescent="0.25">
      <c r="A31" s="160" t="s">
        <v>13</v>
      </c>
      <c r="C31" s="135" t="s">
        <v>13</v>
      </c>
      <c r="D31" s="162" t="str">
        <f>VLOOKUP(G:G,'PARAGENS CONCELHO'!$1:$1048576,2,FALSE)</f>
        <v xml:space="preserve"> 40.652819,  -7.873407</v>
      </c>
      <c r="E31" s="58"/>
      <c r="F31" s="281" t="s">
        <v>1601</v>
      </c>
      <c r="G31" s="39" t="s">
        <v>43</v>
      </c>
      <c r="H31" s="39"/>
      <c r="I31" s="1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row>
    <row r="32" spans="1:49" ht="15" customHeight="1" x14ac:dyDescent="0.25">
      <c r="A32" s="10"/>
      <c r="C32" s="11"/>
      <c r="D32" s="12" t="str">
        <f>VLOOKUP(G:G,'PARAGENS CONCELHO'!$1:$1048576,2,FALSE)</f>
        <v xml:space="preserve"> 40.655046,  -7.872801</v>
      </c>
      <c r="E32" s="58"/>
      <c r="F32" s="281" t="s">
        <v>1625</v>
      </c>
      <c r="G32" s="39" t="s">
        <v>44</v>
      </c>
      <c r="H32" s="39"/>
      <c r="I32" s="15"/>
    </row>
    <row r="33" spans="1:49" s="161" customFormat="1" ht="15" customHeight="1" x14ac:dyDescent="0.25">
      <c r="A33" s="160" t="s">
        <v>13</v>
      </c>
      <c r="C33" s="163" t="s">
        <v>13</v>
      </c>
      <c r="D33" s="162" t="str">
        <f>VLOOKUP(G:G,'PARAGENS CONCELHO'!$1:$1048576,2,FALSE)</f>
        <v xml:space="preserve"> 40.657566,  -7.873075</v>
      </c>
      <c r="E33" s="58"/>
      <c r="F33" s="281" t="s">
        <v>1595</v>
      </c>
      <c r="G33" s="281" t="s">
        <v>45</v>
      </c>
      <c r="H33" s="281"/>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row>
    <row r="34" spans="1:49" ht="15" customHeight="1" x14ac:dyDescent="0.25">
      <c r="A34" s="10" t="s">
        <v>13</v>
      </c>
      <c r="C34" s="11" t="s">
        <v>13</v>
      </c>
      <c r="D34" s="12" t="str">
        <f>VLOOKUP(G:G,'PARAGENS CONCELHO'!$1:$1048576,2,FALSE)</f>
        <v xml:space="preserve"> 40.661206,  -7.877324</v>
      </c>
      <c r="E34" s="58"/>
      <c r="F34" s="281" t="s">
        <v>1592</v>
      </c>
      <c r="G34" s="39" t="s">
        <v>46</v>
      </c>
      <c r="H34" s="39"/>
    </row>
    <row r="35" spans="1:49" s="161" customFormat="1" ht="15" customHeight="1" x14ac:dyDescent="0.25">
      <c r="A35" s="160" t="s">
        <v>13</v>
      </c>
      <c r="C35" s="163" t="s">
        <v>13</v>
      </c>
      <c r="D35" s="162" t="str">
        <f>VLOOKUP(G:G,'PARAGENS CONCELHO'!$1:$1048576,2,FALSE)</f>
        <v xml:space="preserve"> 40.660132,  -7.879736</v>
      </c>
      <c r="E35" s="58"/>
      <c r="F35" s="281" t="s">
        <v>1589</v>
      </c>
      <c r="G35" s="281" t="s">
        <v>47</v>
      </c>
      <c r="H35" s="281"/>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row>
    <row r="36" spans="1:49" ht="15" customHeight="1" x14ac:dyDescent="0.25">
      <c r="A36" s="10" t="s">
        <v>13</v>
      </c>
      <c r="C36" s="11" t="s">
        <v>13</v>
      </c>
      <c r="D36" s="12" t="str">
        <f>VLOOKUP(G:G,'PARAGENS CONCELHO'!$1:$1048576,2,FALSE)</f>
        <v xml:space="preserve"> 40.659953,  -7.882820</v>
      </c>
      <c r="E36" s="58"/>
      <c r="F36" s="281" t="s">
        <v>1586</v>
      </c>
      <c r="G36" s="39" t="s">
        <v>48</v>
      </c>
      <c r="H36" s="39"/>
    </row>
    <row r="37" spans="1:49" s="161" customFormat="1" ht="15" customHeight="1" x14ac:dyDescent="0.25">
      <c r="A37" s="160" t="s">
        <v>13</v>
      </c>
      <c r="C37" s="163" t="s">
        <v>13</v>
      </c>
      <c r="D37" s="162" t="str">
        <f>VLOOKUP(G:G,'PARAGENS CONCELHO'!$1:$1048576,2,FALSE)</f>
        <v xml:space="preserve"> 40.661487,  -7.884576</v>
      </c>
      <c r="E37" s="58"/>
      <c r="F37" s="281" t="s">
        <v>1622</v>
      </c>
      <c r="G37" s="281" t="s">
        <v>35</v>
      </c>
      <c r="H37" s="281"/>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row>
    <row r="38" spans="1:49" ht="15" customHeight="1" x14ac:dyDescent="0.25">
      <c r="A38" s="10" t="s">
        <v>13</v>
      </c>
      <c r="C38" s="11" t="s">
        <v>13</v>
      </c>
      <c r="D38" s="12" t="str">
        <f>VLOOKUP(G:G,'PARAGENS CONCELHO'!$1:$1048576,2,FALSE)</f>
        <v xml:space="preserve"> 40.663706,  -7.884740</v>
      </c>
      <c r="E38" s="58"/>
      <c r="F38" s="281" t="s">
        <v>1613</v>
      </c>
      <c r="G38" s="39" t="s">
        <v>36</v>
      </c>
      <c r="H38" s="39"/>
    </row>
    <row r="39" spans="1:49" s="161" customFormat="1" ht="15" customHeight="1" x14ac:dyDescent="0.25">
      <c r="A39" s="160" t="s">
        <v>13</v>
      </c>
      <c r="C39" s="163" t="s">
        <v>13</v>
      </c>
      <c r="D39" s="162" t="str">
        <f>VLOOKUP(G:G,'PARAGENS CONCELHO'!$1:$1048576,2,FALSE)</f>
        <v xml:space="preserve"> 40.664109,  -7.880154</v>
      </c>
      <c r="E39" s="58"/>
      <c r="F39" s="281" t="s">
        <v>1610</v>
      </c>
      <c r="G39" s="281" t="s">
        <v>37</v>
      </c>
      <c r="H39" s="281"/>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row>
    <row r="40" spans="1:49" ht="15" customHeight="1" x14ac:dyDescent="0.25">
      <c r="A40" s="10" t="s">
        <v>13</v>
      </c>
      <c r="C40" s="11" t="s">
        <v>13</v>
      </c>
      <c r="D40" s="12" t="str">
        <f>VLOOKUP(G:G,'PARAGENS CONCELHO'!$1:$1048576,2,FALSE)</f>
        <v xml:space="preserve"> 40.664185,  -7.878891</v>
      </c>
      <c r="E40" s="58"/>
      <c r="F40" s="281" t="s">
        <v>1607</v>
      </c>
      <c r="G40" s="39" t="s">
        <v>38</v>
      </c>
      <c r="H40" s="39"/>
    </row>
    <row r="41" spans="1:49" s="161" customFormat="1" ht="15" customHeight="1" x14ac:dyDescent="0.25">
      <c r="A41" s="160" t="s">
        <v>13</v>
      </c>
      <c r="C41" s="163" t="s">
        <v>13</v>
      </c>
      <c r="D41" s="162" t="str">
        <f>VLOOKUP(G:G,'PARAGENS CONCELHO'!$1:$1048576,2,FALSE)</f>
        <v xml:space="preserve"> 40.662829,  -7.877230</v>
      </c>
      <c r="E41" s="58"/>
      <c r="F41" s="281" t="s">
        <v>1604</v>
      </c>
      <c r="G41" s="281" t="s">
        <v>39</v>
      </c>
      <c r="H41" s="28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row>
    <row r="42" spans="1:49" ht="15" customHeight="1" x14ac:dyDescent="0.25">
      <c r="A42" s="10" t="s">
        <v>13</v>
      </c>
      <c r="C42" s="11" t="s">
        <v>13</v>
      </c>
      <c r="D42" s="12" t="str">
        <f>VLOOKUP(G:G,'PARAGENS CONCELHO'!$1:$1048576,2,FALSE)</f>
        <v xml:space="preserve"> 40.661206,  -7.877324</v>
      </c>
      <c r="E42" s="58"/>
      <c r="F42" s="281" t="s">
        <v>1592</v>
      </c>
      <c r="G42" s="39" t="s">
        <v>46</v>
      </c>
      <c r="H42" s="39"/>
    </row>
    <row r="43" spans="1:49" s="161" customFormat="1" ht="15" customHeight="1" x14ac:dyDescent="0.25">
      <c r="A43" s="160" t="s">
        <v>13</v>
      </c>
      <c r="C43" s="163" t="s">
        <v>13</v>
      </c>
      <c r="D43" s="162" t="str">
        <f>VLOOKUP(G:G,'PARAGENS CONCELHO'!$1:$1048576,2,FALSE)</f>
        <v xml:space="preserve"> 40.660132,  -7.879736</v>
      </c>
      <c r="E43" s="58"/>
      <c r="F43" s="281" t="s">
        <v>1589</v>
      </c>
      <c r="G43" s="281" t="s">
        <v>47</v>
      </c>
      <c r="H43" s="281"/>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row>
    <row r="44" spans="1:49" ht="15" customHeight="1" x14ac:dyDescent="0.25">
      <c r="A44" s="10" t="s">
        <v>13</v>
      </c>
      <c r="C44" s="11" t="s">
        <v>13</v>
      </c>
      <c r="D44" s="12" t="str">
        <f>VLOOKUP(G:G,'PARAGENS CONCELHO'!$1:$1048576,2,FALSE)</f>
        <v xml:space="preserve"> 40.659953,  -7.882820</v>
      </c>
      <c r="E44" s="58"/>
      <c r="F44" s="281" t="s">
        <v>1586</v>
      </c>
      <c r="G44" s="39" t="s">
        <v>48</v>
      </c>
      <c r="H44" s="39"/>
    </row>
    <row r="45" spans="1:49" s="161" customFormat="1" ht="15" customHeight="1" x14ac:dyDescent="0.25">
      <c r="A45" s="160" t="s">
        <v>13</v>
      </c>
      <c r="C45" s="135" t="s">
        <v>13</v>
      </c>
      <c r="D45" s="162" t="str">
        <f>VLOOKUP(G:G,'PARAGENS CONCELHO'!$1:$1048576,2,FALSE)</f>
        <v xml:space="preserve"> 40.661487,  -7.884576</v>
      </c>
      <c r="E45" s="58"/>
      <c r="F45" s="281" t="s">
        <v>1622</v>
      </c>
      <c r="G45" s="39" t="s">
        <v>35</v>
      </c>
      <c r="H45" s="39"/>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row>
    <row r="46" spans="1:49" ht="15" customHeight="1" x14ac:dyDescent="0.25">
      <c r="A46" s="10" t="s">
        <v>13</v>
      </c>
      <c r="C46" s="15" t="s">
        <v>13</v>
      </c>
      <c r="D46" s="12" t="str">
        <f>VLOOKUP(G:G,'PARAGENS CONCELHO'!$1:$1048576,2,FALSE)</f>
        <v xml:space="preserve"> 40.663579,  -7.885277</v>
      </c>
      <c r="E46" s="58"/>
      <c r="F46" s="281" t="s">
        <v>1616</v>
      </c>
      <c r="G46" s="281" t="s">
        <v>49</v>
      </c>
      <c r="H46" s="281"/>
    </row>
    <row r="47" spans="1:49" s="161" customFormat="1" ht="15" customHeight="1" x14ac:dyDescent="0.25">
      <c r="A47" s="160" t="s">
        <v>13</v>
      </c>
      <c r="C47" s="135" t="s">
        <v>13</v>
      </c>
      <c r="D47" s="162" t="str">
        <f>VLOOKUP(G:G,'PARAGENS CONCELHO'!$1:$1048576,2,FALSE)</f>
        <v xml:space="preserve"> 40.663645,  -7.889044</v>
      </c>
      <c r="E47" s="58"/>
      <c r="F47" s="281" t="s">
        <v>1574</v>
      </c>
      <c r="G47" s="39" t="s">
        <v>50</v>
      </c>
      <c r="H47" s="39"/>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row>
    <row r="48" spans="1:49" ht="15" customHeight="1" x14ac:dyDescent="0.25">
      <c r="A48" s="10"/>
      <c r="C48" s="11"/>
      <c r="D48" s="12" t="str">
        <f>VLOOKUP(G:G,'PARAGENS CONCELHO'!$1:$1048576,2,FALSE)</f>
        <v xml:space="preserve"> 40.663526,  -7.890712</v>
      </c>
      <c r="E48" s="58"/>
      <c r="F48" s="281" t="s">
        <v>1568</v>
      </c>
      <c r="G48" s="39" t="s">
        <v>30</v>
      </c>
      <c r="H48" s="39"/>
    </row>
    <row r="49" spans="1:49" s="143" customFormat="1" ht="15" customHeight="1" x14ac:dyDescent="0.25">
      <c r="A49" s="150" t="s">
        <v>13</v>
      </c>
      <c r="C49" s="80" t="s">
        <v>13</v>
      </c>
      <c r="D49" s="23" t="str">
        <f>VLOOKUP(G:G,'PARAGENS CONCELHO'!$1:$1048576,2,FALSE)</f>
        <v xml:space="preserve"> 40.663646,  -7.895052</v>
      </c>
      <c r="E49" s="58"/>
      <c r="F49" s="280" t="s">
        <v>1565</v>
      </c>
      <c r="G49" s="280" t="s">
        <v>51</v>
      </c>
      <c r="H49" s="280" t="s">
        <v>28</v>
      </c>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row>
    <row r="50" spans="1:49" ht="15" customHeight="1" x14ac:dyDescent="0.25">
      <c r="A50" s="10" t="s">
        <v>13</v>
      </c>
      <c r="C50" s="11" t="s">
        <v>13</v>
      </c>
      <c r="D50" s="12" t="str">
        <f>VLOOKUP(G:G,'PARAGENS CONCELHO'!$1:$1048576,2,FALSE)</f>
        <v xml:space="preserve"> 40.663410,  -7.900730</v>
      </c>
      <c r="E50" s="58">
        <v>7</v>
      </c>
      <c r="F50" s="281" t="s">
        <v>1241</v>
      </c>
      <c r="G50" s="39" t="s">
        <v>53</v>
      </c>
      <c r="H50" s="39"/>
    </row>
    <row r="51" spans="1:49" s="143" customFormat="1" ht="15" customHeight="1" x14ac:dyDescent="0.25">
      <c r="A51" s="150"/>
      <c r="C51" s="79"/>
      <c r="D51" s="23" t="str">
        <f>VLOOKUP(G:G,'PARAGENS CONCELHO'!$1:$1048576,2,FALSE)</f>
        <v xml:space="preserve"> 40.663058,  -7.902329</v>
      </c>
      <c r="E51" s="58">
        <v>7</v>
      </c>
      <c r="F51" s="280" t="s">
        <v>1232</v>
      </c>
      <c r="G51" s="279" t="s">
        <v>54</v>
      </c>
      <c r="H51" s="279" t="s">
        <v>31</v>
      </c>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row>
    <row r="52" spans="1:49" ht="15" customHeight="1" x14ac:dyDescent="0.25">
      <c r="A52" s="10" t="s">
        <v>13</v>
      </c>
      <c r="C52" s="15" t="s">
        <v>13</v>
      </c>
      <c r="D52" s="12" t="str">
        <f>VLOOKUP(G:G,'PARAGENS CONCELHO'!$1:$1048576,2,FALSE)</f>
        <v xml:space="preserve"> 40.659035,  -7.908139</v>
      </c>
      <c r="E52" s="58" t="s">
        <v>3551</v>
      </c>
      <c r="F52" s="281" t="s">
        <v>299</v>
      </c>
      <c r="G52" s="281" t="s">
        <v>55</v>
      </c>
      <c r="H52" s="281"/>
    </row>
    <row r="53" spans="1:49" s="161" customFormat="1" ht="15" customHeight="1" x14ac:dyDescent="0.25">
      <c r="A53" s="160" t="s">
        <v>13</v>
      </c>
      <c r="C53" s="135" t="s">
        <v>13</v>
      </c>
      <c r="D53" s="162" t="str">
        <f>VLOOKUP(G:G,'PARAGENS CONCELHO'!$1:$1048576,2,FALSE)</f>
        <v xml:space="preserve"> 40.657736,  -7.910015</v>
      </c>
      <c r="E53" s="58" t="s">
        <v>3551</v>
      </c>
      <c r="F53" s="281" t="s">
        <v>293</v>
      </c>
      <c r="G53" s="39" t="s">
        <v>56</v>
      </c>
      <c r="H53" s="39"/>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row>
    <row r="54" spans="1:49" ht="15" customHeight="1" x14ac:dyDescent="0.25">
      <c r="A54" s="10" t="s">
        <v>13</v>
      </c>
      <c r="C54" s="15" t="s">
        <v>13</v>
      </c>
      <c r="D54" s="12" t="str">
        <f>VLOOKUP(G:G,'PARAGENS CONCELHO'!$1:$1048576,2,FALSE)</f>
        <v xml:space="preserve"> 40.656632,  -7.912392</v>
      </c>
      <c r="E54" s="58" t="s">
        <v>3607</v>
      </c>
      <c r="F54" s="281" t="s">
        <v>284</v>
      </c>
      <c r="G54" s="281" t="s">
        <v>57</v>
      </c>
      <c r="H54" s="281"/>
    </row>
    <row r="55" spans="1:49" s="161" customFormat="1" ht="15" customHeight="1" x14ac:dyDescent="0.25">
      <c r="A55" s="160" t="s">
        <v>13</v>
      </c>
      <c r="C55" s="135" t="s">
        <v>13</v>
      </c>
      <c r="D55" s="162" t="str">
        <f>VLOOKUP(G:G,'PARAGENS CONCELHO'!$1:$1048576,2,FALSE)</f>
        <v xml:space="preserve"> 40.656145,  -7.914081</v>
      </c>
      <c r="E55" s="58" t="s">
        <v>3604</v>
      </c>
      <c r="F55" s="281" t="s">
        <v>278</v>
      </c>
      <c r="G55" s="39" t="s">
        <v>21</v>
      </c>
      <c r="H55" s="39"/>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row>
    <row r="56" spans="1:49" ht="15" customHeight="1" x14ac:dyDescent="0.25">
      <c r="A56" s="10" t="s">
        <v>13</v>
      </c>
      <c r="C56" s="15" t="s">
        <v>13</v>
      </c>
      <c r="D56" s="12" t="str">
        <f>VLOOKUP(G:G,'PARAGENS CONCELHO'!$1:$1048576,2,FALSE)</f>
        <v xml:space="preserve"> 40.659281,  -7.914792</v>
      </c>
      <c r="E56" s="58" t="s">
        <v>3603</v>
      </c>
      <c r="F56" s="281" t="s">
        <v>521</v>
      </c>
      <c r="G56" s="281" t="s">
        <v>59</v>
      </c>
      <c r="H56" s="281"/>
    </row>
    <row r="57" spans="1:49" s="161" customFormat="1" ht="15" customHeight="1" x14ac:dyDescent="0.25">
      <c r="A57" s="160" t="s">
        <v>13</v>
      </c>
      <c r="C57" s="135" t="s">
        <v>13</v>
      </c>
      <c r="D57" s="162">
        <f>VLOOKUP(G:G,'PARAGENS CONCELHO'!$1:$1048576,2,FALSE)</f>
        <v>0</v>
      </c>
      <c r="E57" s="58" t="s">
        <v>3602</v>
      </c>
      <c r="F57" s="281" t="s">
        <v>136</v>
      </c>
      <c r="G57" s="39" t="s">
        <v>14</v>
      </c>
      <c r="H57" s="39"/>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row>
    <row r="59" spans="1:49" hidden="1" x14ac:dyDescent="0.25"/>
    <row r="60" spans="1:49" x14ac:dyDescent="0.25">
      <c r="G60" s="7"/>
    </row>
    <row r="66" spans="9:9" x14ac:dyDescent="0.25">
      <c r="I66" s="44"/>
    </row>
  </sheetData>
  <mergeCells count="2">
    <mergeCell ref="F5:H5"/>
    <mergeCell ref="F4:H4"/>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&amp;L&amp;"-,Negrito"&amp;12Empresa Berrelhas de Camionagem, Lda
500 095 884
Viseu&amp;R&amp;G</oddHeader>
    <oddFooter>&amp;LViseu, 03 de março de 2025
&amp;RPágina &amp;P de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pageSetUpPr fitToPage="1"/>
  </sheetPr>
  <dimension ref="A1:CU68"/>
  <sheetViews>
    <sheetView topLeftCell="F60" zoomScaleNormal="100" workbookViewId="0">
      <selection activeCell="F47" sqref="F47"/>
    </sheetView>
  </sheetViews>
  <sheetFormatPr defaultColWidth="9.140625" defaultRowHeight="15" x14ac:dyDescent="0.25"/>
  <cols>
    <col min="1" max="2" width="9.140625" hidden="1" customWidth="1"/>
    <col min="3" max="3" width="3.85546875" hidden="1" customWidth="1"/>
    <col min="4" max="4" width="24.28515625" hidden="1" customWidth="1"/>
    <col min="5" max="5" width="47.140625" hidden="1" customWidth="1"/>
    <col min="6" max="6" width="23.42578125" bestFit="1" customWidth="1"/>
    <col min="7" max="7" width="13.42578125" bestFit="1" customWidth="1"/>
    <col min="8" max="8" width="15.140625" bestFit="1" customWidth="1"/>
  </cols>
  <sheetData>
    <row r="1" spans="1:47" hidden="1" x14ac:dyDescent="0.25">
      <c r="F1" s="1" t="s">
        <v>0</v>
      </c>
      <c r="G1" s="2"/>
    </row>
    <row r="2" spans="1:47" hidden="1" x14ac:dyDescent="0.25">
      <c r="F2" s="3" t="s">
        <v>1</v>
      </c>
      <c r="G2" s="4"/>
    </row>
    <row r="3" spans="1:47" ht="15" customHeight="1" x14ac:dyDescent="0.25"/>
    <row r="4" spans="1:47" s="89" customFormat="1" ht="15" customHeight="1" x14ac:dyDescent="0.25">
      <c r="F4" s="313" t="s">
        <v>3902</v>
      </c>
      <c r="G4" s="313"/>
      <c r="H4" s="313"/>
      <c r="S4"/>
      <c r="T4"/>
      <c r="U4"/>
      <c r="V4"/>
      <c r="W4"/>
      <c r="X4"/>
      <c r="Y4"/>
      <c r="Z4"/>
      <c r="AA4"/>
      <c r="AB4"/>
      <c r="AC4"/>
      <c r="AD4"/>
      <c r="AE4"/>
      <c r="AF4"/>
      <c r="AG4"/>
      <c r="AH4"/>
      <c r="AI4"/>
      <c r="AJ4"/>
      <c r="AK4"/>
      <c r="AL4"/>
      <c r="AM4"/>
      <c r="AN4"/>
      <c r="AO4"/>
      <c r="AP4"/>
      <c r="AQ4"/>
      <c r="AR4"/>
      <c r="AS4"/>
      <c r="AT4"/>
      <c r="AU4"/>
    </row>
    <row r="5" spans="1:47" ht="15" customHeight="1" x14ac:dyDescent="0.25">
      <c r="D5" s="202" t="s">
        <v>3</v>
      </c>
      <c r="E5" s="198"/>
      <c r="F5" s="311" t="s">
        <v>121</v>
      </c>
      <c r="G5" s="311"/>
      <c r="H5" s="311"/>
    </row>
    <row r="6" spans="1:47" ht="15" customHeight="1" x14ac:dyDescent="0.25">
      <c r="D6" s="202"/>
      <c r="E6" s="203"/>
    </row>
    <row r="7" spans="1:47" ht="15" customHeight="1" x14ac:dyDescent="0.25">
      <c r="A7" s="8" t="s">
        <v>6</v>
      </c>
      <c r="B7" s="8" t="s">
        <v>7</v>
      </c>
      <c r="D7" s="204" t="s">
        <v>8</v>
      </c>
      <c r="E7" s="169" t="s">
        <v>3601</v>
      </c>
      <c r="F7" s="217" t="s">
        <v>9</v>
      </c>
      <c r="G7" s="217" t="s">
        <v>10</v>
      </c>
      <c r="H7" s="217" t="s">
        <v>12</v>
      </c>
    </row>
    <row r="8" spans="1:47" s="143" customFormat="1" ht="15" customHeight="1" x14ac:dyDescent="0.25">
      <c r="A8" s="151" t="s">
        <v>13</v>
      </c>
      <c r="C8" s="149" t="s">
        <v>13</v>
      </c>
      <c r="D8" s="23">
        <f>VLOOKUP(G:G,'PARAGENS CONCELHO'!$1:$1048576,2,FALSE)</f>
        <v>0</v>
      </c>
      <c r="E8" s="12" t="s">
        <v>3609</v>
      </c>
      <c r="F8" s="280" t="s">
        <v>136</v>
      </c>
      <c r="G8" s="279" t="s">
        <v>14</v>
      </c>
      <c r="H8" s="279" t="s">
        <v>15</v>
      </c>
      <c r="I8"/>
      <c r="J8"/>
      <c r="K8"/>
      <c r="L8"/>
      <c r="M8"/>
      <c r="N8"/>
      <c r="O8"/>
      <c r="P8"/>
      <c r="Q8"/>
      <c r="R8"/>
      <c r="S8"/>
      <c r="T8"/>
      <c r="U8"/>
      <c r="V8"/>
      <c r="W8"/>
      <c r="X8"/>
      <c r="Y8"/>
      <c r="Z8"/>
      <c r="AA8"/>
      <c r="AB8"/>
      <c r="AC8"/>
      <c r="AD8"/>
      <c r="AE8"/>
      <c r="AF8"/>
      <c r="AG8"/>
      <c r="AH8"/>
      <c r="AI8"/>
      <c r="AJ8"/>
      <c r="AK8"/>
      <c r="AL8"/>
      <c r="AM8"/>
      <c r="AN8"/>
      <c r="AO8"/>
      <c r="AP8"/>
      <c r="AQ8"/>
      <c r="AR8"/>
      <c r="AS8"/>
      <c r="AT8"/>
      <c r="AU8"/>
    </row>
    <row r="9" spans="1:47" ht="15" customHeight="1" x14ac:dyDescent="0.25">
      <c r="A9" s="10" t="s">
        <v>13</v>
      </c>
      <c r="C9" s="15" t="s">
        <v>13</v>
      </c>
      <c r="D9" s="12" t="str">
        <f>VLOOKUP(G:G,'PARAGENS CONCELHO'!$1:$1048576,2,FALSE)</f>
        <v xml:space="preserve"> 40.659058,  -7.914846</v>
      </c>
      <c r="E9" s="12" t="s">
        <v>3610</v>
      </c>
      <c r="F9" s="281" t="s">
        <v>524</v>
      </c>
      <c r="G9" s="39" t="s">
        <v>20</v>
      </c>
      <c r="H9" s="39"/>
    </row>
    <row r="10" spans="1:47" ht="15" customHeight="1" x14ac:dyDescent="0.25">
      <c r="A10" s="19" t="s">
        <v>13</v>
      </c>
      <c r="C10" s="16" t="s">
        <v>13</v>
      </c>
      <c r="D10" s="12" t="str">
        <f>VLOOKUP(G:G,'PARAGENS CONCELHO'!$1:$1048576,2,FALSE)</f>
        <v xml:space="preserve"> 40.657607,  -7.915943</v>
      </c>
      <c r="E10" s="12" t="s">
        <v>3611</v>
      </c>
      <c r="F10" s="281" t="s">
        <v>1901</v>
      </c>
      <c r="G10" s="281" t="s">
        <v>67</v>
      </c>
      <c r="H10" s="281"/>
    </row>
    <row r="11" spans="1:47" ht="15" customHeight="1" x14ac:dyDescent="0.25">
      <c r="A11" s="10" t="s">
        <v>13</v>
      </c>
      <c r="C11" s="15" t="s">
        <v>13</v>
      </c>
      <c r="D11" s="12" t="str">
        <f>VLOOKUP(G:G,'PARAGENS CONCELHO'!$1:$1048576,2,FALSE)</f>
        <v xml:space="preserve"> 40.659123,  -7.918876</v>
      </c>
      <c r="E11" s="12" t="s">
        <v>3611</v>
      </c>
      <c r="F11" s="281" t="s">
        <v>153</v>
      </c>
      <c r="G11" s="39" t="s">
        <v>68</v>
      </c>
      <c r="H11" s="39"/>
    </row>
    <row r="12" spans="1:47" ht="15" customHeight="1" x14ac:dyDescent="0.25">
      <c r="A12" s="19" t="s">
        <v>13</v>
      </c>
      <c r="C12" s="16" t="s">
        <v>13</v>
      </c>
      <c r="D12" s="12" t="str">
        <f>VLOOKUP(G:G,'PARAGENS CONCELHO'!$1:$1048576,2,FALSE)</f>
        <v xml:space="preserve"> 40.659434,  -7.920299</v>
      </c>
      <c r="E12" s="12">
        <v>14</v>
      </c>
      <c r="F12" s="281" t="s">
        <v>1892</v>
      </c>
      <c r="G12" s="281" t="s">
        <v>69</v>
      </c>
      <c r="H12" s="281"/>
    </row>
    <row r="13" spans="1:47" ht="15" customHeight="1" x14ac:dyDescent="0.25">
      <c r="A13" s="10" t="s">
        <v>13</v>
      </c>
      <c r="C13" s="15" t="s">
        <v>13</v>
      </c>
      <c r="D13" s="12" t="str">
        <f>VLOOKUP(G:G,'PARAGENS CONCELHO'!$1:$1048576,2,FALSE)</f>
        <v xml:space="preserve"> 40.659378,  -7.921850</v>
      </c>
      <c r="E13" s="12">
        <v>14</v>
      </c>
      <c r="F13" s="281" t="s">
        <v>1895</v>
      </c>
      <c r="G13" s="39" t="s">
        <v>70</v>
      </c>
      <c r="H13" s="39"/>
    </row>
    <row r="14" spans="1:47" ht="15" customHeight="1" x14ac:dyDescent="0.25">
      <c r="A14" s="10" t="s">
        <v>13</v>
      </c>
      <c r="C14" s="15" t="s">
        <v>13</v>
      </c>
      <c r="D14" s="12" t="str">
        <f>VLOOKUP(G:G,'PARAGENS CONCELHO'!$1:$1048576,2,FALSE)</f>
        <v xml:space="preserve"> 40.654042,  -7.923620</v>
      </c>
      <c r="E14" s="12" t="s">
        <v>3589</v>
      </c>
      <c r="F14" s="281" t="s">
        <v>1724</v>
      </c>
      <c r="G14" s="39" t="s">
        <v>71</v>
      </c>
      <c r="H14" s="39"/>
    </row>
    <row r="15" spans="1:47" ht="15" customHeight="1" x14ac:dyDescent="0.25">
      <c r="A15" s="19" t="s">
        <v>13</v>
      </c>
      <c r="C15" s="16" t="s">
        <v>13</v>
      </c>
      <c r="D15" s="12" t="str">
        <f>VLOOKUP(G:G,'PARAGENS CONCELHO'!$1:$1048576,2,FALSE)</f>
        <v xml:space="preserve"> 40.652795,  -7.925494</v>
      </c>
      <c r="E15" s="12">
        <v>2</v>
      </c>
      <c r="F15" s="281" t="s">
        <v>1733</v>
      </c>
      <c r="G15" s="281" t="s">
        <v>72</v>
      </c>
      <c r="H15" s="281"/>
    </row>
    <row r="16" spans="1:47" ht="15" customHeight="1" x14ac:dyDescent="0.25">
      <c r="A16" s="10" t="s">
        <v>13</v>
      </c>
      <c r="C16" s="15" t="s">
        <v>13</v>
      </c>
      <c r="D16" s="12" t="str">
        <f>VLOOKUP(G:G,'PARAGENS CONCELHO'!$1:$1048576,2,FALSE)</f>
        <v xml:space="preserve"> 40.653169,  -7.927236</v>
      </c>
      <c r="E16" s="12">
        <v>2</v>
      </c>
      <c r="F16" s="281" t="s">
        <v>1736</v>
      </c>
      <c r="G16" s="39" t="s">
        <v>73</v>
      </c>
      <c r="H16" s="39"/>
    </row>
    <row r="17" spans="1:99" ht="15" customHeight="1" x14ac:dyDescent="0.25">
      <c r="A17" s="19" t="s">
        <v>13</v>
      </c>
      <c r="C17" s="16" t="s">
        <v>13</v>
      </c>
      <c r="D17" s="12" t="str">
        <f>VLOOKUP(G:G,'PARAGENS CONCELHO'!$1:$1048576,2,FALSE)</f>
        <v xml:space="preserve"> 40.654304,  -7.926906</v>
      </c>
      <c r="E17" s="12" t="s">
        <v>3164</v>
      </c>
      <c r="F17" s="281" t="s">
        <v>1742</v>
      </c>
      <c r="G17" s="281" t="s">
        <v>74</v>
      </c>
      <c r="H17" s="281"/>
    </row>
    <row r="18" spans="1:99" ht="15" customHeight="1" x14ac:dyDescent="0.25">
      <c r="A18" s="10" t="s">
        <v>13</v>
      </c>
      <c r="C18" s="15" t="s">
        <v>13</v>
      </c>
      <c r="D18" s="12" t="str">
        <f>VLOOKUP(G:G,'PARAGENS CONCELHO'!$1:$1048576,2,FALSE)</f>
        <v xml:space="preserve"> 40.655168,  -7.925382</v>
      </c>
      <c r="E18" s="12" t="s">
        <v>3164</v>
      </c>
      <c r="F18" s="281" t="s">
        <v>1745</v>
      </c>
      <c r="G18" s="39" t="s">
        <v>75</v>
      </c>
      <c r="H18" s="39"/>
    </row>
    <row r="19" spans="1:99" ht="15" customHeight="1" x14ac:dyDescent="0.25">
      <c r="A19" s="19" t="s">
        <v>13</v>
      </c>
      <c r="C19" s="16" t="s">
        <v>13</v>
      </c>
      <c r="D19" s="12" t="str">
        <f>VLOOKUP(G:G,'PARAGENS CONCELHO'!$1:$1048576,2,FALSE)</f>
        <v xml:space="preserve"> 40.657365,  -7.924617</v>
      </c>
      <c r="E19" s="12"/>
      <c r="F19" s="281" t="s">
        <v>2047</v>
      </c>
      <c r="G19" s="281" t="s">
        <v>76</v>
      </c>
      <c r="H19" s="281"/>
    </row>
    <row r="20" spans="1:99" ht="15" customHeight="1" x14ac:dyDescent="0.25">
      <c r="A20" s="10" t="s">
        <v>13</v>
      </c>
      <c r="C20" s="15" t="s">
        <v>13</v>
      </c>
      <c r="D20" s="12" t="str">
        <f>VLOOKUP(G:G,'PARAGENS CONCELHO'!$1:$1048576,2,FALSE)</f>
        <v xml:space="preserve"> 40.657826,  -7.926131</v>
      </c>
      <c r="E20" s="12"/>
      <c r="F20" s="281" t="s">
        <v>1754</v>
      </c>
      <c r="G20" s="39" t="s">
        <v>77</v>
      </c>
      <c r="H20" s="39"/>
    </row>
    <row r="21" spans="1:99" ht="15" customHeight="1" x14ac:dyDescent="0.25">
      <c r="A21" s="19" t="s">
        <v>13</v>
      </c>
      <c r="C21" s="16" t="s">
        <v>13</v>
      </c>
      <c r="D21" s="12" t="str">
        <f>VLOOKUP(G:G,'PARAGENS CONCELHO'!$1:$1048576,2,FALSE)</f>
        <v xml:space="preserve"> 40.658987,  -7.928315</v>
      </c>
      <c r="E21" s="12"/>
      <c r="F21" s="281" t="s">
        <v>2304</v>
      </c>
      <c r="G21" s="281" t="s">
        <v>78</v>
      </c>
      <c r="H21" s="281"/>
    </row>
    <row r="22" spans="1:99" s="143" customFormat="1" ht="15" customHeight="1" x14ac:dyDescent="0.25">
      <c r="A22" s="150" t="s">
        <v>13</v>
      </c>
      <c r="C22" s="80" t="s">
        <v>13</v>
      </c>
      <c r="D22" s="23" t="str">
        <f>VLOOKUP(G:G,'PARAGENS CONCELHO'!$1:$1048576,2,FALSE)</f>
        <v xml:space="preserve"> 40.658410,  -7.930225</v>
      </c>
      <c r="E22" s="12"/>
      <c r="F22" s="280" t="s">
        <v>2221</v>
      </c>
      <c r="G22" s="279" t="s">
        <v>79</v>
      </c>
      <c r="H22" s="279" t="s">
        <v>28</v>
      </c>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row>
    <row r="23" spans="1:99" ht="15" customHeight="1" x14ac:dyDescent="0.25">
      <c r="A23" s="19" t="s">
        <v>13</v>
      </c>
      <c r="C23" s="16" t="s">
        <v>13</v>
      </c>
      <c r="D23" s="12" t="str">
        <f>VLOOKUP(G:G,'PARAGENS CONCELHO'!$1:$1048576,2,FALSE)</f>
        <v xml:space="preserve"> 40.654260,  -7.935114</v>
      </c>
      <c r="E23" s="12"/>
      <c r="F23" s="281" t="s">
        <v>1766</v>
      </c>
      <c r="G23" s="281" t="s">
        <v>80</v>
      </c>
      <c r="H23" s="281"/>
    </row>
    <row r="24" spans="1:99" s="143" customFormat="1" ht="15" customHeight="1" x14ac:dyDescent="0.25">
      <c r="A24" s="150" t="s">
        <v>13</v>
      </c>
      <c r="C24" s="80" t="s">
        <v>13</v>
      </c>
      <c r="D24" s="23" t="str">
        <f>VLOOKUP(G:G,'PARAGENS CONCELHO'!$1:$1048576,2,FALSE)</f>
        <v xml:space="preserve"> 40.652541,  -7.937885</v>
      </c>
      <c r="E24" s="12"/>
      <c r="F24" s="280" t="s">
        <v>1772</v>
      </c>
      <c r="G24" s="279" t="s">
        <v>81</v>
      </c>
      <c r="H24" s="279" t="s">
        <v>31</v>
      </c>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row>
    <row r="25" spans="1:99" ht="15" customHeight="1" x14ac:dyDescent="0.25">
      <c r="A25" s="19" t="s">
        <v>13</v>
      </c>
      <c r="C25" s="16" t="s">
        <v>13</v>
      </c>
      <c r="D25" s="12" t="str">
        <f>VLOOKUP(G:G,'PARAGENS CONCELHO'!$1:$1048576,2,FALSE)</f>
        <v xml:space="preserve"> 40.651186,  -7.941212</v>
      </c>
      <c r="E25" s="12"/>
      <c r="F25" s="281" t="s">
        <v>1775</v>
      </c>
      <c r="G25" s="281" t="s">
        <v>82</v>
      </c>
      <c r="H25" s="281"/>
    </row>
    <row r="26" spans="1:99" ht="15" customHeight="1" x14ac:dyDescent="0.25">
      <c r="A26" s="10" t="s">
        <v>13</v>
      </c>
      <c r="C26" s="15" t="s">
        <v>13</v>
      </c>
      <c r="D26" s="12" t="str">
        <f>VLOOKUP(G:G,'PARAGENS CONCELHO'!$1:$1048576,2,FALSE)</f>
        <v xml:space="preserve"> 40.651229,  -7.944520</v>
      </c>
      <c r="E26" s="12"/>
      <c r="F26" s="281" t="s">
        <v>1781</v>
      </c>
      <c r="G26" s="39" t="s">
        <v>83</v>
      </c>
      <c r="H26" s="39"/>
    </row>
    <row r="27" spans="1:99" s="143" customFormat="1" ht="15" customHeight="1" x14ac:dyDescent="0.25">
      <c r="A27" s="150" t="s">
        <v>13</v>
      </c>
      <c r="B27" s="152"/>
      <c r="C27" s="80" t="s">
        <v>13</v>
      </c>
      <c r="D27" s="23" t="str">
        <f>VLOOKUP(G:G,'PARAGENS CONCELHO'!$1:$1048576,2,FALSE)</f>
        <v xml:space="preserve"> 40.646127,  -7.954380</v>
      </c>
      <c r="E27" s="12"/>
      <c r="F27" s="280" t="s">
        <v>2298</v>
      </c>
      <c r="G27" s="284" t="s">
        <v>84</v>
      </c>
      <c r="H27" s="284" t="s">
        <v>85</v>
      </c>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row>
    <row r="28" spans="1:99" ht="15" customHeight="1" x14ac:dyDescent="0.25">
      <c r="A28" s="10" t="s">
        <v>13</v>
      </c>
      <c r="C28" s="11" t="s">
        <v>13</v>
      </c>
      <c r="D28" s="12" t="str">
        <f>VLOOKUP(G:G,'PARAGENS CONCELHO'!$1:$1048576,2,FALSE)</f>
        <v xml:space="preserve"> 40.639578,  -7.962559</v>
      </c>
      <c r="E28" s="12"/>
      <c r="F28" s="281" t="s">
        <v>2300</v>
      </c>
      <c r="G28" s="281" t="s">
        <v>86</v>
      </c>
      <c r="H28" s="281"/>
    </row>
    <row r="29" spans="1:99" ht="15" customHeight="1" x14ac:dyDescent="0.25">
      <c r="A29" s="19" t="s">
        <v>13</v>
      </c>
      <c r="C29" s="16" t="s">
        <v>13</v>
      </c>
      <c r="D29" s="12" t="str">
        <f>VLOOKUP(G:G,'PARAGENS CONCELHO'!$1:$1048576,2,FALSE)</f>
        <v xml:space="preserve"> 40.641232,  -7.967922</v>
      </c>
      <c r="E29" s="12"/>
      <c r="F29" s="281" t="s">
        <v>1787</v>
      </c>
      <c r="G29" s="281" t="s">
        <v>87</v>
      </c>
      <c r="H29" s="281"/>
    </row>
    <row r="30" spans="1:99" ht="15" customHeight="1" x14ac:dyDescent="0.25">
      <c r="A30" s="10" t="s">
        <v>13</v>
      </c>
      <c r="C30" s="15" t="s">
        <v>13</v>
      </c>
      <c r="D30" s="12" t="str">
        <f>VLOOKUP(G:G,'PARAGENS CONCELHO'!$1:$1048576,2,FALSE)</f>
        <v xml:space="preserve"> 40.642356,  -7.971632</v>
      </c>
      <c r="E30" s="12"/>
      <c r="F30" s="281" t="s">
        <v>1790</v>
      </c>
      <c r="G30" s="39" t="s">
        <v>88</v>
      </c>
      <c r="H30" s="39"/>
    </row>
    <row r="31" spans="1:99" ht="15" customHeight="1" x14ac:dyDescent="0.25">
      <c r="A31" s="19" t="s">
        <v>13</v>
      </c>
      <c r="C31" s="16" t="s">
        <v>13</v>
      </c>
      <c r="D31" s="12" t="str">
        <f>VLOOKUP(G:G,'PARAGENS CONCELHO'!$1:$1048576,2,FALSE)</f>
        <v xml:space="preserve"> 40.642563,  -7.974734</v>
      </c>
      <c r="E31" s="12"/>
      <c r="F31" s="281" t="s">
        <v>1793</v>
      </c>
      <c r="G31" s="281" t="s">
        <v>89</v>
      </c>
      <c r="H31" s="281"/>
    </row>
    <row r="32" spans="1:99" ht="15" customHeight="1" x14ac:dyDescent="0.25">
      <c r="A32" s="10" t="s">
        <v>13</v>
      </c>
      <c r="C32" s="15" t="s">
        <v>13</v>
      </c>
      <c r="D32" s="12" t="str">
        <f>VLOOKUP(G:G,'PARAGENS CONCELHO'!$1:$1048576,2,FALSE)</f>
        <v xml:space="preserve"> 40.641717,  -7.982542</v>
      </c>
      <c r="E32" s="12"/>
      <c r="F32" s="281" t="s">
        <v>1796</v>
      </c>
      <c r="G32" s="39" t="s">
        <v>90</v>
      </c>
      <c r="H32" s="39"/>
    </row>
    <row r="33" spans="1:99" ht="15" customHeight="1" x14ac:dyDescent="0.25">
      <c r="A33" s="19" t="s">
        <v>13</v>
      </c>
      <c r="C33" s="16" t="s">
        <v>13</v>
      </c>
      <c r="D33" s="12" t="str">
        <f>VLOOKUP(G:G,'PARAGENS CONCELHO'!$1:$1048576,2,FALSE)</f>
        <v xml:space="preserve"> 40.639750,  -7.984611</v>
      </c>
      <c r="E33" s="12"/>
      <c r="F33" s="281" t="s">
        <v>2308</v>
      </c>
      <c r="G33" s="281" t="s">
        <v>91</v>
      </c>
      <c r="H33" s="281"/>
    </row>
    <row r="34" spans="1:99" s="143" customFormat="1" ht="15" customHeight="1" x14ac:dyDescent="0.25">
      <c r="A34" s="150" t="s">
        <v>13</v>
      </c>
      <c r="C34" s="80" t="s">
        <v>13</v>
      </c>
      <c r="D34" s="23" t="str">
        <f>VLOOKUP(G:G,'PARAGENS CONCELHO'!$1:$1048576,2,FALSE)</f>
        <v xml:space="preserve"> 40.642167,  -7.984387</v>
      </c>
      <c r="E34" s="12"/>
      <c r="F34" s="280" t="s">
        <v>1799</v>
      </c>
      <c r="G34" s="279" t="s">
        <v>92</v>
      </c>
      <c r="H34" s="279" t="s">
        <v>15</v>
      </c>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row>
    <row r="35" spans="1:99" ht="15" customHeight="1" x14ac:dyDescent="0.25">
      <c r="A35" s="19" t="s">
        <v>13</v>
      </c>
      <c r="C35" s="16" t="s">
        <v>13</v>
      </c>
      <c r="D35" s="12" t="str">
        <f>VLOOKUP(G:G,'PARAGENS CONCELHO'!$1:$1048576,2,FALSE)</f>
        <v xml:space="preserve"> 40.639189,  -7.984520</v>
      </c>
      <c r="E35" s="12"/>
      <c r="F35" s="281" t="s">
        <v>1802</v>
      </c>
      <c r="G35" s="281" t="s">
        <v>93</v>
      </c>
      <c r="H35" s="281"/>
    </row>
    <row r="36" spans="1:99" ht="15" customHeight="1" x14ac:dyDescent="0.25">
      <c r="A36" s="19" t="s">
        <v>13</v>
      </c>
      <c r="C36" s="16" t="s">
        <v>13</v>
      </c>
      <c r="D36" s="12" t="str">
        <f>VLOOKUP(G:G,'PARAGENS CONCELHO'!$1:$1048576,2,FALSE)</f>
        <v xml:space="preserve"> 40.642276,  -7.977442</v>
      </c>
      <c r="E36" s="12"/>
      <c r="F36" s="281" t="s">
        <v>1805</v>
      </c>
      <c r="G36" s="281" t="s">
        <v>94</v>
      </c>
      <c r="H36" s="281"/>
    </row>
    <row r="37" spans="1:99" ht="15" customHeight="1" x14ac:dyDescent="0.25">
      <c r="A37" s="10" t="s">
        <v>13</v>
      </c>
      <c r="C37" s="15" t="s">
        <v>13</v>
      </c>
      <c r="D37" s="12" t="str">
        <f>VLOOKUP(G:G,'PARAGENS CONCELHO'!$1:$1048576,2,FALSE)</f>
        <v xml:space="preserve"> 40.642288,  -7.971493</v>
      </c>
      <c r="E37" s="12"/>
      <c r="F37" s="281" t="s">
        <v>1808</v>
      </c>
      <c r="G37" s="39" t="s">
        <v>95</v>
      </c>
      <c r="H37" s="39"/>
    </row>
    <row r="38" spans="1:99" ht="15" customHeight="1" x14ac:dyDescent="0.25">
      <c r="A38" s="19" t="s">
        <v>13</v>
      </c>
      <c r="C38" s="16" t="s">
        <v>13</v>
      </c>
      <c r="D38" s="12" t="str">
        <f>VLOOKUP(G:G,'PARAGENS CONCELHO'!$1:$1048576,2,FALSE)</f>
        <v xml:space="preserve"> 40.641118,  -7.968903</v>
      </c>
      <c r="E38" s="12"/>
      <c r="F38" s="281" t="s">
        <v>1811</v>
      </c>
      <c r="G38" s="281" t="s">
        <v>96</v>
      </c>
      <c r="H38" s="281"/>
    </row>
    <row r="39" spans="1:99" ht="15" customHeight="1" x14ac:dyDescent="0.25">
      <c r="A39" s="10" t="s">
        <v>13</v>
      </c>
      <c r="C39" s="11" t="s">
        <v>13</v>
      </c>
      <c r="D39" s="12" t="str">
        <f>VLOOKUP(G:G,'PARAGENS CONCELHO'!$1:$1048576,2,FALSE)</f>
        <v xml:space="preserve"> 40.639959,  -7.961228</v>
      </c>
      <c r="E39" s="12"/>
      <c r="F39" s="281" t="s">
        <v>2328</v>
      </c>
      <c r="G39" s="281" t="s">
        <v>97</v>
      </c>
      <c r="H39" s="281"/>
    </row>
    <row r="40" spans="1:99" ht="15" customHeight="1" x14ac:dyDescent="0.25">
      <c r="A40" s="10" t="s">
        <v>13</v>
      </c>
      <c r="C40" s="15" t="s">
        <v>13</v>
      </c>
      <c r="D40" s="12" t="str">
        <f>VLOOKUP(G:G,'PARAGENS CONCELHO'!$1:$1048576,2,FALSE)</f>
        <v xml:space="preserve"> 40.645933,  -7.954532</v>
      </c>
      <c r="E40" s="12"/>
      <c r="F40" s="281" t="s">
        <v>2330</v>
      </c>
      <c r="G40" s="39" t="s">
        <v>98</v>
      </c>
      <c r="H40" s="39"/>
    </row>
    <row r="41" spans="1:99" s="143" customFormat="1" ht="15" customHeight="1" x14ac:dyDescent="0.25">
      <c r="A41" s="151" t="s">
        <v>13</v>
      </c>
      <c r="C41" s="149" t="s">
        <v>13</v>
      </c>
      <c r="D41" s="23" t="str">
        <f>VLOOKUP(G:G,'PARAGENS CONCELHO'!$1:$1048576,2,FALSE)</f>
        <v xml:space="preserve"> 40.650416,  -7.946284</v>
      </c>
      <c r="E41" s="12"/>
      <c r="F41" s="280" t="s">
        <v>1784</v>
      </c>
      <c r="G41" s="280" t="s">
        <v>99</v>
      </c>
      <c r="H41" s="280" t="s">
        <v>28</v>
      </c>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row>
    <row r="42" spans="1:99" ht="15" customHeight="1" x14ac:dyDescent="0.25">
      <c r="A42" s="10" t="s">
        <v>13</v>
      </c>
      <c r="C42" s="15" t="s">
        <v>13</v>
      </c>
      <c r="D42" s="12" t="str">
        <f>VLOOKUP(G:G,'PARAGENS CONCELHO'!$1:$1048576,2,FALSE)</f>
        <v xml:space="preserve"> 40.651152,  -7.944423</v>
      </c>
      <c r="E42" s="12"/>
      <c r="F42" s="281" t="s">
        <v>1814</v>
      </c>
      <c r="G42" s="39" t="s">
        <v>100</v>
      </c>
      <c r="H42" s="39"/>
    </row>
    <row r="43" spans="1:99" ht="15" customHeight="1" x14ac:dyDescent="0.25">
      <c r="A43" s="19" t="s">
        <v>13</v>
      </c>
      <c r="C43" s="16" t="s">
        <v>13</v>
      </c>
      <c r="D43" s="12" t="str">
        <f>VLOOKUP(G:G,'PARAGENS CONCELHO'!$1:$1048576,2,FALSE)</f>
        <v xml:space="preserve"> 40.651142,  -7.941377</v>
      </c>
      <c r="E43" s="12"/>
      <c r="F43" s="281" t="s">
        <v>1778</v>
      </c>
      <c r="G43" s="281" t="s">
        <v>101</v>
      </c>
      <c r="H43" s="281"/>
    </row>
    <row r="44" spans="1:99" ht="15" customHeight="1" x14ac:dyDescent="0.25">
      <c r="A44" s="10" t="s">
        <v>13</v>
      </c>
      <c r="C44" s="15" t="s">
        <v>13</v>
      </c>
      <c r="D44" s="12" t="str">
        <f>VLOOKUP(G:G,'PARAGENS CONCELHO'!$1:$1048576,2,FALSE)</f>
        <v xml:space="preserve"> 40.651326,  -7.939743</v>
      </c>
      <c r="E44" s="12"/>
      <c r="F44" s="281" t="s">
        <v>1820</v>
      </c>
      <c r="G44" s="39" t="s">
        <v>102</v>
      </c>
      <c r="H44" s="39"/>
    </row>
    <row r="45" spans="1:99" ht="15" customHeight="1" x14ac:dyDescent="0.25">
      <c r="A45" s="19" t="s">
        <v>13</v>
      </c>
      <c r="C45" s="16" t="s">
        <v>13</v>
      </c>
      <c r="D45" s="12" t="str">
        <f>VLOOKUP(G:G,'PARAGENS CONCELHO'!$1:$1048576,2,FALSE)</f>
        <v xml:space="preserve"> 40.652443,  -7.937910</v>
      </c>
      <c r="E45" s="12"/>
      <c r="F45" s="281" t="s">
        <v>1769</v>
      </c>
      <c r="G45" s="281" t="s">
        <v>103</v>
      </c>
      <c r="H45" s="281"/>
    </row>
    <row r="46" spans="1:99" s="143" customFormat="1" ht="15" customHeight="1" x14ac:dyDescent="0.25">
      <c r="A46" s="150" t="s">
        <v>13</v>
      </c>
      <c r="C46" s="80" t="s">
        <v>13</v>
      </c>
      <c r="D46" s="23" t="str">
        <f>VLOOKUP(G:G,'PARAGENS CONCELHO'!$1:$1048576,2,FALSE)</f>
        <v xml:space="preserve"> 40.654179,  -7.935044</v>
      </c>
      <c r="E46" s="12"/>
      <c r="F46" s="280" t="s">
        <v>1763</v>
      </c>
      <c r="G46" s="279" t="s">
        <v>104</v>
      </c>
      <c r="H46" s="279" t="s">
        <v>31</v>
      </c>
      <c r="I46"/>
      <c r="J46"/>
      <c r="K46"/>
      <c r="L46"/>
      <c r="M46"/>
      <c r="N46"/>
      <c r="O46"/>
      <c r="P46"/>
      <c r="Q46"/>
      <c r="R46"/>
      <c r="S46"/>
      <c r="T46"/>
      <c r="U46"/>
      <c r="V46"/>
      <c r="W46"/>
      <c r="X46"/>
      <c r="Y46"/>
      <c r="Z46"/>
      <c r="AA46"/>
      <c r="AB46"/>
      <c r="AC46"/>
      <c r="AD46"/>
      <c r="AE46"/>
      <c r="AF46"/>
      <c r="AG46"/>
      <c r="AH46"/>
      <c r="AI46"/>
      <c r="AJ46"/>
      <c r="AK46"/>
      <c r="AL46"/>
      <c r="AM46"/>
      <c r="AN46"/>
      <c r="AO46"/>
      <c r="AP46"/>
    </row>
    <row r="47" spans="1:99" ht="15" customHeight="1" x14ac:dyDescent="0.25">
      <c r="A47" s="19" t="s">
        <v>13</v>
      </c>
      <c r="C47" s="16" t="s">
        <v>13</v>
      </c>
      <c r="D47" s="12" t="str">
        <f>VLOOKUP(G:G,'PARAGENS CONCELHO'!$1:$1048576,2,FALSE)</f>
        <v xml:space="preserve"> 40.655256,  -7.933708</v>
      </c>
      <c r="E47" s="12"/>
      <c r="F47" s="281" t="s">
        <v>1760</v>
      </c>
      <c r="G47" s="281" t="s">
        <v>105</v>
      </c>
      <c r="H47" s="281"/>
    </row>
    <row r="48" spans="1:99" ht="15" customHeight="1" x14ac:dyDescent="0.25">
      <c r="A48" s="10" t="s">
        <v>13</v>
      </c>
      <c r="C48" s="15" t="s">
        <v>13</v>
      </c>
      <c r="D48" s="12" t="str">
        <f>VLOOKUP(G:G,'PARAGENS CONCELHO'!$1:$1048576,2,FALSE)</f>
        <v xml:space="preserve"> 40.658383,  -7.929931</v>
      </c>
      <c r="E48" s="12"/>
      <c r="F48" s="281" t="s">
        <v>2302</v>
      </c>
      <c r="G48" s="39" t="s">
        <v>106</v>
      </c>
      <c r="H48" s="39"/>
    </row>
    <row r="49" spans="1:42" s="143" customFormat="1" ht="15" customHeight="1" x14ac:dyDescent="0.25">
      <c r="A49" s="150" t="s">
        <v>13</v>
      </c>
      <c r="C49" s="79" t="s">
        <v>13</v>
      </c>
      <c r="D49" s="23" t="str">
        <f>VLOOKUP(G:G,'PARAGENS CONCELHO'!$1:$1048576,2,FALSE)</f>
        <v xml:space="preserve"> 40.658942,  -7.928036</v>
      </c>
      <c r="E49" s="12"/>
      <c r="F49" s="280" t="s">
        <v>1817</v>
      </c>
      <c r="G49" s="279" t="s">
        <v>107</v>
      </c>
      <c r="H49" s="279" t="s">
        <v>85</v>
      </c>
      <c r="I49"/>
      <c r="J49"/>
      <c r="K49"/>
      <c r="L49"/>
      <c r="M49"/>
      <c r="N49"/>
      <c r="O49"/>
      <c r="P49"/>
      <c r="Q49"/>
      <c r="R49"/>
      <c r="S49"/>
      <c r="T49"/>
      <c r="U49"/>
      <c r="V49"/>
      <c r="W49"/>
      <c r="X49"/>
      <c r="Y49"/>
      <c r="Z49"/>
      <c r="AA49"/>
      <c r="AB49"/>
      <c r="AC49"/>
      <c r="AD49"/>
      <c r="AE49"/>
      <c r="AF49"/>
      <c r="AG49"/>
      <c r="AH49"/>
      <c r="AI49"/>
      <c r="AJ49"/>
      <c r="AK49"/>
      <c r="AL49"/>
      <c r="AM49"/>
      <c r="AN49"/>
      <c r="AO49"/>
      <c r="AP49"/>
    </row>
    <row r="50" spans="1:42" ht="15" customHeight="1" x14ac:dyDescent="0.25">
      <c r="A50" s="10" t="s">
        <v>13</v>
      </c>
      <c r="C50" s="15" t="s">
        <v>13</v>
      </c>
      <c r="D50" s="12" t="str">
        <f>VLOOKUP(G:G,'PARAGENS CONCELHO'!$1:$1048576,2,FALSE)</f>
        <v xml:space="preserve"> 40.657729,  -7.926238</v>
      </c>
      <c r="E50" s="12"/>
      <c r="F50" s="281" t="s">
        <v>1757</v>
      </c>
      <c r="G50" s="281" t="s">
        <v>108</v>
      </c>
      <c r="H50" s="281"/>
    </row>
    <row r="51" spans="1:42" ht="15" customHeight="1" x14ac:dyDescent="0.25">
      <c r="A51" s="19" t="s">
        <v>13</v>
      </c>
      <c r="C51" s="16" t="s">
        <v>13</v>
      </c>
      <c r="D51" s="12" t="str">
        <f>VLOOKUP(G:G,'PARAGENS CONCELHO'!$1:$1048576,2,FALSE)</f>
        <v xml:space="preserve"> 40.657016,  -7.924756</v>
      </c>
      <c r="E51" s="12"/>
      <c r="F51" s="281" t="s">
        <v>1751</v>
      </c>
      <c r="G51" s="39" t="s">
        <v>109</v>
      </c>
      <c r="H51" s="39"/>
    </row>
    <row r="52" spans="1:42" ht="15" customHeight="1" x14ac:dyDescent="0.25">
      <c r="A52" s="10" t="s">
        <v>13</v>
      </c>
      <c r="C52" s="15" t="s">
        <v>13</v>
      </c>
      <c r="D52" s="12" t="str">
        <f>VLOOKUP(G:G,'PARAGENS CONCELHO'!$1:$1048576,2,FALSE)</f>
        <v xml:space="preserve"> 40.655333,  -7.925393</v>
      </c>
      <c r="E52" s="12" t="s">
        <v>3163</v>
      </c>
      <c r="F52" s="281" t="s">
        <v>1748</v>
      </c>
      <c r="G52" s="281" t="s">
        <v>110</v>
      </c>
      <c r="H52" s="281"/>
    </row>
    <row r="53" spans="1:42" ht="15" customHeight="1" x14ac:dyDescent="0.25">
      <c r="A53" s="19" t="s">
        <v>13</v>
      </c>
      <c r="C53" s="16" t="s">
        <v>13</v>
      </c>
      <c r="D53" s="12" t="str">
        <f>VLOOKUP(G:G,'PARAGENS CONCELHO'!$1:$1048576,2,FALSE)</f>
        <v xml:space="preserve"> 40.654041,  -7.927774</v>
      </c>
      <c r="E53" s="12" t="s">
        <v>3163</v>
      </c>
      <c r="F53" s="281" t="s">
        <v>2083</v>
      </c>
      <c r="G53" s="39" t="s">
        <v>111</v>
      </c>
      <c r="H53" s="39"/>
    </row>
    <row r="54" spans="1:42" ht="15" customHeight="1" x14ac:dyDescent="0.25">
      <c r="A54" s="10" t="s">
        <v>13</v>
      </c>
      <c r="C54" s="15" t="s">
        <v>13</v>
      </c>
      <c r="D54" s="12" t="str">
        <f>VLOOKUP(G:G,'PARAGENS CONCELHO'!$1:$1048576,2,FALSE)</f>
        <v xml:space="preserve"> 40.653201,  -7.927781</v>
      </c>
      <c r="E54" s="12"/>
      <c r="F54" s="281" t="s">
        <v>1739</v>
      </c>
      <c r="G54" s="281" t="s">
        <v>112</v>
      </c>
      <c r="H54" s="281"/>
    </row>
    <row r="55" spans="1:42" ht="15" customHeight="1" x14ac:dyDescent="0.25">
      <c r="A55" s="19" t="s">
        <v>13</v>
      </c>
      <c r="C55" s="16" t="s">
        <v>13</v>
      </c>
      <c r="D55" s="12" t="str">
        <f>VLOOKUP(G:G,'PARAGENS CONCELHO'!$1:$1048576,2,FALSE)</f>
        <v xml:space="preserve"> 40.652816,  -7.926176</v>
      </c>
      <c r="E55" s="12"/>
      <c r="F55" s="281" t="s">
        <v>1730</v>
      </c>
      <c r="G55" s="39" t="s">
        <v>113</v>
      </c>
      <c r="H55" s="39"/>
    </row>
    <row r="56" spans="1:42" ht="15" customHeight="1" x14ac:dyDescent="0.25">
      <c r="A56" s="10" t="s">
        <v>13</v>
      </c>
      <c r="C56" s="15" t="s">
        <v>13</v>
      </c>
      <c r="D56" s="12" t="str">
        <f>VLOOKUP(G:G,'PARAGENS CONCELHO'!$1:$1048576,2,FALSE)</f>
        <v xml:space="preserve"> 40.653778,  -7.924017</v>
      </c>
      <c r="E56" s="12"/>
      <c r="F56" s="281" t="s">
        <v>1727</v>
      </c>
      <c r="G56" s="281" t="s">
        <v>114</v>
      </c>
      <c r="H56" s="281"/>
    </row>
    <row r="57" spans="1:42" ht="15" customHeight="1" x14ac:dyDescent="0.25">
      <c r="A57" s="10"/>
      <c r="C57" s="11"/>
      <c r="D57" s="12" t="str">
        <f>VLOOKUP(G:G,'PARAGENS CONCELHO'!$1:$1048576,2,FALSE)</f>
        <v xml:space="preserve"> 40.659259,  -7.921607</v>
      </c>
      <c r="E57" s="12" t="s">
        <v>3184</v>
      </c>
      <c r="F57" s="281" t="s">
        <v>2306</v>
      </c>
      <c r="G57" s="39" t="s">
        <v>115</v>
      </c>
      <c r="H57" s="39"/>
    </row>
    <row r="58" spans="1:42" ht="15" customHeight="1" x14ac:dyDescent="0.25">
      <c r="A58" s="19" t="s">
        <v>13</v>
      </c>
      <c r="C58" s="16" t="s">
        <v>13</v>
      </c>
      <c r="D58" s="12" t="str">
        <f>VLOOKUP(G:G,'PARAGENS CONCELHO'!$1:$1048576,2,FALSE)</f>
        <v xml:space="preserve"> 40.658080,  -7.917039</v>
      </c>
      <c r="E58" s="12" t="s">
        <v>3612</v>
      </c>
      <c r="F58" s="281" t="s">
        <v>1898</v>
      </c>
      <c r="G58" s="39" t="s">
        <v>116</v>
      </c>
      <c r="H58" s="39"/>
    </row>
    <row r="59" spans="1:42" ht="15" customHeight="1" x14ac:dyDescent="0.25">
      <c r="A59" s="19"/>
      <c r="C59" s="16"/>
      <c r="D59" s="12" t="str">
        <f>VLOOKUP(G:G,'PARAGENS CONCELHO'!$1:$1048576,2,FALSE)</f>
        <v xml:space="preserve"> 40.657201,  -7.915340</v>
      </c>
      <c r="E59" s="12" t="s">
        <v>3612</v>
      </c>
      <c r="F59" s="281" t="s">
        <v>3349</v>
      </c>
      <c r="G59" s="39" t="s">
        <v>3348</v>
      </c>
      <c r="H59" s="39"/>
    </row>
    <row r="60" spans="1:42" ht="15" customHeight="1" x14ac:dyDescent="0.25">
      <c r="A60" s="10" t="s">
        <v>13</v>
      </c>
      <c r="C60" s="15" t="s">
        <v>13</v>
      </c>
      <c r="D60" s="12" t="str">
        <f>VLOOKUP(G:G,'PARAGENS CONCELHO'!$1:$1048576,2,FALSE)</f>
        <v xml:space="preserve"> 40.659281,  -7.914792</v>
      </c>
      <c r="E60" s="12" t="s">
        <v>3610</v>
      </c>
      <c r="F60" s="281" t="s">
        <v>521</v>
      </c>
      <c r="G60" s="281" t="s">
        <v>59</v>
      </c>
      <c r="H60" s="281"/>
    </row>
    <row r="61" spans="1:42" ht="15" customHeight="1" x14ac:dyDescent="0.25">
      <c r="A61" s="19" t="s">
        <v>13</v>
      </c>
      <c r="C61" s="16" t="s">
        <v>13</v>
      </c>
      <c r="D61" s="12">
        <f>VLOOKUP(G:G,'PARAGENS CONCELHO'!$1:$1048576,2,FALSE)</f>
        <v>0</v>
      </c>
      <c r="E61" s="12" t="s">
        <v>3609</v>
      </c>
      <c r="F61" s="281" t="s">
        <v>136</v>
      </c>
      <c r="G61" s="39" t="s">
        <v>14</v>
      </c>
      <c r="H61" s="39"/>
    </row>
    <row r="62" spans="1:42" hidden="1" x14ac:dyDescent="0.25"/>
    <row r="63" spans="1:42" hidden="1" x14ac:dyDescent="0.25"/>
    <row r="64" spans="1:42" hidden="1" x14ac:dyDescent="0.25"/>
    <row r="68" spans="9:9" x14ac:dyDescent="0.25">
      <c r="I68" s="5"/>
    </row>
  </sheetData>
  <mergeCells count="2">
    <mergeCell ref="F5:H5"/>
    <mergeCell ref="F4:H4"/>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&amp;L&amp;"-,Negrito"&amp;12Empresa Berrelhas de Camionagem, Lda
500 095 884
Viseu&amp;R&amp;G</oddHeader>
    <oddFooter>&amp;LViseu, 03 de março de 2025
&amp;RPágina &amp;P de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CD72"/>
  <sheetViews>
    <sheetView topLeftCell="F74" zoomScaleNormal="100" workbookViewId="0">
      <selection activeCell="F47" sqref="F47"/>
    </sheetView>
  </sheetViews>
  <sheetFormatPr defaultColWidth="9.140625" defaultRowHeight="15" x14ac:dyDescent="0.25"/>
  <cols>
    <col min="1" max="2" width="9.140625" hidden="1" customWidth="1"/>
    <col min="3" max="3" width="3.85546875" hidden="1" customWidth="1"/>
    <col min="4" max="4" width="27.7109375" hidden="1" customWidth="1"/>
    <col min="5" max="5" width="45" hidden="1" customWidth="1"/>
    <col min="6" max="6" width="27.42578125" bestFit="1" customWidth="1"/>
    <col min="7" max="7" width="17.140625" bestFit="1" customWidth="1"/>
    <col min="8" max="8" width="19.7109375" bestFit="1" customWidth="1"/>
  </cols>
  <sheetData>
    <row r="1" spans="1:82" hidden="1" x14ac:dyDescent="0.25">
      <c r="F1" s="1" t="s">
        <v>0</v>
      </c>
      <c r="G1" s="2"/>
    </row>
    <row r="2" spans="1:82" hidden="1" x14ac:dyDescent="0.25">
      <c r="F2" s="1" t="s">
        <v>1</v>
      </c>
      <c r="G2" s="30"/>
    </row>
    <row r="3" spans="1:82" ht="15" customHeight="1" x14ac:dyDescent="0.25"/>
    <row r="4" spans="1:82" s="117" customFormat="1" ht="15" customHeight="1" x14ac:dyDescent="0.25">
      <c r="F4" s="315" t="s">
        <v>3903</v>
      </c>
      <c r="G4" s="315"/>
      <c r="H4" s="315"/>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row>
    <row r="5" spans="1:82" ht="15" customHeight="1" x14ac:dyDescent="0.25">
      <c r="D5" s="205" t="s">
        <v>3</v>
      </c>
      <c r="E5" s="167"/>
      <c r="F5" s="314" t="s">
        <v>122</v>
      </c>
      <c r="G5" s="314"/>
      <c r="H5" s="314"/>
    </row>
    <row r="6" spans="1:82" ht="15" customHeight="1" x14ac:dyDescent="0.25">
      <c r="D6" s="206"/>
      <c r="E6" s="170"/>
    </row>
    <row r="7" spans="1:82" ht="15" customHeight="1" x14ac:dyDescent="0.25">
      <c r="A7" s="8" t="s">
        <v>6</v>
      </c>
      <c r="B7" s="8" t="s">
        <v>7</v>
      </c>
      <c r="D7" s="204" t="s">
        <v>8</v>
      </c>
      <c r="E7" s="169" t="s">
        <v>3601</v>
      </c>
      <c r="F7" s="200" t="s">
        <v>9</v>
      </c>
      <c r="G7" s="200" t="s">
        <v>10</v>
      </c>
      <c r="H7" s="200" t="s">
        <v>12</v>
      </c>
    </row>
    <row r="8" spans="1:82" s="143" customFormat="1" ht="15" customHeight="1" x14ac:dyDescent="0.25">
      <c r="A8" s="151" t="s">
        <v>13</v>
      </c>
      <c r="C8" s="149" t="s">
        <v>13</v>
      </c>
      <c r="D8" s="23">
        <f>VLOOKUP(G:G,'PARAGENS CONCELHO'!$1:$1048576,2,FALSE)</f>
        <v>0</v>
      </c>
      <c r="E8" s="50" t="s">
        <v>3613</v>
      </c>
      <c r="F8" s="23" t="s">
        <v>136</v>
      </c>
      <c r="G8" s="23" t="s">
        <v>14</v>
      </c>
      <c r="H8" s="23" t="s">
        <v>15</v>
      </c>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row>
    <row r="9" spans="1:82" ht="15" customHeight="1" x14ac:dyDescent="0.25">
      <c r="A9" s="10" t="s">
        <v>13</v>
      </c>
      <c r="C9" s="15" t="s">
        <v>13</v>
      </c>
      <c r="D9" s="12" t="str">
        <f>VLOOKUP(G:G,'PARAGENS CONCELHO'!$1:$1048576,2,FALSE)</f>
        <v xml:space="preserve"> 40.659058,  -7.914846</v>
      </c>
      <c r="E9" s="50" t="s">
        <v>3614</v>
      </c>
      <c r="F9" s="12" t="s">
        <v>524</v>
      </c>
      <c r="G9" s="28" t="s">
        <v>20</v>
      </c>
      <c r="H9" s="28"/>
    </row>
    <row r="10" spans="1:82" ht="15" customHeight="1" x14ac:dyDescent="0.25">
      <c r="A10" s="19" t="s">
        <v>13</v>
      </c>
      <c r="C10" s="16" t="s">
        <v>13</v>
      </c>
      <c r="D10" s="12" t="str">
        <f>VLOOKUP(G:G,'PARAGENS CONCELHO'!$1:$1048576,2,FALSE)</f>
        <v xml:space="preserve"> 40.656145,  -7.914081</v>
      </c>
      <c r="E10" s="50" t="s">
        <v>3615</v>
      </c>
      <c r="F10" s="12" t="s">
        <v>278</v>
      </c>
      <c r="G10" s="12" t="s">
        <v>21</v>
      </c>
      <c r="H10" s="12"/>
    </row>
    <row r="11" spans="1:82" ht="15" customHeight="1" x14ac:dyDescent="0.25">
      <c r="A11" s="10" t="s">
        <v>13</v>
      </c>
      <c r="C11" s="15" t="s">
        <v>13</v>
      </c>
      <c r="D11" s="12" t="str">
        <f>VLOOKUP(G:G,'PARAGENS CONCELHO'!$1:$1048576,2,FALSE)</f>
        <v xml:space="preserve"> 40.655985,  -7.912575</v>
      </c>
      <c r="E11" s="50" t="s">
        <v>3616</v>
      </c>
      <c r="F11" s="12" t="s">
        <v>281</v>
      </c>
      <c r="G11" s="28" t="s">
        <v>22</v>
      </c>
      <c r="H11" s="28"/>
    </row>
    <row r="12" spans="1:82" ht="15" customHeight="1" x14ac:dyDescent="0.25">
      <c r="A12" s="10" t="s">
        <v>13</v>
      </c>
      <c r="C12" s="11" t="s">
        <v>13</v>
      </c>
      <c r="D12" s="12" t="str">
        <f>VLOOKUP(G:G,'PARAGENS CONCELHO'!$1:$1048576,2,FALSE)</f>
        <v xml:space="preserve"> 40.657660,  -7.909950</v>
      </c>
      <c r="E12" s="50" t="s">
        <v>3617</v>
      </c>
      <c r="F12" s="12" t="s">
        <v>290</v>
      </c>
      <c r="G12" s="12" t="s">
        <v>23</v>
      </c>
      <c r="H12" s="12"/>
    </row>
    <row r="13" spans="1:82" ht="15" customHeight="1" x14ac:dyDescent="0.25">
      <c r="A13" s="10" t="s">
        <v>13</v>
      </c>
      <c r="C13" s="15" t="s">
        <v>13</v>
      </c>
      <c r="D13" s="12" t="str">
        <f>VLOOKUP(G:G,'PARAGENS CONCELHO'!$1:$1048576,2,FALSE)</f>
        <v xml:space="preserve"> 40.659405,  -7.907466</v>
      </c>
      <c r="E13" s="50" t="s">
        <v>3617</v>
      </c>
      <c r="F13" s="12" t="s">
        <v>296</v>
      </c>
      <c r="G13" s="28" t="s">
        <v>24</v>
      </c>
      <c r="H13" s="28"/>
    </row>
    <row r="14" spans="1:82" ht="15" customHeight="1" x14ac:dyDescent="0.25">
      <c r="A14" s="10" t="s">
        <v>13</v>
      </c>
      <c r="C14" s="11" t="s">
        <v>13</v>
      </c>
      <c r="D14" s="12" t="str">
        <f>VLOOKUP(G:G,'PARAGENS CONCELHO'!$1:$1048576,2,FALSE)</f>
        <v xml:space="preserve"> 40.660617,  -7.908127</v>
      </c>
      <c r="E14" s="50" t="s">
        <v>3618</v>
      </c>
      <c r="F14" s="12" t="s">
        <v>302</v>
      </c>
      <c r="G14" s="12" t="s">
        <v>2529</v>
      </c>
      <c r="H14" s="12"/>
    </row>
    <row r="15" spans="1:82" ht="15" customHeight="1" x14ac:dyDescent="0.25">
      <c r="A15" s="10" t="s">
        <v>13</v>
      </c>
      <c r="C15" s="15" t="s">
        <v>13</v>
      </c>
      <c r="D15" s="12" t="str">
        <f>VLOOKUP(G:G,'PARAGENS CONCELHO'!$1:$1048576,2,FALSE)</f>
        <v xml:space="preserve"> 40.663248,  -7.910430</v>
      </c>
      <c r="E15" s="50" t="s">
        <v>3619</v>
      </c>
      <c r="F15" s="12" t="s">
        <v>305</v>
      </c>
      <c r="G15" s="28" t="s">
        <v>2530</v>
      </c>
      <c r="H15" s="28"/>
    </row>
    <row r="16" spans="1:82" s="143" customFormat="1" ht="15" customHeight="1" x14ac:dyDescent="0.25">
      <c r="A16" s="151" t="s">
        <v>13</v>
      </c>
      <c r="C16" s="149" t="s">
        <v>13</v>
      </c>
      <c r="D16" s="23" t="str">
        <f>VLOOKUP(G:G,'PARAGENS CONCELHO'!$1:$1048576,2,FALSE)</f>
        <v xml:space="preserve"> 40.665340,  -7.906847</v>
      </c>
      <c r="E16" s="50"/>
      <c r="F16" s="23" t="s">
        <v>616</v>
      </c>
      <c r="G16" s="23" t="s">
        <v>2531</v>
      </c>
      <c r="H16" s="23" t="s">
        <v>28</v>
      </c>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row>
    <row r="17" spans="1:54" ht="15" customHeight="1" x14ac:dyDescent="0.25">
      <c r="A17" s="10" t="s">
        <v>13</v>
      </c>
      <c r="C17" s="15" t="s">
        <v>13</v>
      </c>
      <c r="D17" s="12" t="str">
        <f>VLOOKUP(G:G,'PARAGENS CONCELHO'!$1:$1048576,2,FALSE)</f>
        <v xml:space="preserve"> 40.672713,  -7.908229</v>
      </c>
      <c r="E17" s="50"/>
      <c r="F17" s="12" t="s">
        <v>640</v>
      </c>
      <c r="G17" s="28" t="s">
        <v>2532</v>
      </c>
      <c r="H17" s="28"/>
    </row>
    <row r="18" spans="1:54" ht="15" customHeight="1" x14ac:dyDescent="0.25">
      <c r="A18" s="10" t="s">
        <v>13</v>
      </c>
      <c r="C18" s="11" t="s">
        <v>13</v>
      </c>
      <c r="D18" s="12" t="str">
        <f>VLOOKUP(G:G,'PARAGENS CONCELHO'!$1:$1048576,2,FALSE)</f>
        <v xml:space="preserve"> 40.671508,  -7.910123</v>
      </c>
      <c r="E18" s="50"/>
      <c r="F18" s="12" t="s">
        <v>643</v>
      </c>
      <c r="G18" s="12" t="s">
        <v>2533</v>
      </c>
      <c r="H18" s="12"/>
    </row>
    <row r="19" spans="1:54" ht="15" customHeight="1" x14ac:dyDescent="0.25">
      <c r="A19" s="10" t="s">
        <v>13</v>
      </c>
      <c r="C19" s="15" t="s">
        <v>13</v>
      </c>
      <c r="D19" s="12" t="str">
        <f>VLOOKUP(G:G,'PARAGENS CONCELHO'!$1:$1048576,2,FALSE)</f>
        <v xml:space="preserve"> 40.670839,  -7.907527</v>
      </c>
      <c r="E19" s="50"/>
      <c r="F19" s="12" t="s">
        <v>646</v>
      </c>
      <c r="G19" s="28" t="s">
        <v>2534</v>
      </c>
      <c r="H19" s="28"/>
    </row>
    <row r="20" spans="1:54" ht="15" customHeight="1" x14ac:dyDescent="0.25">
      <c r="A20" s="10" t="s">
        <v>13</v>
      </c>
      <c r="C20" s="11" t="s">
        <v>13</v>
      </c>
      <c r="D20" s="12" t="str">
        <f>VLOOKUP(G:G,'PARAGENS CONCELHO'!$1:$1048576,2,FALSE)</f>
        <v xml:space="preserve"> 40.672063,  -7.904895</v>
      </c>
      <c r="E20" s="50"/>
      <c r="F20" s="12" t="s">
        <v>2311</v>
      </c>
      <c r="G20" s="12" t="s">
        <v>2309</v>
      </c>
      <c r="H20" s="12"/>
    </row>
    <row r="21" spans="1:54" s="143" customFormat="1" ht="15" customHeight="1" x14ac:dyDescent="0.25">
      <c r="A21" s="150" t="s">
        <v>13</v>
      </c>
      <c r="C21" s="80" t="s">
        <v>13</v>
      </c>
      <c r="D21" s="23" t="str">
        <f>VLOOKUP(G:G,'PARAGENS CONCELHO'!$1:$1048576,2,FALSE)</f>
        <v xml:space="preserve"> 40.672898,  -7.902816</v>
      </c>
      <c r="E21" s="50"/>
      <c r="F21" s="23" t="s">
        <v>634</v>
      </c>
      <c r="G21" s="24" t="s">
        <v>2535</v>
      </c>
      <c r="H21" s="24" t="s">
        <v>31</v>
      </c>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row>
    <row r="22" spans="1:54" ht="15" customHeight="1" x14ac:dyDescent="0.25">
      <c r="A22" s="10"/>
      <c r="C22" s="15"/>
      <c r="D22" s="12" t="str">
        <f>VLOOKUP(G:G,'PARAGENS CONCELHO'!$1:$1048576,2,FALSE)</f>
        <v xml:space="preserve"> 40.672476,  -7.898914</v>
      </c>
      <c r="E22" s="50"/>
      <c r="F22" s="12" t="s">
        <v>625</v>
      </c>
      <c r="G22" s="28" t="s">
        <v>2536</v>
      </c>
      <c r="H22" s="28"/>
    </row>
    <row r="23" spans="1:54" ht="15" customHeight="1" x14ac:dyDescent="0.25">
      <c r="A23" s="19" t="s">
        <v>13</v>
      </c>
      <c r="C23" s="16" t="s">
        <v>13</v>
      </c>
      <c r="D23" s="12" t="str">
        <f>VLOOKUP(G:G,'PARAGENS CONCELHO'!$1:$1048576,2,FALSE)</f>
        <v xml:space="preserve"> 40.675124,  -7.899665</v>
      </c>
      <c r="E23" s="50"/>
      <c r="F23" s="12" t="s">
        <v>628</v>
      </c>
      <c r="G23" s="12" t="s">
        <v>2537</v>
      </c>
      <c r="H23" s="12"/>
    </row>
    <row r="24" spans="1:54" ht="15" customHeight="1" x14ac:dyDescent="0.25">
      <c r="A24" s="10" t="s">
        <v>13</v>
      </c>
      <c r="C24" s="15" t="s">
        <v>13</v>
      </c>
      <c r="D24" s="12" t="str">
        <f>VLOOKUP(G:G,'PARAGENS CONCELHO'!$1:$1048576,2,FALSE)</f>
        <v xml:space="preserve"> 40.677658,  -7.898785</v>
      </c>
      <c r="E24" s="50"/>
      <c r="F24" s="12" t="s">
        <v>608</v>
      </c>
      <c r="G24" s="28" t="s">
        <v>2538</v>
      </c>
      <c r="H24" s="28"/>
    </row>
    <row r="25" spans="1:54" ht="15" customHeight="1" x14ac:dyDescent="0.25">
      <c r="A25" s="10" t="s">
        <v>13</v>
      </c>
      <c r="C25" s="11" t="s">
        <v>13</v>
      </c>
      <c r="D25" s="12" t="str">
        <f>VLOOKUP(G:G,'PARAGENS CONCELHO'!$1:$1048576,2,FALSE)</f>
        <v xml:space="preserve"> 40.675091,  -7.899768</v>
      </c>
      <c r="E25" s="50"/>
      <c r="F25" s="12" t="s">
        <v>605</v>
      </c>
      <c r="G25" s="12" t="s">
        <v>2539</v>
      </c>
      <c r="H25" s="12"/>
    </row>
    <row r="26" spans="1:54" ht="15" customHeight="1" x14ac:dyDescent="0.25">
      <c r="A26" s="10" t="s">
        <v>13</v>
      </c>
      <c r="C26" s="15" t="s">
        <v>13</v>
      </c>
      <c r="D26" s="12" t="str">
        <f>VLOOKUP(G:G,'PARAGENS CONCELHO'!$1:$1048576,2,FALSE)</f>
        <v xml:space="preserve"> 40.672063,  -7.898532</v>
      </c>
      <c r="E26" s="50"/>
      <c r="F26" s="12" t="s">
        <v>622</v>
      </c>
      <c r="G26" s="28" t="s">
        <v>2540</v>
      </c>
      <c r="H26" s="28"/>
    </row>
    <row r="27" spans="1:54" ht="15" customHeight="1" x14ac:dyDescent="0.25">
      <c r="A27" s="19" t="s">
        <v>13</v>
      </c>
      <c r="C27" s="16" t="s">
        <v>13</v>
      </c>
      <c r="D27" s="12" t="str">
        <f>VLOOKUP(G:G,'PARAGENS CONCELHO'!$1:$1048576,2,FALSE)</f>
        <v xml:space="preserve"> 40.670717,  -7.895613</v>
      </c>
      <c r="E27" s="50"/>
      <c r="F27" s="12" t="s">
        <v>664</v>
      </c>
      <c r="G27" s="12" t="s">
        <v>2541</v>
      </c>
      <c r="H27" s="12"/>
    </row>
    <row r="28" spans="1:54" s="137" customFormat="1" ht="15" customHeight="1" x14ac:dyDescent="0.25">
      <c r="A28" s="136" t="s">
        <v>13</v>
      </c>
      <c r="C28" s="138" t="s">
        <v>13</v>
      </c>
      <c r="D28" s="139" t="str">
        <f>VLOOKUP(G:G,'PARAGENS CONCELHO'!$1:$1048576,2,FALSE)</f>
        <v xml:space="preserve"> 40.670799,  -7.891464</v>
      </c>
      <c r="E28" s="50"/>
      <c r="F28" s="12" t="s">
        <v>670</v>
      </c>
      <c r="G28" s="12" t="s">
        <v>2542</v>
      </c>
      <c r="H28" s="140"/>
      <c r="AC28"/>
      <c r="AD28"/>
      <c r="AE28"/>
      <c r="AF28"/>
      <c r="AG28"/>
      <c r="AH28"/>
      <c r="AI28"/>
      <c r="AJ28"/>
      <c r="AK28"/>
      <c r="AL28"/>
      <c r="AM28"/>
      <c r="AN28"/>
      <c r="AO28"/>
      <c r="AP28"/>
      <c r="AQ28"/>
      <c r="AR28"/>
      <c r="AS28"/>
      <c r="AT28"/>
      <c r="AU28"/>
      <c r="AV28"/>
      <c r="AW28"/>
      <c r="AX28"/>
      <c r="AY28"/>
      <c r="AZ28"/>
      <c r="BA28"/>
      <c r="BB28"/>
    </row>
    <row r="29" spans="1:54" ht="15" customHeight="1" x14ac:dyDescent="0.25">
      <c r="A29" s="19" t="s">
        <v>13</v>
      </c>
      <c r="C29" s="16" t="s">
        <v>13</v>
      </c>
      <c r="D29" s="12" t="str">
        <f>VLOOKUP(G:G,'PARAGENS CONCELHO'!$1:$1048576,2,FALSE)</f>
        <v xml:space="preserve"> 40.670559,  -7.889147</v>
      </c>
      <c r="E29" s="50"/>
      <c r="F29" s="12" t="s">
        <v>673</v>
      </c>
      <c r="G29" s="12" t="s">
        <v>2543</v>
      </c>
      <c r="H29" s="12"/>
    </row>
    <row r="30" spans="1:54" ht="15" customHeight="1" x14ac:dyDescent="0.25">
      <c r="A30" s="10" t="s">
        <v>13</v>
      </c>
      <c r="C30" s="15" t="s">
        <v>13</v>
      </c>
      <c r="D30" s="12" t="str">
        <f>VLOOKUP(G:G,'PARAGENS CONCELHO'!$1:$1048576,2,FALSE)</f>
        <v xml:space="preserve"> 40.667114,  -7.892122</v>
      </c>
      <c r="E30" s="50">
        <v>7</v>
      </c>
      <c r="F30" s="12" t="s">
        <v>1247</v>
      </c>
      <c r="G30" s="28" t="s">
        <v>2544</v>
      </c>
      <c r="H30" s="28"/>
    </row>
    <row r="31" spans="1:54" ht="15" customHeight="1" x14ac:dyDescent="0.25">
      <c r="A31" s="10"/>
      <c r="C31" s="15"/>
      <c r="D31" s="12" t="str">
        <f>VLOOKUP(G:G,'PARAGENS CONCELHO'!$1:$1048576,2,FALSE)</f>
        <v xml:space="preserve"> 40.670511,  -7.888672</v>
      </c>
      <c r="E31" s="50">
        <v>7</v>
      </c>
      <c r="F31" s="12" t="s">
        <v>679</v>
      </c>
      <c r="G31" s="28" t="s">
        <v>2545</v>
      </c>
      <c r="H31" s="28"/>
    </row>
    <row r="32" spans="1:54" ht="15" customHeight="1" x14ac:dyDescent="0.25">
      <c r="A32" s="19" t="s">
        <v>13</v>
      </c>
      <c r="C32" s="16" t="s">
        <v>13</v>
      </c>
      <c r="D32" s="12" t="str">
        <f>VLOOKUP(G:G,'PARAGENS CONCELHO'!$1:$1048576,2,FALSE)</f>
        <v xml:space="preserve"> 40.671214,  -7.887213</v>
      </c>
      <c r="E32" s="50"/>
      <c r="F32" s="12" t="s">
        <v>682</v>
      </c>
      <c r="G32" s="12" t="s">
        <v>2546</v>
      </c>
      <c r="H32" s="12"/>
    </row>
    <row r="33" spans="1:54" ht="15" customHeight="1" x14ac:dyDescent="0.25">
      <c r="A33" s="10" t="s">
        <v>13</v>
      </c>
      <c r="C33" s="15" t="s">
        <v>13</v>
      </c>
      <c r="D33" s="12" t="str">
        <f>VLOOKUP(G:G,'PARAGENS CONCELHO'!$1:$1048576,2,FALSE)</f>
        <v xml:space="preserve"> 40.670068,  -7.882269</v>
      </c>
      <c r="E33" s="50"/>
      <c r="F33" s="12" t="s">
        <v>2242</v>
      </c>
      <c r="G33" s="28" t="s">
        <v>2547</v>
      </c>
      <c r="H33" s="28"/>
    </row>
    <row r="34" spans="1:54" ht="15" customHeight="1" x14ac:dyDescent="0.25">
      <c r="A34" s="19" t="s">
        <v>13</v>
      </c>
      <c r="C34" s="16" t="s">
        <v>13</v>
      </c>
      <c r="D34" s="12" t="str">
        <f>VLOOKUP(G:G,'PARAGENS CONCELHO'!$1:$1048576,2,FALSE)</f>
        <v xml:space="preserve"> 40.668232,  -7.880006</v>
      </c>
      <c r="E34" s="50"/>
      <c r="F34" s="12" t="s">
        <v>2245</v>
      </c>
      <c r="G34" s="12" t="s">
        <v>2548</v>
      </c>
      <c r="H34" s="12"/>
    </row>
    <row r="35" spans="1:54" ht="15" customHeight="1" x14ac:dyDescent="0.25">
      <c r="A35" s="10" t="s">
        <v>13</v>
      </c>
      <c r="C35" s="15" t="s">
        <v>13</v>
      </c>
      <c r="D35" s="12" t="str">
        <f>VLOOKUP(G:G,'PARAGENS CONCELHO'!$1:$1048576,2,FALSE)</f>
        <v xml:space="preserve"> 40.671609,  -7.879445</v>
      </c>
      <c r="E35" s="50"/>
      <c r="F35" s="12" t="s">
        <v>2326</v>
      </c>
      <c r="G35" s="28" t="s">
        <v>2324</v>
      </c>
      <c r="H35" s="28"/>
    </row>
    <row r="36" spans="1:54" ht="15" customHeight="1" x14ac:dyDescent="0.25">
      <c r="A36" s="10"/>
      <c r="C36" s="15"/>
      <c r="D36" s="12" t="str">
        <f>VLOOKUP(G:G,'PARAGENS CONCELHO'!$1:$1048576,2,FALSE)</f>
        <v xml:space="preserve"> 40.671621,  -7.875442</v>
      </c>
      <c r="E36" s="50"/>
      <c r="F36" s="12" t="s">
        <v>2062</v>
      </c>
      <c r="G36" s="28" t="s">
        <v>2549</v>
      </c>
      <c r="H36" s="28"/>
    </row>
    <row r="37" spans="1:54" s="143" customFormat="1" ht="15" customHeight="1" x14ac:dyDescent="0.25">
      <c r="A37" s="151" t="s">
        <v>13</v>
      </c>
      <c r="C37" s="149" t="s">
        <v>13</v>
      </c>
      <c r="D37" s="23" t="str">
        <f>VLOOKUP(G:G,'PARAGENS CONCELHO'!$1:$1048576,2,FALSE)</f>
        <v xml:space="preserve"> 40.674229,  -7.871459</v>
      </c>
      <c r="E37" s="50"/>
      <c r="F37" s="23" t="s">
        <v>702</v>
      </c>
      <c r="G37" s="23" t="s">
        <v>2550</v>
      </c>
      <c r="H37" s="23" t="s">
        <v>15</v>
      </c>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row>
    <row r="38" spans="1:54" ht="15" customHeight="1" x14ac:dyDescent="0.25">
      <c r="A38" s="10" t="s">
        <v>13</v>
      </c>
      <c r="C38" s="15" t="s">
        <v>13</v>
      </c>
      <c r="D38" s="12" t="str">
        <f>VLOOKUP(G:G,'PARAGENS CONCELHO'!$1:$1048576,2,FALSE)</f>
        <v xml:space="preserve"> 40.673286,  -7.873678</v>
      </c>
      <c r="E38" s="50"/>
      <c r="F38" s="12" t="s">
        <v>699</v>
      </c>
      <c r="G38" s="28" t="s">
        <v>2551</v>
      </c>
      <c r="H38" s="28"/>
    </row>
    <row r="39" spans="1:54" ht="15" customHeight="1" x14ac:dyDescent="0.25">
      <c r="A39" s="10"/>
      <c r="C39" s="15"/>
      <c r="D39" s="12" t="str">
        <f>VLOOKUP(G:G,'PARAGENS CONCELHO'!$1:$1048576,2,FALSE)</f>
        <v xml:space="preserve"> 40.671629,  -7.875654</v>
      </c>
      <c r="E39" s="50"/>
      <c r="F39" s="12" t="s">
        <v>2065</v>
      </c>
      <c r="G39" s="28" t="s">
        <v>2552</v>
      </c>
      <c r="H39" s="28"/>
    </row>
    <row r="40" spans="1:54" ht="15" customHeight="1" x14ac:dyDescent="0.25">
      <c r="A40" s="19" t="s">
        <v>13</v>
      </c>
      <c r="C40" s="16" t="s">
        <v>13</v>
      </c>
      <c r="D40" s="12" t="str">
        <f>VLOOKUP(G:G,'PARAGENS CONCELHO'!$1:$1048576,2,FALSE)</f>
        <v xml:space="preserve"> 40.671701,  -7.879377</v>
      </c>
      <c r="E40" s="50"/>
      <c r="F40" s="12" t="s">
        <v>696</v>
      </c>
      <c r="G40" s="12" t="s">
        <v>2553</v>
      </c>
      <c r="H40" s="12"/>
    </row>
    <row r="41" spans="1:54" ht="15" customHeight="1" x14ac:dyDescent="0.25">
      <c r="A41" s="10" t="s">
        <v>13</v>
      </c>
      <c r="C41" s="15" t="s">
        <v>13</v>
      </c>
      <c r="D41" s="12" t="str">
        <f>VLOOKUP(G:G,'PARAGENS CONCELHO'!$1:$1048576,2,FALSE)</f>
        <v xml:space="preserve"> 40.671817,  -7.881574</v>
      </c>
      <c r="E41" s="50"/>
      <c r="F41" s="12" t="s">
        <v>691</v>
      </c>
      <c r="G41" s="28" t="s">
        <v>2554</v>
      </c>
      <c r="H41" s="28"/>
    </row>
    <row r="42" spans="1:54" ht="15" customHeight="1" x14ac:dyDescent="0.25">
      <c r="A42" s="19" t="s">
        <v>13</v>
      </c>
      <c r="C42" s="16" t="s">
        <v>13</v>
      </c>
      <c r="D42" s="12" t="str">
        <f>VLOOKUP(G:G,'PARAGENS CONCELHO'!$1:$1048576,2,FALSE)</f>
        <v xml:space="preserve"> 40.672144,  -7.883262</v>
      </c>
      <c r="E42" s="50"/>
      <c r="F42" s="12" t="s">
        <v>688</v>
      </c>
      <c r="G42" s="12" t="s">
        <v>2555</v>
      </c>
      <c r="H42" s="12"/>
    </row>
    <row r="43" spans="1:54" ht="15" customHeight="1" x14ac:dyDescent="0.25">
      <c r="A43" s="10" t="s">
        <v>13</v>
      </c>
      <c r="C43" s="15" t="s">
        <v>13</v>
      </c>
      <c r="D43" s="12" t="str">
        <f>VLOOKUP(G:G,'PARAGENS CONCELHO'!$1:$1048576,2,FALSE)</f>
        <v xml:space="preserve"> 40.671885,  -7.886035</v>
      </c>
      <c r="E43" s="50"/>
      <c r="F43" s="12" t="s">
        <v>685</v>
      </c>
      <c r="G43" s="28" t="s">
        <v>2556</v>
      </c>
      <c r="H43" s="28"/>
    </row>
    <row r="44" spans="1:54" ht="15" customHeight="1" x14ac:dyDescent="0.25">
      <c r="A44" s="10"/>
      <c r="C44" s="15"/>
      <c r="D44" s="12" t="str">
        <f>VLOOKUP(G:G,'PARAGENS CONCELHO'!$1:$1048576,2,FALSE)</f>
        <v xml:space="preserve"> 40.674127,  -7.885891</v>
      </c>
      <c r="E44" s="50">
        <v>7</v>
      </c>
      <c r="F44" s="12" t="s">
        <v>1256</v>
      </c>
      <c r="G44" s="28" t="s">
        <v>2557</v>
      </c>
      <c r="H44" s="28"/>
    </row>
    <row r="45" spans="1:54" ht="15" customHeight="1" x14ac:dyDescent="0.25">
      <c r="A45" s="10"/>
      <c r="C45" s="15"/>
      <c r="D45" s="12" t="str">
        <f>VLOOKUP(G:G,'PARAGENS CONCELHO'!$1:$1048576,2,FALSE)</f>
        <v xml:space="preserve"> 40.676480,  -7.884803</v>
      </c>
      <c r="E45" s="50">
        <v>7</v>
      </c>
      <c r="F45" s="12" t="s">
        <v>1262</v>
      </c>
      <c r="G45" s="28" t="s">
        <v>2558</v>
      </c>
      <c r="H45" s="28"/>
    </row>
    <row r="46" spans="1:54" ht="15" customHeight="1" x14ac:dyDescent="0.25">
      <c r="A46" s="10"/>
      <c r="C46" s="15"/>
      <c r="D46" s="12" t="str">
        <f>VLOOKUP(G:G,'PARAGENS CONCELHO'!$1:$1048576,2,FALSE)</f>
        <v xml:space="preserve"> 40.675571,  -7.885354</v>
      </c>
      <c r="E46" s="50">
        <v>7</v>
      </c>
      <c r="F46" s="12" t="s">
        <v>1265</v>
      </c>
      <c r="G46" s="28" t="s">
        <v>2559</v>
      </c>
      <c r="H46" s="28"/>
    </row>
    <row r="47" spans="1:54" ht="15" customHeight="1" x14ac:dyDescent="0.25">
      <c r="A47" s="10"/>
      <c r="C47" s="15"/>
      <c r="D47" s="12" t="str">
        <f>VLOOKUP(G:G,'PARAGENS CONCELHO'!$1:$1048576,2,FALSE)</f>
        <v xml:space="preserve"> 40.673948,  -7.886223</v>
      </c>
      <c r="E47" s="50">
        <v>7</v>
      </c>
      <c r="F47" s="12" t="s">
        <v>1259</v>
      </c>
      <c r="G47" s="28" t="s">
        <v>2560</v>
      </c>
      <c r="H47" s="28"/>
    </row>
    <row r="48" spans="1:54" ht="15" customHeight="1" x14ac:dyDescent="0.25">
      <c r="A48" s="10"/>
      <c r="C48" s="15"/>
      <c r="D48" s="12" t="str">
        <f>VLOOKUP(G:G,'PARAGENS CONCELHO'!$1:$1048576,2,FALSE)</f>
        <v xml:space="preserve"> 40.671505,  -7.887907</v>
      </c>
      <c r="E48" s="50">
        <v>7</v>
      </c>
      <c r="F48" s="12" t="s">
        <v>1253</v>
      </c>
      <c r="G48" s="28" t="s">
        <v>2561</v>
      </c>
      <c r="H48" s="28"/>
    </row>
    <row r="49" spans="1:54" ht="15" customHeight="1" x14ac:dyDescent="0.25">
      <c r="A49" s="10" t="s">
        <v>13</v>
      </c>
      <c r="C49" s="15" t="s">
        <v>13</v>
      </c>
      <c r="D49" s="12" t="str">
        <f>VLOOKUP(G:G,'PARAGENS CONCELHO'!$1:$1048576,2,FALSE)</f>
        <v xml:space="preserve"> 40.670702,  -7.889240</v>
      </c>
      <c r="E49" s="50"/>
      <c r="F49" s="12" t="s">
        <v>676</v>
      </c>
      <c r="G49" s="28" t="s">
        <v>2562</v>
      </c>
      <c r="H49" s="28"/>
    </row>
    <row r="50" spans="1:54" ht="15" customHeight="1" x14ac:dyDescent="0.25">
      <c r="A50" s="10"/>
      <c r="C50" s="15"/>
      <c r="D50" s="12" t="str">
        <f>VLOOKUP(G:G,'PARAGENS CONCELHO'!$1:$1048576,2,FALSE)</f>
        <v xml:space="preserve"> 40.670799,  -7.891464</v>
      </c>
      <c r="E50" s="50"/>
      <c r="F50" s="12" t="s">
        <v>670</v>
      </c>
      <c r="G50" s="28" t="s">
        <v>2542</v>
      </c>
      <c r="H50" s="28"/>
    </row>
    <row r="51" spans="1:54" ht="15" customHeight="1" x14ac:dyDescent="0.25">
      <c r="A51" s="19" t="s">
        <v>13</v>
      </c>
      <c r="C51" s="16" t="s">
        <v>13</v>
      </c>
      <c r="D51" s="12" t="str">
        <f>VLOOKUP(G:G,'PARAGENS CONCELHO'!$1:$1048576,2,FALSE)</f>
        <v xml:space="preserve"> 40.670831,  -7.895470</v>
      </c>
      <c r="E51" s="50"/>
      <c r="F51" s="12" t="s">
        <v>667</v>
      </c>
      <c r="G51" s="12" t="s">
        <v>2563</v>
      </c>
      <c r="H51" s="12"/>
    </row>
    <row r="52" spans="1:54" ht="15" customHeight="1" x14ac:dyDescent="0.25">
      <c r="A52" s="10" t="s">
        <v>13</v>
      </c>
      <c r="C52" s="15" t="s">
        <v>13</v>
      </c>
      <c r="D52" s="12" t="str">
        <f>VLOOKUP(G:G,'PARAGENS CONCELHO'!$1:$1048576,2,FALSE)</f>
        <v xml:space="preserve"> 40.672476,  -7.898914</v>
      </c>
      <c r="E52" s="50"/>
      <c r="F52" s="12" t="s">
        <v>625</v>
      </c>
      <c r="G52" s="28" t="s">
        <v>2536</v>
      </c>
      <c r="H52" s="28"/>
    </row>
    <row r="53" spans="1:54" ht="15" customHeight="1" x14ac:dyDescent="0.25">
      <c r="A53" s="19" t="s">
        <v>13</v>
      </c>
      <c r="C53" s="16" t="s">
        <v>13</v>
      </c>
      <c r="D53" s="12" t="str">
        <f>VLOOKUP(G:G,'PARAGENS CONCELHO'!$1:$1048576,2,FALSE)</f>
        <v xml:space="preserve"> 40.675124,  -7.899665</v>
      </c>
      <c r="E53" s="50"/>
      <c r="F53" s="12" t="s">
        <v>628</v>
      </c>
      <c r="G53" s="12" t="s">
        <v>2537</v>
      </c>
      <c r="H53" s="12"/>
    </row>
    <row r="54" spans="1:54" ht="15" customHeight="1" x14ac:dyDescent="0.25">
      <c r="A54" s="10" t="s">
        <v>13</v>
      </c>
      <c r="C54" s="15" t="s">
        <v>13</v>
      </c>
      <c r="D54" s="12" t="str">
        <f>VLOOKUP(G:G,'PARAGENS CONCELHO'!$1:$1048576,2,FALSE)</f>
        <v xml:space="preserve"> 40.677658,  -7.898785</v>
      </c>
      <c r="E54" s="50"/>
      <c r="F54" s="12" t="s">
        <v>608</v>
      </c>
      <c r="G54" s="28" t="s">
        <v>2538</v>
      </c>
      <c r="H54" s="28"/>
    </row>
    <row r="55" spans="1:54" ht="15" customHeight="1" x14ac:dyDescent="0.25">
      <c r="A55" s="19" t="s">
        <v>13</v>
      </c>
      <c r="C55" s="16" t="s">
        <v>13</v>
      </c>
      <c r="D55" s="12" t="str">
        <f>VLOOKUP(G:G,'PARAGENS CONCELHO'!$1:$1048576,2,FALSE)</f>
        <v xml:space="preserve"> 40.675091,  -7.899768</v>
      </c>
      <c r="E55" s="50"/>
      <c r="F55" s="12" t="s">
        <v>605</v>
      </c>
      <c r="G55" s="12" t="s">
        <v>2539</v>
      </c>
      <c r="H55" s="12"/>
    </row>
    <row r="56" spans="1:54" ht="15" customHeight="1" x14ac:dyDescent="0.25">
      <c r="A56" s="10" t="s">
        <v>13</v>
      </c>
      <c r="C56" s="15" t="s">
        <v>13</v>
      </c>
      <c r="D56" s="12" t="str">
        <f>VLOOKUP(G:G,'PARAGENS CONCELHO'!$1:$1048576,2,FALSE)</f>
        <v xml:space="preserve"> 40.673102,  -7.902196</v>
      </c>
      <c r="E56" s="50"/>
      <c r="F56" s="12" t="s">
        <v>631</v>
      </c>
      <c r="G56" s="28" t="s">
        <v>2564</v>
      </c>
      <c r="H56" s="28"/>
    </row>
    <row r="57" spans="1:54" s="143" customFormat="1" ht="15" customHeight="1" x14ac:dyDescent="0.25">
      <c r="A57" s="150"/>
      <c r="C57" s="80"/>
      <c r="D57" s="23" t="str">
        <f>VLOOKUP(G:G,'PARAGENS CONCELHO'!$1:$1048576,2,FALSE)</f>
        <v xml:space="preserve"> 40.672419,  -7.904449</v>
      </c>
      <c r="E57" s="50"/>
      <c r="F57" s="23" t="s">
        <v>637</v>
      </c>
      <c r="G57" s="24" t="s">
        <v>2565</v>
      </c>
      <c r="H57" s="24" t="s">
        <v>28</v>
      </c>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row>
    <row r="58" spans="1:54" ht="15" customHeight="1" x14ac:dyDescent="0.25">
      <c r="A58" s="19" t="s">
        <v>13</v>
      </c>
      <c r="C58" s="16" t="s">
        <v>13</v>
      </c>
      <c r="D58" s="12" t="str">
        <f>VLOOKUP(G:G,'PARAGENS CONCELHO'!$1:$1048576,2,FALSE)</f>
        <v xml:space="preserve"> 40.672713,  -7.908229</v>
      </c>
      <c r="E58" s="50"/>
      <c r="F58" s="12" t="s">
        <v>640</v>
      </c>
      <c r="G58" s="28" t="s">
        <v>2532</v>
      </c>
      <c r="H58" s="28"/>
    </row>
    <row r="59" spans="1:54" ht="15" customHeight="1" x14ac:dyDescent="0.25">
      <c r="A59" s="10" t="s">
        <v>13</v>
      </c>
      <c r="C59" s="15" t="s">
        <v>13</v>
      </c>
      <c r="D59" s="12" t="str">
        <f>VLOOKUP(G:G,'PARAGENS CONCELHO'!$1:$1048576,2,FALSE)</f>
        <v xml:space="preserve"> 40.671508,  -7.910123</v>
      </c>
      <c r="E59" s="50"/>
      <c r="F59" s="12" t="s">
        <v>643</v>
      </c>
      <c r="G59" s="12" t="s">
        <v>2533</v>
      </c>
      <c r="H59" s="12"/>
    </row>
    <row r="60" spans="1:54" ht="15" customHeight="1" x14ac:dyDescent="0.25">
      <c r="A60" s="19" t="s">
        <v>13</v>
      </c>
      <c r="C60" s="16" t="s">
        <v>13</v>
      </c>
      <c r="D60" s="12" t="str">
        <f>VLOOKUP(G:G,'PARAGENS CONCELHO'!$1:$1048576,2,FALSE)</f>
        <v xml:space="preserve"> 40.670839,  -7.907527</v>
      </c>
      <c r="E60" s="50"/>
      <c r="F60" s="12" t="s">
        <v>646</v>
      </c>
      <c r="G60" s="28" t="s">
        <v>2534</v>
      </c>
      <c r="H60" s="28"/>
    </row>
    <row r="61" spans="1:54" ht="15" customHeight="1" x14ac:dyDescent="0.25">
      <c r="A61" s="10" t="s">
        <v>13</v>
      </c>
      <c r="C61" s="15" t="s">
        <v>13</v>
      </c>
      <c r="D61" s="12" t="str">
        <f>VLOOKUP(G:G,'PARAGENS CONCELHO'!$1:$1048576,2,FALSE)</f>
        <v xml:space="preserve"> 40.665340,  -7.907175</v>
      </c>
      <c r="E61" s="50"/>
      <c r="F61" s="12" t="s">
        <v>619</v>
      </c>
      <c r="G61" s="12" t="s">
        <v>2566</v>
      </c>
      <c r="H61" s="12"/>
    </row>
    <row r="62" spans="1:54" s="143" customFormat="1" ht="15" customHeight="1" x14ac:dyDescent="0.25">
      <c r="A62" s="151" t="s">
        <v>13</v>
      </c>
      <c r="C62" s="149" t="s">
        <v>13</v>
      </c>
      <c r="D62" s="23" t="str">
        <f>VLOOKUP(G:G,'PARAGENS CONCELHO'!$1:$1048576,2,FALSE)</f>
        <v xml:space="preserve"> 40.663212,  -7.910552</v>
      </c>
      <c r="E62" s="50" t="s">
        <v>3620</v>
      </c>
      <c r="F62" s="23" t="s">
        <v>308</v>
      </c>
      <c r="G62" s="24" t="s">
        <v>2567</v>
      </c>
      <c r="H62" s="24" t="s">
        <v>31</v>
      </c>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row>
    <row r="63" spans="1:54" ht="15" customHeight="1" x14ac:dyDescent="0.25">
      <c r="A63" s="19" t="s">
        <v>13</v>
      </c>
      <c r="C63" s="16" t="s">
        <v>13</v>
      </c>
      <c r="D63" s="12" t="str">
        <f>VLOOKUP(G:G,'PARAGENS CONCELHO'!$1:$1048576,2,FALSE)</f>
        <v xml:space="preserve"> 40.660303,  -7.908154</v>
      </c>
      <c r="E63" s="50" t="s">
        <v>3620</v>
      </c>
      <c r="F63" s="12" t="s">
        <v>2131</v>
      </c>
      <c r="G63" s="28" t="s">
        <v>2568</v>
      </c>
      <c r="H63" s="28"/>
    </row>
    <row r="64" spans="1:54" ht="15" customHeight="1" x14ac:dyDescent="0.25">
      <c r="A64" s="10" t="s">
        <v>13</v>
      </c>
      <c r="C64" s="15" t="s">
        <v>13</v>
      </c>
      <c r="D64" s="12" t="str">
        <f>VLOOKUP(G:G,'PARAGENS CONCELHO'!$1:$1048576,2,FALSE)</f>
        <v xml:space="preserve"> 40.659035,  -7.908139</v>
      </c>
      <c r="E64" s="50" t="s">
        <v>3621</v>
      </c>
      <c r="F64" s="12" t="s">
        <v>299</v>
      </c>
      <c r="G64" s="12" t="s">
        <v>55</v>
      </c>
      <c r="H64" s="12"/>
    </row>
    <row r="65" spans="1:8" ht="15" customHeight="1" x14ac:dyDescent="0.25">
      <c r="A65" s="19" t="s">
        <v>13</v>
      </c>
      <c r="C65" s="16" t="s">
        <v>13</v>
      </c>
      <c r="D65" s="12" t="str">
        <f>VLOOKUP(G:G,'PARAGENS CONCELHO'!$1:$1048576,2,FALSE)</f>
        <v xml:space="preserve"> 40.657736,  -7.910015</v>
      </c>
      <c r="E65" s="50" t="s">
        <v>3621</v>
      </c>
      <c r="F65" s="12" t="s">
        <v>293</v>
      </c>
      <c r="G65" s="28" t="s">
        <v>56</v>
      </c>
      <c r="H65" s="28"/>
    </row>
    <row r="66" spans="1:8" ht="15" customHeight="1" x14ac:dyDescent="0.25">
      <c r="A66" s="10" t="s">
        <v>13</v>
      </c>
      <c r="C66" s="15" t="s">
        <v>13</v>
      </c>
      <c r="D66" s="12" t="str">
        <f>VLOOKUP(G:G,'PARAGENS CONCELHO'!$1:$1048576,2,FALSE)</f>
        <v xml:space="preserve"> 40.656632,  -7.912392</v>
      </c>
      <c r="E66" s="50" t="s">
        <v>3622</v>
      </c>
      <c r="F66" s="12" t="s">
        <v>284</v>
      </c>
      <c r="G66" s="12" t="s">
        <v>57</v>
      </c>
      <c r="H66" s="12"/>
    </row>
    <row r="67" spans="1:8" ht="15" customHeight="1" x14ac:dyDescent="0.25">
      <c r="A67" s="19" t="s">
        <v>13</v>
      </c>
      <c r="C67" s="16" t="s">
        <v>13</v>
      </c>
      <c r="D67" s="12" t="str">
        <f>VLOOKUP(G:G,'PARAGENS CONCELHO'!$1:$1048576,2,FALSE)</f>
        <v xml:space="preserve"> 40.656145,  -7.914081</v>
      </c>
      <c r="E67" s="50" t="s">
        <v>3615</v>
      </c>
      <c r="F67" s="12" t="s">
        <v>278</v>
      </c>
      <c r="G67" s="28" t="s">
        <v>21</v>
      </c>
      <c r="H67" s="28"/>
    </row>
    <row r="68" spans="1:8" ht="15" customHeight="1" x14ac:dyDescent="0.25">
      <c r="A68" s="10" t="s">
        <v>13</v>
      </c>
      <c r="C68" s="15" t="s">
        <v>13</v>
      </c>
      <c r="D68" s="12" t="str">
        <f>VLOOKUP(G:G,'PARAGENS CONCELHO'!$1:$1048576,2,FALSE)</f>
        <v xml:space="preserve"> 40.659281,  -7.914792</v>
      </c>
      <c r="E68" s="50" t="s">
        <v>3614</v>
      </c>
      <c r="F68" s="12" t="s">
        <v>521</v>
      </c>
      <c r="G68" s="12" t="s">
        <v>59</v>
      </c>
      <c r="H68" s="12"/>
    </row>
    <row r="69" spans="1:8" ht="15" customHeight="1" x14ac:dyDescent="0.25">
      <c r="A69" s="19" t="s">
        <v>13</v>
      </c>
      <c r="C69" s="16" t="s">
        <v>13</v>
      </c>
      <c r="D69" s="12">
        <f>VLOOKUP(G:G,'PARAGENS CONCELHO'!$1:$1048576,2,FALSE)</f>
        <v>0</v>
      </c>
      <c r="E69" s="50" t="s">
        <v>3613</v>
      </c>
      <c r="F69" s="12" t="s">
        <v>136</v>
      </c>
      <c r="G69" s="28" t="s">
        <v>14</v>
      </c>
      <c r="H69" s="28"/>
    </row>
    <row r="70" spans="1:8" hidden="1" x14ac:dyDescent="0.25"/>
    <row r="71" spans="1:8" hidden="1" x14ac:dyDescent="0.25"/>
    <row r="72" spans="1:8" hidden="1" x14ac:dyDescent="0.25"/>
  </sheetData>
  <mergeCells count="2">
    <mergeCell ref="F5:H5"/>
    <mergeCell ref="F4:H4"/>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&amp;L&amp;"-,Negrito"&amp;12Empresa Berrelhas de Camionagem, Lda
500 095 884
Viseu&amp;R&amp;G</oddHeader>
    <oddFooter>&amp;LViseu, 03 de março de 2025
&amp;RPágina &amp;P de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pageSetUpPr fitToPage="1"/>
  </sheetPr>
  <dimension ref="A1:M83"/>
  <sheetViews>
    <sheetView topLeftCell="F4" zoomScaleNormal="100" workbookViewId="0">
      <selection activeCell="G14" sqref="F14:G15"/>
    </sheetView>
  </sheetViews>
  <sheetFormatPr defaultColWidth="9.140625" defaultRowHeight="15" x14ac:dyDescent="0.25"/>
  <cols>
    <col min="1" max="1" width="5.85546875" hidden="1" customWidth="1"/>
    <col min="2" max="2" width="15.140625" hidden="1" customWidth="1"/>
    <col min="3" max="3" width="3.85546875" hidden="1" customWidth="1"/>
    <col min="4" max="4" width="22.7109375" hidden="1" customWidth="1"/>
    <col min="5" max="5" width="47" hidden="1" customWidth="1"/>
    <col min="6" max="6" width="32.7109375" bestFit="1" customWidth="1"/>
    <col min="7" max="7" width="13.42578125" bestFit="1" customWidth="1"/>
    <col min="8" max="8" width="15.140625" bestFit="1" customWidth="1"/>
    <col min="9" max="12" width="6.5703125" style="44" customWidth="1"/>
    <col min="13" max="13" width="9.140625" style="44"/>
  </cols>
  <sheetData>
    <row r="1" spans="1:13" hidden="1" x14ac:dyDescent="0.25">
      <c r="F1" s="1" t="s">
        <v>0</v>
      </c>
      <c r="G1" s="2"/>
      <c r="I1" s="190"/>
    </row>
    <row r="2" spans="1:13" hidden="1" x14ac:dyDescent="0.25">
      <c r="F2" s="1" t="s">
        <v>1</v>
      </c>
      <c r="G2" s="30"/>
      <c r="I2" s="190"/>
    </row>
    <row r="3" spans="1:13" ht="30" hidden="1" x14ac:dyDescent="0.25">
      <c r="F3" s="54" t="s">
        <v>2569</v>
      </c>
      <c r="G3" s="55"/>
      <c r="I3" s="190"/>
    </row>
    <row r="4" spans="1:13" ht="15" customHeight="1" x14ac:dyDescent="0.25">
      <c r="D4" s="56"/>
      <c r="E4" s="56"/>
    </row>
    <row r="5" spans="1:13" ht="15" customHeight="1" x14ac:dyDescent="0.25">
      <c r="D5" s="56"/>
      <c r="E5" s="56"/>
      <c r="F5" s="312" t="s">
        <v>4244</v>
      </c>
      <c r="G5" s="312"/>
      <c r="H5" s="312"/>
    </row>
    <row r="6" spans="1:13" ht="15" customHeight="1" x14ac:dyDescent="0.25">
      <c r="F6" s="312" t="s">
        <v>4229</v>
      </c>
      <c r="G6" s="312"/>
      <c r="H6" s="312"/>
    </row>
    <row r="7" spans="1:13" ht="15" customHeight="1" x14ac:dyDescent="0.25"/>
    <row r="8" spans="1:13" ht="15" customHeight="1" x14ac:dyDescent="0.25">
      <c r="A8" s="8" t="s">
        <v>6</v>
      </c>
      <c r="B8" s="8" t="s">
        <v>7</v>
      </c>
      <c r="D8" s="204" t="s">
        <v>8</v>
      </c>
      <c r="E8" s="169" t="s">
        <v>3601</v>
      </c>
      <c r="F8" s="217" t="s">
        <v>9</v>
      </c>
      <c r="G8" s="288" t="s">
        <v>10</v>
      </c>
      <c r="H8" s="200" t="s">
        <v>12</v>
      </c>
      <c r="I8" s="9" t="s">
        <v>13</v>
      </c>
      <c r="K8"/>
      <c r="L8"/>
      <c r="M8"/>
    </row>
    <row r="9" spans="1:13" ht="15" customHeight="1" x14ac:dyDescent="0.25">
      <c r="A9" s="150" t="s">
        <v>13</v>
      </c>
      <c r="B9" s="143"/>
      <c r="C9" s="79" t="s">
        <v>13</v>
      </c>
      <c r="D9" s="23" t="str">
        <f>VLOOKUP(G:G,'PARAGENS CONCELHO'!$1:$1048576,2,FALSE)</f>
        <v xml:space="preserve"> 40.661774,  -7.915571</v>
      </c>
      <c r="E9" s="50" t="s">
        <v>3623</v>
      </c>
      <c r="F9" s="280" t="s">
        <v>530</v>
      </c>
      <c r="G9" s="279" t="s">
        <v>2770</v>
      </c>
      <c r="H9" s="279" t="s">
        <v>15</v>
      </c>
      <c r="K9"/>
      <c r="L9"/>
      <c r="M9"/>
    </row>
    <row r="10" spans="1:13" ht="15" customHeight="1" x14ac:dyDescent="0.25">
      <c r="A10" s="10" t="s">
        <v>13</v>
      </c>
      <c r="C10" s="15" t="s">
        <v>13</v>
      </c>
      <c r="D10" s="12" t="str">
        <f>VLOOKUP(G:G,'PARAGENS CONCELHO'!$1:$1048576,2,FALSE)</f>
        <v xml:space="preserve"> 40.659058,  -7.914846</v>
      </c>
      <c r="E10" s="50" t="s">
        <v>3624</v>
      </c>
      <c r="F10" s="281" t="s">
        <v>524</v>
      </c>
      <c r="G10" s="281" t="s">
        <v>20</v>
      </c>
      <c r="H10" s="39"/>
      <c r="K10"/>
      <c r="L10"/>
      <c r="M10"/>
    </row>
    <row r="11" spans="1:13" ht="15" customHeight="1" x14ac:dyDescent="0.25">
      <c r="A11" s="10" t="s">
        <v>13</v>
      </c>
      <c r="C11" s="15" t="s">
        <v>13</v>
      </c>
      <c r="D11" s="12" t="str">
        <f>VLOOKUP(G:G,'PARAGENS CONCELHO'!$1:$1048576,2,FALSE)</f>
        <v xml:space="preserve"> 40.657607,  -7.915943</v>
      </c>
      <c r="E11" s="50" t="s">
        <v>3625</v>
      </c>
      <c r="F11" s="281" t="s">
        <v>1901</v>
      </c>
      <c r="G11" s="281" t="s">
        <v>67</v>
      </c>
      <c r="H11" s="39"/>
      <c r="K11"/>
      <c r="L11"/>
      <c r="M11"/>
    </row>
    <row r="12" spans="1:13" ht="15" customHeight="1" x14ac:dyDescent="0.25">
      <c r="A12" s="19" t="s">
        <v>13</v>
      </c>
      <c r="C12" s="16" t="s">
        <v>13</v>
      </c>
      <c r="D12" s="12" t="str">
        <f>VLOOKUP(G:G,'PARAGENS CONCELHO'!$1:$1048576,2,FALSE)</f>
        <v xml:space="preserve"> 40.659123,  -7.918876</v>
      </c>
      <c r="E12" s="50" t="s">
        <v>3625</v>
      </c>
      <c r="F12" s="281" t="s">
        <v>153</v>
      </c>
      <c r="G12" s="281" t="s">
        <v>68</v>
      </c>
      <c r="H12" s="281"/>
      <c r="K12"/>
      <c r="L12"/>
      <c r="M12"/>
    </row>
    <row r="13" spans="1:13" ht="15" customHeight="1" x14ac:dyDescent="0.25">
      <c r="A13" s="10" t="s">
        <v>13</v>
      </c>
      <c r="C13" s="15" t="s">
        <v>13</v>
      </c>
      <c r="D13" s="12" t="str">
        <f>VLOOKUP(G:G,'PARAGENS CONCELHO'!$1:$1048576,2,FALSE)</f>
        <v xml:space="preserve"> 40.659889,  -7.927625</v>
      </c>
      <c r="E13" s="50">
        <v>14</v>
      </c>
      <c r="F13" s="281" t="s">
        <v>1889</v>
      </c>
      <c r="G13" s="281" t="s">
        <v>2755</v>
      </c>
      <c r="H13" s="39"/>
      <c r="K13"/>
      <c r="L13"/>
      <c r="M13"/>
    </row>
    <row r="14" spans="1:13" ht="15" customHeight="1" x14ac:dyDescent="0.25">
      <c r="A14" s="10"/>
      <c r="C14" s="15"/>
      <c r="D14" s="12"/>
      <c r="E14" s="50"/>
      <c r="F14" s="347" t="s">
        <v>1892</v>
      </c>
      <c r="G14" s="347" t="s">
        <v>1890</v>
      </c>
      <c r="H14" s="39"/>
      <c r="K14"/>
      <c r="L14"/>
      <c r="M14"/>
    </row>
    <row r="15" spans="1:13" ht="15" customHeight="1" x14ac:dyDescent="0.25">
      <c r="A15" s="10"/>
      <c r="C15" s="15"/>
      <c r="D15" s="12"/>
      <c r="E15" s="50"/>
      <c r="F15" s="347" t="s">
        <v>1895</v>
      </c>
      <c r="G15" s="347" t="s">
        <v>1893</v>
      </c>
      <c r="H15" s="39"/>
      <c r="K15"/>
      <c r="L15"/>
      <c r="M15"/>
    </row>
    <row r="16" spans="1:13" ht="15" customHeight="1" x14ac:dyDescent="0.25">
      <c r="A16" s="150" t="s">
        <v>13</v>
      </c>
      <c r="B16" s="143"/>
      <c r="C16" s="79" t="s">
        <v>13</v>
      </c>
      <c r="D16" s="23" t="str">
        <f>VLOOKUP(G:G,'PARAGENS CONCELHO'!$1:$1048576,2,FALSE)</f>
        <v xml:space="preserve"> 40.660252,  -7.929394</v>
      </c>
      <c r="E16" s="50">
        <v>14</v>
      </c>
      <c r="F16" s="280" t="s">
        <v>1883</v>
      </c>
      <c r="G16" s="280" t="s">
        <v>2756</v>
      </c>
      <c r="H16" s="280" t="s">
        <v>28</v>
      </c>
      <c r="K16"/>
      <c r="L16"/>
      <c r="M16"/>
    </row>
    <row r="17" spans="1:13" ht="15" customHeight="1" x14ac:dyDescent="0.25">
      <c r="A17" s="10" t="s">
        <v>13</v>
      </c>
      <c r="C17" s="15" t="s">
        <v>13</v>
      </c>
      <c r="D17" s="12" t="str">
        <f>VLOOKUP(G:G,'PARAGENS CONCELHO'!$1:$1048576,2,FALSE)</f>
        <v xml:space="preserve"> 40.660400,  -7.933405</v>
      </c>
      <c r="E17" s="50"/>
      <c r="F17" s="281" t="s">
        <v>1880</v>
      </c>
      <c r="G17" s="281" t="s">
        <v>2757</v>
      </c>
      <c r="H17" s="39"/>
      <c r="K17"/>
      <c r="L17"/>
      <c r="M17"/>
    </row>
    <row r="18" spans="1:13" ht="15" customHeight="1" x14ac:dyDescent="0.25">
      <c r="A18" s="10"/>
      <c r="C18" s="15"/>
      <c r="D18" s="12" t="str">
        <f>VLOOKUP(G:G,'PARAGENS CONCELHO'!$1:$1048576,2,FALSE)</f>
        <v xml:space="preserve"> 40.660399,  -7.935557</v>
      </c>
      <c r="E18" s="50"/>
      <c r="F18" s="281" t="s">
        <v>3525</v>
      </c>
      <c r="G18" s="281" t="s">
        <v>3510</v>
      </c>
      <c r="H18" s="39"/>
      <c r="K18"/>
      <c r="L18"/>
      <c r="M18"/>
    </row>
    <row r="19" spans="1:13" ht="15" customHeight="1" x14ac:dyDescent="0.25">
      <c r="A19" s="19" t="s">
        <v>13</v>
      </c>
      <c r="C19" s="16" t="s">
        <v>13</v>
      </c>
      <c r="D19" s="12" t="str">
        <f>VLOOKUP(G:G,'PARAGENS CONCELHO'!$1:$1048576,2,FALSE)</f>
        <v xml:space="preserve"> 40.663829,  -7.937846</v>
      </c>
      <c r="E19" s="50"/>
      <c r="F19" s="281" t="s">
        <v>1871</v>
      </c>
      <c r="G19" s="281" t="s">
        <v>2758</v>
      </c>
      <c r="H19" s="281"/>
      <c r="K19"/>
      <c r="L19"/>
      <c r="M19"/>
    </row>
    <row r="20" spans="1:13" ht="15" customHeight="1" x14ac:dyDescent="0.25">
      <c r="A20" s="10" t="s">
        <v>13</v>
      </c>
      <c r="C20" s="15" t="s">
        <v>13</v>
      </c>
      <c r="D20" s="12" t="str">
        <f>VLOOKUP(G:G,'PARAGENS CONCELHO'!$1:$1048576,2,FALSE)</f>
        <v xml:space="preserve"> 40.666933,  -7.941170</v>
      </c>
      <c r="E20" s="50"/>
      <c r="F20" s="281" t="s">
        <v>1847</v>
      </c>
      <c r="G20" s="281" t="s">
        <v>2759</v>
      </c>
      <c r="H20" s="39"/>
      <c r="K20"/>
      <c r="L20"/>
      <c r="M20"/>
    </row>
    <row r="21" spans="1:13" ht="15" customHeight="1" x14ac:dyDescent="0.25">
      <c r="A21" s="10"/>
      <c r="C21" s="15"/>
      <c r="D21" s="12" t="str">
        <f>VLOOKUP(G:G,'PARAGENS CONCELHO'!$1:$1048576,2,FALSE)</f>
        <v xml:space="preserve"> 40.668258,  -7.942704</v>
      </c>
      <c r="E21" s="50"/>
      <c r="F21" s="281" t="s">
        <v>2197</v>
      </c>
      <c r="G21" s="281" t="s">
        <v>2760</v>
      </c>
      <c r="H21" s="39"/>
      <c r="K21"/>
      <c r="L21"/>
      <c r="M21"/>
    </row>
    <row r="22" spans="1:13" ht="15" customHeight="1" x14ac:dyDescent="0.25">
      <c r="A22" s="10"/>
      <c r="C22" s="15"/>
      <c r="D22" s="12"/>
      <c r="E22" s="50"/>
      <c r="F22" s="281" t="s">
        <v>3858</v>
      </c>
      <c r="G22" s="281" t="s">
        <v>3859</v>
      </c>
      <c r="H22" s="39"/>
      <c r="K22"/>
      <c r="L22"/>
      <c r="M22"/>
    </row>
    <row r="23" spans="1:13" ht="15" customHeight="1" x14ac:dyDescent="0.25">
      <c r="A23" s="19" t="s">
        <v>13</v>
      </c>
      <c r="C23" s="16" t="s">
        <v>13</v>
      </c>
      <c r="D23" s="12" t="str">
        <f>VLOOKUP(G:G,'PARAGENS CONCELHO'!$1:$1048576,2,FALSE)</f>
        <v xml:space="preserve"> 40.669408,  -7.944642</v>
      </c>
      <c r="E23" s="50"/>
      <c r="F23" s="281" t="s">
        <v>1850</v>
      </c>
      <c r="G23" s="281" t="s">
        <v>2761</v>
      </c>
      <c r="H23" s="281"/>
      <c r="K23"/>
      <c r="L23"/>
      <c r="M23"/>
    </row>
    <row r="24" spans="1:13" ht="15" customHeight="1" x14ac:dyDescent="0.25">
      <c r="A24" s="10" t="s">
        <v>13</v>
      </c>
      <c r="C24" s="15" t="s">
        <v>13</v>
      </c>
      <c r="D24" s="12" t="str">
        <f>VLOOKUP(G:G,'PARAGENS CONCELHO'!$1:$1048576,2,FALSE)</f>
        <v xml:space="preserve"> 40.671234,  -7.943686</v>
      </c>
      <c r="E24" s="50"/>
      <c r="F24" s="281" t="s">
        <v>2333</v>
      </c>
      <c r="G24" s="281" t="s">
        <v>2331</v>
      </c>
      <c r="H24" s="39"/>
      <c r="K24"/>
      <c r="L24"/>
      <c r="M24"/>
    </row>
    <row r="25" spans="1:13" ht="15" customHeight="1" x14ac:dyDescent="0.25">
      <c r="A25" s="19" t="s">
        <v>13</v>
      </c>
      <c r="C25" s="16" t="s">
        <v>13</v>
      </c>
      <c r="D25" s="12" t="str">
        <f>VLOOKUP(G:G,'PARAGENS CONCELHO'!$1:$1048576,2,FALSE)</f>
        <v xml:space="preserve"> 40.675282,  -7.939642</v>
      </c>
      <c r="E25" s="50"/>
      <c r="F25" s="281" t="s">
        <v>1859</v>
      </c>
      <c r="G25" s="281" t="s">
        <v>2762</v>
      </c>
      <c r="H25" s="281"/>
      <c r="K25"/>
      <c r="L25"/>
      <c r="M25"/>
    </row>
    <row r="26" spans="1:13" ht="15" customHeight="1" x14ac:dyDescent="0.25">
      <c r="A26" s="10" t="s">
        <v>13</v>
      </c>
      <c r="C26" s="15" t="s">
        <v>13</v>
      </c>
      <c r="D26" s="12" t="str">
        <f>VLOOKUP(G:G,'PARAGENS CONCELHO'!$1:$1048576,2,FALSE)</f>
        <v xml:space="preserve"> 40.669385,  -7.938786</v>
      </c>
      <c r="E26" s="50"/>
      <c r="F26" s="281" t="s">
        <v>2336</v>
      </c>
      <c r="G26" s="281" t="s">
        <v>2334</v>
      </c>
      <c r="H26" s="39"/>
      <c r="K26"/>
      <c r="L26"/>
      <c r="M26"/>
    </row>
    <row r="27" spans="1:13" ht="15" customHeight="1" x14ac:dyDescent="0.25">
      <c r="A27" s="10"/>
      <c r="C27" s="15"/>
      <c r="D27" s="12" t="str">
        <f>VLOOKUP(G:G,'PARAGENS CONCELHO'!$1:$1048576,2,FALSE)</f>
        <v xml:space="preserve"> 40.665355,  -7.939031</v>
      </c>
      <c r="E27" s="50"/>
      <c r="F27" s="281" t="s">
        <v>1844</v>
      </c>
      <c r="G27" s="281" t="s">
        <v>2763</v>
      </c>
      <c r="H27" s="39"/>
      <c r="K27"/>
      <c r="L27"/>
      <c r="M27"/>
    </row>
    <row r="28" spans="1:13" ht="15" customHeight="1" x14ac:dyDescent="0.25">
      <c r="A28" s="19" t="s">
        <v>13</v>
      </c>
      <c r="C28" s="16" t="s">
        <v>13</v>
      </c>
      <c r="D28" s="12" t="str">
        <f>VLOOKUP(G:G,'PARAGENS CONCELHO'!$1:$1048576,2,FALSE)</f>
        <v xml:space="preserve"> 40.667913,  -7.936448</v>
      </c>
      <c r="E28" s="50"/>
      <c r="F28" s="281" t="s">
        <v>1841</v>
      </c>
      <c r="G28" s="281" t="s">
        <v>2764</v>
      </c>
      <c r="H28" s="281"/>
      <c r="K28"/>
      <c r="L28"/>
      <c r="M28"/>
    </row>
    <row r="29" spans="1:13" ht="15" customHeight="1" x14ac:dyDescent="0.25">
      <c r="A29" s="19" t="s">
        <v>13</v>
      </c>
      <c r="C29" s="16" t="s">
        <v>13</v>
      </c>
      <c r="D29" s="12" t="str">
        <f>VLOOKUP(G:G,'PARAGENS CONCELHO'!$1:$1048576,2,FALSE)</f>
        <v xml:space="preserve"> 40.669198,  -7.932323</v>
      </c>
      <c r="E29" s="50"/>
      <c r="F29" s="281" t="s">
        <v>1838</v>
      </c>
      <c r="G29" s="281" t="s">
        <v>2765</v>
      </c>
      <c r="H29" s="281"/>
      <c r="K29"/>
      <c r="L29"/>
      <c r="M29"/>
    </row>
    <row r="30" spans="1:13" ht="15" customHeight="1" x14ac:dyDescent="0.25">
      <c r="A30" s="10" t="s">
        <v>13</v>
      </c>
      <c r="C30" s="15" t="s">
        <v>13</v>
      </c>
      <c r="D30" s="12" t="str">
        <f>VLOOKUP(G:G,'PARAGENS CONCELHO'!$1:$1048576,2,FALSE)</f>
        <v xml:space="preserve"> 40.669674,  -7.928994</v>
      </c>
      <c r="E30" s="50"/>
      <c r="F30" s="281" t="s">
        <v>1832</v>
      </c>
      <c r="G30" s="39" t="s">
        <v>2766</v>
      </c>
      <c r="H30" s="39"/>
      <c r="K30"/>
      <c r="L30"/>
      <c r="M30"/>
    </row>
    <row r="31" spans="1:13" ht="15" customHeight="1" x14ac:dyDescent="0.25">
      <c r="A31" s="150" t="s">
        <v>13</v>
      </c>
      <c r="B31" s="143"/>
      <c r="C31" s="79" t="s">
        <v>13</v>
      </c>
      <c r="D31" s="23" t="str">
        <f>VLOOKUP(G:G,'PARAGENS CONCELHO'!$1:$1048576,2,FALSE)</f>
        <v xml:space="preserve"> 40.672581,  -7.926936</v>
      </c>
      <c r="E31" s="50"/>
      <c r="F31" s="280" t="s">
        <v>1823</v>
      </c>
      <c r="G31" s="280" t="s">
        <v>2767</v>
      </c>
      <c r="H31" s="280" t="s">
        <v>31</v>
      </c>
      <c r="K31"/>
      <c r="L31"/>
      <c r="M31"/>
    </row>
    <row r="32" spans="1:13" ht="15" customHeight="1" x14ac:dyDescent="0.25">
      <c r="A32" s="10" t="s">
        <v>13</v>
      </c>
      <c r="C32" s="15" t="s">
        <v>13</v>
      </c>
      <c r="D32" s="12" t="str">
        <f>VLOOKUP(G:G,'PARAGENS CONCELHO'!$1:$1048576,2,FALSE)</f>
        <v xml:space="preserve"> 40.674470,  -7.922646</v>
      </c>
      <c r="E32" s="50" t="s">
        <v>3556</v>
      </c>
      <c r="F32" s="281" t="s">
        <v>335</v>
      </c>
      <c r="G32" s="281" t="s">
        <v>2600</v>
      </c>
      <c r="H32" s="39"/>
      <c r="K32"/>
      <c r="L32"/>
      <c r="M32"/>
    </row>
    <row r="33" spans="1:13" ht="15" customHeight="1" x14ac:dyDescent="0.25">
      <c r="A33" s="19" t="s">
        <v>13</v>
      </c>
      <c r="C33" s="16" t="s">
        <v>13</v>
      </c>
      <c r="D33" s="12" t="str">
        <f>VLOOKUP(G:G,'PARAGENS CONCELHO'!$1:$1048576,2,FALSE)</f>
        <v xml:space="preserve"> 40.672628,  -7.920566</v>
      </c>
      <c r="E33" s="50" t="s">
        <v>3556</v>
      </c>
      <c r="F33" s="281" t="s">
        <v>332</v>
      </c>
      <c r="G33" s="281" t="s">
        <v>2601</v>
      </c>
      <c r="H33" s="281"/>
      <c r="K33"/>
      <c r="L33"/>
      <c r="M33"/>
    </row>
    <row r="34" spans="1:13" ht="15" customHeight="1" x14ac:dyDescent="0.25">
      <c r="A34" s="10" t="s">
        <v>13</v>
      </c>
      <c r="C34" s="15" t="s">
        <v>13</v>
      </c>
      <c r="D34" s="12" t="str">
        <f>VLOOKUP(G:G,'PARAGENS CONCELHO'!$1:$1048576,2,FALSE)</f>
        <v xml:space="preserve"> 40.670291,  -7.918028</v>
      </c>
      <c r="E34" s="50" t="s">
        <v>3556</v>
      </c>
      <c r="F34" s="281" t="s">
        <v>323</v>
      </c>
      <c r="G34" s="281" t="s">
        <v>2602</v>
      </c>
      <c r="H34" s="39"/>
      <c r="K34"/>
      <c r="L34"/>
      <c r="M34"/>
    </row>
    <row r="35" spans="1:13" ht="15" customHeight="1" x14ac:dyDescent="0.25">
      <c r="A35" s="19" t="s">
        <v>13</v>
      </c>
      <c r="C35" s="16" t="s">
        <v>13</v>
      </c>
      <c r="D35" s="12" t="str">
        <f>VLOOKUP(G:G,'PARAGENS CONCELHO'!$1:$1048576,2,FALSE)</f>
        <v xml:space="preserve"> 40.668452,  -7.916073</v>
      </c>
      <c r="E35" s="50" t="s">
        <v>3556</v>
      </c>
      <c r="F35" s="281" t="s">
        <v>320</v>
      </c>
      <c r="G35" s="281" t="s">
        <v>2603</v>
      </c>
      <c r="H35" s="281"/>
      <c r="K35"/>
      <c r="L35"/>
      <c r="M35"/>
    </row>
    <row r="36" spans="1:13" ht="15" customHeight="1" x14ac:dyDescent="0.25">
      <c r="A36" s="10" t="s">
        <v>13</v>
      </c>
      <c r="C36" s="15" t="s">
        <v>13</v>
      </c>
      <c r="D36" s="12" t="str">
        <f>VLOOKUP(G:G,'PARAGENS CONCELHO'!$1:$1048576,2,FALSE)</f>
        <v xml:space="preserve"> 40.665889,  -7.913368</v>
      </c>
      <c r="E36" s="50" t="s">
        <v>3626</v>
      </c>
      <c r="F36" s="281" t="s">
        <v>314</v>
      </c>
      <c r="G36" s="281" t="s">
        <v>2604</v>
      </c>
      <c r="H36" s="39"/>
      <c r="K36"/>
      <c r="L36"/>
      <c r="M36"/>
    </row>
    <row r="37" spans="1:13" ht="15" customHeight="1" x14ac:dyDescent="0.25">
      <c r="A37" s="19" t="s">
        <v>13</v>
      </c>
      <c r="C37" s="16" t="s">
        <v>13</v>
      </c>
      <c r="D37" s="12" t="str">
        <f>VLOOKUP(G:G,'PARAGENS CONCELHO'!$1:$1048576,2,FALSE)</f>
        <v xml:space="preserve"> 40.664076,  -7.915913</v>
      </c>
      <c r="E37" s="50" t="s">
        <v>3627</v>
      </c>
      <c r="F37" s="281" t="s">
        <v>533</v>
      </c>
      <c r="G37" s="281" t="s">
        <v>2769</v>
      </c>
      <c r="H37" s="281"/>
      <c r="K37"/>
      <c r="L37"/>
      <c r="M37"/>
    </row>
    <row r="38" spans="1:13" ht="15" customHeight="1" x14ac:dyDescent="0.25">
      <c r="A38" s="10" t="s">
        <v>13</v>
      </c>
      <c r="C38" s="15" t="s">
        <v>13</v>
      </c>
      <c r="D38" s="12" t="str">
        <f>VLOOKUP(G:G,'PARAGENS CONCELHO'!$1:$1048576,2,FALSE)</f>
        <v xml:space="preserve"> 40.661774,  -7.915571</v>
      </c>
      <c r="E38" s="50" t="s">
        <v>3623</v>
      </c>
      <c r="F38" s="281" t="s">
        <v>530</v>
      </c>
      <c r="G38" s="39" t="s">
        <v>2770</v>
      </c>
      <c r="H38" s="39"/>
      <c r="K38"/>
      <c r="L38"/>
      <c r="M38"/>
    </row>
    <row r="39" spans="1:13" x14ac:dyDescent="0.25">
      <c r="I39"/>
      <c r="J39"/>
      <c r="K39"/>
      <c r="L39"/>
      <c r="M39"/>
    </row>
    <row r="40" spans="1:13" x14ac:dyDescent="0.25">
      <c r="I40"/>
      <c r="J40"/>
      <c r="K40"/>
      <c r="L40"/>
      <c r="M40"/>
    </row>
    <row r="41" spans="1:13" x14ac:dyDescent="0.25">
      <c r="I41"/>
      <c r="J41"/>
      <c r="K41"/>
      <c r="L41"/>
      <c r="M41"/>
    </row>
    <row r="42" spans="1:13" hidden="1" x14ac:dyDescent="0.25">
      <c r="I42"/>
      <c r="J42"/>
      <c r="K42"/>
      <c r="L42"/>
      <c r="M42"/>
    </row>
    <row r="43" spans="1:13" ht="11.65" customHeight="1" x14ac:dyDescent="0.25">
      <c r="I43"/>
      <c r="J43"/>
      <c r="K43"/>
      <c r="L43"/>
      <c r="M43"/>
    </row>
    <row r="44" spans="1:13" ht="11.25" hidden="1" customHeight="1" x14ac:dyDescent="0.25">
      <c r="I44"/>
      <c r="J44"/>
      <c r="K44"/>
      <c r="L44"/>
      <c r="M44"/>
    </row>
    <row r="45" spans="1:13" x14ac:dyDescent="0.25">
      <c r="I45"/>
      <c r="J45"/>
      <c r="K45"/>
      <c r="L45"/>
      <c r="M45"/>
    </row>
    <row r="46" spans="1:13" ht="15" customHeight="1" x14ac:dyDescent="0.25">
      <c r="I46"/>
      <c r="J46"/>
      <c r="K46"/>
      <c r="L46"/>
      <c r="M46"/>
    </row>
    <row r="47" spans="1:13" x14ac:dyDescent="0.25">
      <c r="I47"/>
      <c r="J47"/>
      <c r="K47"/>
      <c r="L47"/>
      <c r="M47"/>
    </row>
    <row r="48" spans="1:13" x14ac:dyDescent="0.25">
      <c r="I48"/>
      <c r="J48"/>
      <c r="K48"/>
      <c r="L48"/>
      <c r="M48"/>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sheetData>
  <mergeCells count="2">
    <mergeCell ref="F5:H5"/>
    <mergeCell ref="F6:H6"/>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&amp;L&amp;"-,Negrito"&amp;12Empresa Berrelhas de Camionagem, Lda
500 095 884
Viseu&amp;R&amp;G</oddHeader>
    <oddFooter>&amp;LViseu, 03 de março de 2025
&amp;RPágina &amp;P de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D107F-9588-493B-A976-D5EC1E1EDE0C}">
  <sheetPr>
    <tabColor theme="5" tint="0.59999389629810485"/>
    <pageSetUpPr fitToPage="1"/>
  </sheetPr>
  <dimension ref="A1:M40"/>
  <sheetViews>
    <sheetView topLeftCell="F14" zoomScaleNormal="100" workbookViewId="0">
      <selection activeCell="G14" sqref="F14:G15"/>
    </sheetView>
  </sheetViews>
  <sheetFormatPr defaultColWidth="9.140625" defaultRowHeight="15" x14ac:dyDescent="0.25"/>
  <cols>
    <col min="1" max="1" width="5.85546875" hidden="1" customWidth="1"/>
    <col min="2" max="2" width="15.140625" hidden="1" customWidth="1"/>
    <col min="3" max="3" width="3.85546875" hidden="1" customWidth="1"/>
    <col min="4" max="4" width="22.7109375" hidden="1" customWidth="1"/>
    <col min="5" max="5" width="47" hidden="1" customWidth="1"/>
    <col min="6" max="6" width="33.28515625" customWidth="1"/>
    <col min="7" max="7" width="13.42578125" bestFit="1" customWidth="1"/>
    <col min="8" max="8" width="15.140625" bestFit="1" customWidth="1"/>
    <col min="9" max="12" width="6.5703125" style="44" customWidth="1"/>
    <col min="13" max="13" width="9.140625" style="44"/>
  </cols>
  <sheetData>
    <row r="1" spans="1:13" hidden="1" x14ac:dyDescent="0.25">
      <c r="F1" s="1" t="s">
        <v>0</v>
      </c>
      <c r="G1" s="2"/>
      <c r="I1" s="190"/>
    </row>
    <row r="2" spans="1:13" hidden="1" x14ac:dyDescent="0.25">
      <c r="F2" s="1" t="s">
        <v>1</v>
      </c>
      <c r="G2" s="30"/>
      <c r="I2" s="190"/>
    </row>
    <row r="3" spans="1:13" ht="30" hidden="1" x14ac:dyDescent="0.25">
      <c r="F3" s="54" t="s">
        <v>2569</v>
      </c>
      <c r="G3" s="55"/>
      <c r="I3" s="190"/>
    </row>
    <row r="4" spans="1:13" ht="15" customHeight="1" x14ac:dyDescent="0.25">
      <c r="G4" s="271"/>
      <c r="H4" s="271"/>
    </row>
    <row r="5" spans="1:13" ht="15" customHeight="1" x14ac:dyDescent="0.25">
      <c r="F5" s="316" t="s">
        <v>4243</v>
      </c>
      <c r="G5" s="316"/>
      <c r="H5" s="316"/>
    </row>
    <row r="6" spans="1:13" s="89" customFormat="1" ht="15.75" customHeight="1" x14ac:dyDescent="0.25">
      <c r="F6" s="316" t="s">
        <v>4230</v>
      </c>
      <c r="G6" s="316"/>
      <c r="H6" s="316"/>
      <c r="I6" s="186"/>
      <c r="J6" s="186"/>
      <c r="K6" s="186"/>
      <c r="L6" s="186"/>
      <c r="M6" s="186"/>
    </row>
    <row r="8" spans="1:13" ht="15" customHeight="1" x14ac:dyDescent="0.25">
      <c r="A8" s="8" t="s">
        <v>6</v>
      </c>
      <c r="B8" s="8" t="s">
        <v>7</v>
      </c>
      <c r="D8" s="204" t="s">
        <v>8</v>
      </c>
      <c r="E8" s="169" t="s">
        <v>3601</v>
      </c>
      <c r="F8" s="217" t="s">
        <v>9</v>
      </c>
      <c r="G8" s="217" t="s">
        <v>10</v>
      </c>
      <c r="H8" s="200" t="s">
        <v>12</v>
      </c>
      <c r="I8" s="9" t="s">
        <v>13</v>
      </c>
      <c r="K8"/>
      <c r="L8"/>
      <c r="M8"/>
    </row>
    <row r="9" spans="1:13" ht="15" customHeight="1" x14ac:dyDescent="0.25">
      <c r="A9" s="150" t="s">
        <v>13</v>
      </c>
      <c r="B9" s="143"/>
      <c r="C9" s="79" t="s">
        <v>13</v>
      </c>
      <c r="D9" s="23" t="str">
        <f>VLOOKUP(G:G,'PARAGENS CONCELHO'!$1:$1048576,2,FALSE)</f>
        <v xml:space="preserve"> 40.661774,  -7.915571</v>
      </c>
      <c r="E9" s="50" t="s">
        <v>3623</v>
      </c>
      <c r="F9" s="280" t="s">
        <v>530</v>
      </c>
      <c r="G9" s="279" t="s">
        <v>2770</v>
      </c>
      <c r="H9" s="279" t="s">
        <v>15</v>
      </c>
      <c r="K9"/>
      <c r="L9"/>
      <c r="M9"/>
    </row>
    <row r="10" spans="1:13" ht="15" customHeight="1" x14ac:dyDescent="0.25">
      <c r="A10" s="10" t="s">
        <v>13</v>
      </c>
      <c r="C10" s="15" t="s">
        <v>13</v>
      </c>
      <c r="D10" s="12" t="str">
        <f>VLOOKUP(G:G,'PARAGENS CONCELHO'!$1:$1048576,2,FALSE)</f>
        <v xml:space="preserve"> 40.659058,  -7.914846</v>
      </c>
      <c r="E10" s="50" t="s">
        <v>3624</v>
      </c>
      <c r="F10" s="281" t="s">
        <v>524</v>
      </c>
      <c r="G10" s="281" t="s">
        <v>20</v>
      </c>
      <c r="H10" s="39"/>
      <c r="K10"/>
      <c r="L10"/>
      <c r="M10"/>
    </row>
    <row r="11" spans="1:13" ht="15" customHeight="1" x14ac:dyDescent="0.25">
      <c r="A11" s="10" t="s">
        <v>13</v>
      </c>
      <c r="C11" s="15" t="s">
        <v>13</v>
      </c>
      <c r="D11" s="12" t="str">
        <f>VLOOKUP(G:G,'PARAGENS CONCELHO'!$1:$1048576,2,FALSE)</f>
        <v xml:space="preserve"> 40.657607,  -7.915943</v>
      </c>
      <c r="E11" s="50" t="s">
        <v>3625</v>
      </c>
      <c r="F11" s="281" t="s">
        <v>1901</v>
      </c>
      <c r="G11" s="281" t="s">
        <v>67</v>
      </c>
      <c r="H11" s="39"/>
      <c r="K11"/>
      <c r="L11"/>
      <c r="M11"/>
    </row>
    <row r="12" spans="1:13" ht="15" customHeight="1" x14ac:dyDescent="0.25">
      <c r="A12" s="19" t="s">
        <v>13</v>
      </c>
      <c r="C12" s="16" t="s">
        <v>13</v>
      </c>
      <c r="D12" s="12" t="str">
        <f>VLOOKUP(G:G,'PARAGENS CONCELHO'!$1:$1048576,2,FALSE)</f>
        <v xml:space="preserve"> 40.659123,  -7.918876</v>
      </c>
      <c r="E12" s="50" t="s">
        <v>3625</v>
      </c>
      <c r="F12" s="281" t="s">
        <v>153</v>
      </c>
      <c r="G12" s="281" t="s">
        <v>68</v>
      </c>
      <c r="H12" s="281"/>
      <c r="K12"/>
      <c r="L12"/>
      <c r="M12"/>
    </row>
    <row r="13" spans="1:13" ht="15" customHeight="1" x14ac:dyDescent="0.25">
      <c r="A13" s="10" t="s">
        <v>13</v>
      </c>
      <c r="C13" s="15" t="s">
        <v>13</v>
      </c>
      <c r="D13" s="12" t="str">
        <f>VLOOKUP(G:G,'PARAGENS CONCELHO'!$1:$1048576,2,FALSE)</f>
        <v xml:space="preserve"> 40.659889,  -7.927625</v>
      </c>
      <c r="E13" s="50">
        <v>14</v>
      </c>
      <c r="F13" s="281" t="s">
        <v>1889</v>
      </c>
      <c r="G13" s="281" t="s">
        <v>2755</v>
      </c>
      <c r="H13" s="39"/>
      <c r="K13"/>
      <c r="L13"/>
      <c r="M13"/>
    </row>
    <row r="14" spans="1:13" ht="15" customHeight="1" x14ac:dyDescent="0.25">
      <c r="A14" s="10"/>
      <c r="C14" s="15"/>
      <c r="D14" s="12"/>
      <c r="E14" s="50"/>
      <c r="F14" s="347" t="s">
        <v>1892</v>
      </c>
      <c r="G14" s="347" t="s">
        <v>1890</v>
      </c>
      <c r="H14" s="39"/>
      <c r="K14"/>
      <c r="L14"/>
      <c r="M14"/>
    </row>
    <row r="15" spans="1:13" ht="15" customHeight="1" x14ac:dyDescent="0.25">
      <c r="A15" s="10"/>
      <c r="C15" s="15"/>
      <c r="D15" s="12"/>
      <c r="E15" s="50"/>
      <c r="F15" s="347" t="s">
        <v>1895</v>
      </c>
      <c r="G15" s="347" t="s">
        <v>1893</v>
      </c>
      <c r="H15" s="39"/>
      <c r="K15"/>
      <c r="L15"/>
      <c r="M15"/>
    </row>
    <row r="16" spans="1:13" ht="15" customHeight="1" x14ac:dyDescent="0.25">
      <c r="A16" s="150" t="s">
        <v>13</v>
      </c>
      <c r="B16" s="143"/>
      <c r="C16" s="79" t="s">
        <v>13</v>
      </c>
      <c r="D16" s="23" t="str">
        <f>VLOOKUP(G:G,'PARAGENS CONCELHO'!$1:$1048576,2,FALSE)</f>
        <v xml:space="preserve"> 40.660252,  -7.929394</v>
      </c>
      <c r="E16" s="50">
        <v>14</v>
      </c>
      <c r="F16" s="280" t="s">
        <v>1883</v>
      </c>
      <c r="G16" s="280" t="s">
        <v>2756</v>
      </c>
      <c r="H16" s="280" t="s">
        <v>28</v>
      </c>
      <c r="K16"/>
      <c r="L16"/>
      <c r="M16"/>
    </row>
    <row r="17" spans="1:13" ht="15" customHeight="1" x14ac:dyDescent="0.25">
      <c r="A17" s="10" t="s">
        <v>13</v>
      </c>
      <c r="C17" s="15" t="s">
        <v>13</v>
      </c>
      <c r="D17" s="12" t="str">
        <f>VLOOKUP(G:G,'PARAGENS CONCELHO'!$1:$1048576,2,FALSE)</f>
        <v xml:space="preserve"> 40.660400,  -7.933405</v>
      </c>
      <c r="E17" s="50"/>
      <c r="F17" s="281" t="s">
        <v>1880</v>
      </c>
      <c r="G17" s="281" t="s">
        <v>2757</v>
      </c>
      <c r="H17" s="39"/>
      <c r="K17"/>
      <c r="L17"/>
      <c r="M17"/>
    </row>
    <row r="18" spans="1:13" ht="15" customHeight="1" x14ac:dyDescent="0.25">
      <c r="A18" s="10"/>
      <c r="C18" s="15"/>
      <c r="D18" s="12" t="str">
        <f>VLOOKUP(G:G,'PARAGENS CONCELHO'!$1:$1048576,2,FALSE)</f>
        <v xml:space="preserve"> 40.660399,  -7.935557</v>
      </c>
      <c r="E18" s="50"/>
      <c r="F18" s="281" t="s">
        <v>3525</v>
      </c>
      <c r="G18" s="281" t="s">
        <v>3510</v>
      </c>
      <c r="H18" s="39"/>
      <c r="K18"/>
      <c r="L18"/>
      <c r="M18"/>
    </row>
    <row r="19" spans="1:13" ht="15" customHeight="1" x14ac:dyDescent="0.25">
      <c r="A19" s="19" t="s">
        <v>13</v>
      </c>
      <c r="C19" s="16" t="s">
        <v>13</v>
      </c>
      <c r="D19" s="12" t="str">
        <f>VLOOKUP(G:G,'PARAGENS CONCELHO'!$1:$1048576,2,FALSE)</f>
        <v xml:space="preserve"> 40.663829,  -7.937846</v>
      </c>
      <c r="E19" s="50"/>
      <c r="F19" s="281" t="s">
        <v>1871</v>
      </c>
      <c r="G19" s="281" t="s">
        <v>2758</v>
      </c>
      <c r="H19" s="281"/>
      <c r="K19"/>
      <c r="L19"/>
      <c r="M19"/>
    </row>
    <row r="20" spans="1:13" ht="15" customHeight="1" x14ac:dyDescent="0.25">
      <c r="A20" s="10" t="s">
        <v>13</v>
      </c>
      <c r="C20" s="15" t="s">
        <v>13</v>
      </c>
      <c r="D20" s="12" t="str">
        <f>VLOOKUP(G:G,'PARAGENS CONCELHO'!$1:$1048576,2,FALSE)</f>
        <v xml:space="preserve"> 40.666933,  -7.941170</v>
      </c>
      <c r="E20" s="50"/>
      <c r="F20" s="281" t="s">
        <v>1847</v>
      </c>
      <c r="G20" s="281" t="s">
        <v>2759</v>
      </c>
      <c r="H20" s="39"/>
      <c r="K20"/>
      <c r="L20"/>
      <c r="M20"/>
    </row>
    <row r="21" spans="1:13" ht="15" customHeight="1" x14ac:dyDescent="0.25">
      <c r="A21" s="10"/>
      <c r="C21" s="15"/>
      <c r="D21" s="12" t="str">
        <f>VLOOKUP(G:G,'PARAGENS CONCELHO'!$1:$1048576,2,FALSE)</f>
        <v xml:space="preserve"> 40.668258,  -7.942704</v>
      </c>
      <c r="E21" s="50"/>
      <c r="F21" s="281" t="s">
        <v>2197</v>
      </c>
      <c r="G21" s="281" t="s">
        <v>2760</v>
      </c>
      <c r="H21" s="39"/>
      <c r="K21"/>
      <c r="L21"/>
      <c r="M21"/>
    </row>
    <row r="22" spans="1:13" ht="15" customHeight="1" x14ac:dyDescent="0.25">
      <c r="A22" s="10"/>
      <c r="C22" s="15"/>
      <c r="D22" s="12"/>
      <c r="E22" s="50"/>
      <c r="F22" s="281" t="s">
        <v>3858</v>
      </c>
      <c r="G22" s="281" t="s">
        <v>3859</v>
      </c>
      <c r="H22" s="39"/>
      <c r="K22"/>
      <c r="L22"/>
      <c r="M22"/>
    </row>
    <row r="23" spans="1:13" ht="15" customHeight="1" x14ac:dyDescent="0.25">
      <c r="A23" s="19" t="s">
        <v>13</v>
      </c>
      <c r="C23" s="16" t="s">
        <v>13</v>
      </c>
      <c r="D23" s="12" t="str">
        <f>VLOOKUP(G:G,'PARAGENS CONCELHO'!$1:$1048576,2,FALSE)</f>
        <v xml:space="preserve"> 40.669408,  -7.944642</v>
      </c>
      <c r="E23" s="50"/>
      <c r="F23" s="281" t="s">
        <v>1850</v>
      </c>
      <c r="G23" s="281" t="s">
        <v>2761</v>
      </c>
      <c r="H23" s="281"/>
      <c r="K23"/>
      <c r="L23"/>
      <c r="M23"/>
    </row>
    <row r="24" spans="1:13" ht="15" customHeight="1" x14ac:dyDescent="0.25">
      <c r="A24" s="10" t="s">
        <v>13</v>
      </c>
      <c r="C24" s="15" t="s">
        <v>13</v>
      </c>
      <c r="D24" s="12" t="str">
        <f>VLOOKUP(G:G,'PARAGENS CONCELHO'!$1:$1048576,2,FALSE)</f>
        <v xml:space="preserve"> 40.671234,  -7.943686</v>
      </c>
      <c r="E24" s="50"/>
      <c r="F24" s="281" t="s">
        <v>2333</v>
      </c>
      <c r="G24" s="281" t="s">
        <v>2331</v>
      </c>
      <c r="H24" s="39"/>
      <c r="K24"/>
      <c r="L24"/>
      <c r="M24"/>
    </row>
    <row r="25" spans="1:13" ht="15" customHeight="1" x14ac:dyDescent="0.25">
      <c r="A25" s="19" t="s">
        <v>13</v>
      </c>
      <c r="C25" s="16" t="s">
        <v>13</v>
      </c>
      <c r="D25" s="12" t="str">
        <f>VLOOKUP(G:G,'PARAGENS CONCELHO'!$1:$1048576,2,FALSE)</f>
        <v xml:space="preserve"> 40.675282,  -7.939642</v>
      </c>
      <c r="E25" s="50"/>
      <c r="F25" s="281" t="s">
        <v>1859</v>
      </c>
      <c r="G25" s="281" t="s">
        <v>2762</v>
      </c>
      <c r="H25" s="281"/>
      <c r="K25"/>
      <c r="L25"/>
      <c r="M25"/>
    </row>
    <row r="26" spans="1:13" ht="15" customHeight="1" x14ac:dyDescent="0.25">
      <c r="A26" s="10" t="s">
        <v>13</v>
      </c>
      <c r="C26" s="15" t="s">
        <v>13</v>
      </c>
      <c r="D26" s="12" t="str">
        <f>VLOOKUP(G:G,'PARAGENS CONCELHO'!$1:$1048576,2,FALSE)</f>
        <v xml:space="preserve"> 40.669385,  -7.938786</v>
      </c>
      <c r="E26" s="50"/>
      <c r="F26" s="281" t="s">
        <v>2336</v>
      </c>
      <c r="G26" s="281" t="s">
        <v>2334</v>
      </c>
      <c r="H26" s="39"/>
      <c r="K26"/>
      <c r="L26"/>
      <c r="M26"/>
    </row>
    <row r="27" spans="1:13" ht="15" customHeight="1" x14ac:dyDescent="0.25">
      <c r="A27" s="10"/>
      <c r="C27" s="15"/>
      <c r="D27" s="12" t="str">
        <f>VLOOKUP(G:G,'PARAGENS CONCELHO'!$1:$1048576,2,FALSE)</f>
        <v xml:space="preserve"> 40.665355,  -7.939031</v>
      </c>
      <c r="E27" s="50"/>
      <c r="F27" s="281" t="s">
        <v>1844</v>
      </c>
      <c r="G27" s="281" t="s">
        <v>2763</v>
      </c>
      <c r="H27" s="39"/>
      <c r="K27"/>
      <c r="L27"/>
      <c r="M27"/>
    </row>
    <row r="28" spans="1:13" ht="15" customHeight="1" x14ac:dyDescent="0.25">
      <c r="A28" s="19" t="s">
        <v>13</v>
      </c>
      <c r="C28" s="16" t="s">
        <v>13</v>
      </c>
      <c r="D28" s="12" t="str">
        <f>VLOOKUP(G:G,'PARAGENS CONCELHO'!$1:$1048576,2,FALSE)</f>
        <v xml:space="preserve"> 40.667913,  -7.936448</v>
      </c>
      <c r="E28" s="50"/>
      <c r="F28" s="281" t="s">
        <v>1841</v>
      </c>
      <c r="G28" s="281" t="s">
        <v>2764</v>
      </c>
      <c r="H28" s="281"/>
      <c r="K28"/>
      <c r="L28"/>
      <c r="M28"/>
    </row>
    <row r="29" spans="1:13" ht="15" customHeight="1" x14ac:dyDescent="0.25">
      <c r="A29" s="19" t="s">
        <v>13</v>
      </c>
      <c r="C29" s="16" t="s">
        <v>13</v>
      </c>
      <c r="D29" s="12" t="str">
        <f>VLOOKUP(G:G,'PARAGENS CONCELHO'!$1:$1048576,2,FALSE)</f>
        <v xml:space="preserve"> 40.669198,  -7.932323</v>
      </c>
      <c r="E29" s="50"/>
      <c r="F29" s="281" t="s">
        <v>1838</v>
      </c>
      <c r="G29" s="281" t="s">
        <v>2765</v>
      </c>
      <c r="H29" s="281"/>
      <c r="K29"/>
      <c r="L29"/>
      <c r="M29"/>
    </row>
    <row r="30" spans="1:13" ht="15" customHeight="1" x14ac:dyDescent="0.25">
      <c r="A30" s="10" t="s">
        <v>13</v>
      </c>
      <c r="C30" s="15" t="s">
        <v>13</v>
      </c>
      <c r="D30" s="12" t="str">
        <f>VLOOKUP(G:G,'PARAGENS CONCELHO'!$1:$1048576,2,FALSE)</f>
        <v xml:space="preserve"> 40.669674,  -7.928994</v>
      </c>
      <c r="E30" s="50"/>
      <c r="F30" s="281" t="s">
        <v>1832</v>
      </c>
      <c r="G30" s="39" t="s">
        <v>2766</v>
      </c>
      <c r="H30" s="39"/>
      <c r="K30"/>
      <c r="L30"/>
      <c r="M30"/>
    </row>
    <row r="31" spans="1:13" ht="15" customHeight="1" x14ac:dyDescent="0.25">
      <c r="A31" s="150" t="s">
        <v>13</v>
      </c>
      <c r="B31" s="143"/>
      <c r="C31" s="79" t="s">
        <v>13</v>
      </c>
      <c r="D31" s="23" t="str">
        <f>VLOOKUP(G:G,'PARAGENS CONCELHO'!$1:$1048576,2,FALSE)</f>
        <v xml:space="preserve"> 40.672581,  -7.926936</v>
      </c>
      <c r="E31" s="50"/>
      <c r="F31" s="280" t="s">
        <v>1823</v>
      </c>
      <c r="G31" s="280" t="s">
        <v>2767</v>
      </c>
      <c r="H31" s="280" t="s">
        <v>31</v>
      </c>
      <c r="K31"/>
      <c r="L31"/>
      <c r="M31"/>
    </row>
    <row r="32" spans="1:13" ht="15" customHeight="1" x14ac:dyDescent="0.25">
      <c r="A32" s="10" t="s">
        <v>13</v>
      </c>
      <c r="C32" s="15" t="s">
        <v>13</v>
      </c>
      <c r="D32" s="12" t="str">
        <f>VLOOKUP(G:G,'PARAGENS CONCELHO'!$1:$1048576,2,FALSE)</f>
        <v xml:space="preserve"> 40.674470,  -7.922646</v>
      </c>
      <c r="E32" s="50" t="s">
        <v>3556</v>
      </c>
      <c r="F32" s="281" t="s">
        <v>335</v>
      </c>
      <c r="G32" s="281" t="s">
        <v>2600</v>
      </c>
      <c r="H32" s="39"/>
      <c r="K32"/>
      <c r="L32"/>
      <c r="M32"/>
    </row>
    <row r="33" spans="1:13" ht="15" customHeight="1" x14ac:dyDescent="0.25">
      <c r="A33" s="19" t="s">
        <v>13</v>
      </c>
      <c r="C33" s="16" t="s">
        <v>13</v>
      </c>
      <c r="D33" s="12" t="str">
        <f>VLOOKUP(G:G,'PARAGENS CONCELHO'!$1:$1048576,2,FALSE)</f>
        <v xml:space="preserve"> 40.672628,  -7.920566</v>
      </c>
      <c r="E33" s="50" t="s">
        <v>3556</v>
      </c>
      <c r="F33" s="281" t="s">
        <v>332</v>
      </c>
      <c r="G33" s="281" t="s">
        <v>2601</v>
      </c>
      <c r="H33" s="281"/>
      <c r="K33"/>
      <c r="L33"/>
      <c r="M33"/>
    </row>
    <row r="34" spans="1:13" ht="15" customHeight="1" x14ac:dyDescent="0.25">
      <c r="A34" s="10" t="s">
        <v>13</v>
      </c>
      <c r="C34" s="15" t="s">
        <v>13</v>
      </c>
      <c r="D34" s="12" t="str">
        <f>VLOOKUP(G:G,'PARAGENS CONCELHO'!$1:$1048576,2,FALSE)</f>
        <v xml:space="preserve"> 40.670291,  -7.918028</v>
      </c>
      <c r="E34" s="50" t="s">
        <v>3556</v>
      </c>
      <c r="F34" s="281" t="s">
        <v>323</v>
      </c>
      <c r="G34" s="281" t="s">
        <v>2602</v>
      </c>
      <c r="H34" s="39"/>
      <c r="K34"/>
      <c r="L34"/>
      <c r="M34"/>
    </row>
    <row r="35" spans="1:13" ht="15" customHeight="1" x14ac:dyDescent="0.25">
      <c r="A35" s="19" t="s">
        <v>13</v>
      </c>
      <c r="C35" s="16" t="s">
        <v>13</v>
      </c>
      <c r="D35" s="12" t="str">
        <f>VLOOKUP(G:G,'PARAGENS CONCELHO'!$1:$1048576,2,FALSE)</f>
        <v xml:space="preserve"> 40.668452,  -7.916073</v>
      </c>
      <c r="E35" s="50" t="s">
        <v>3556</v>
      </c>
      <c r="F35" s="281" t="s">
        <v>320</v>
      </c>
      <c r="G35" s="281" t="s">
        <v>2603</v>
      </c>
      <c r="H35" s="281"/>
      <c r="K35"/>
      <c r="L35"/>
      <c r="M35"/>
    </row>
    <row r="36" spans="1:13" ht="15" customHeight="1" x14ac:dyDescent="0.25">
      <c r="A36" s="10" t="s">
        <v>13</v>
      </c>
      <c r="C36" s="15" t="s">
        <v>13</v>
      </c>
      <c r="D36" s="12" t="str">
        <f>VLOOKUP(G:G,'PARAGENS CONCELHO'!$1:$1048576,2,FALSE)</f>
        <v xml:space="preserve"> 40.665889,  -7.913368</v>
      </c>
      <c r="E36" s="50" t="s">
        <v>3626</v>
      </c>
      <c r="F36" s="281" t="s">
        <v>314</v>
      </c>
      <c r="G36" s="281" t="s">
        <v>2604</v>
      </c>
      <c r="H36" s="39"/>
      <c r="K36"/>
      <c r="L36"/>
      <c r="M36"/>
    </row>
    <row r="37" spans="1:13" ht="15" customHeight="1" x14ac:dyDescent="0.25">
      <c r="A37" s="19" t="s">
        <v>13</v>
      </c>
      <c r="C37" s="16" t="s">
        <v>13</v>
      </c>
      <c r="D37" s="12" t="str">
        <f>VLOOKUP(G:G,'PARAGENS CONCELHO'!$1:$1048576,2,FALSE)</f>
        <v xml:space="preserve"> 40.664076,  -7.915913</v>
      </c>
      <c r="E37" s="50" t="s">
        <v>3627</v>
      </c>
      <c r="F37" s="281" t="s">
        <v>533</v>
      </c>
      <c r="G37" s="281" t="s">
        <v>2769</v>
      </c>
      <c r="H37" s="281"/>
      <c r="K37"/>
      <c r="L37"/>
      <c r="M37"/>
    </row>
    <row r="38" spans="1:13" ht="15" customHeight="1" x14ac:dyDescent="0.25">
      <c r="A38" s="10" t="s">
        <v>13</v>
      </c>
      <c r="C38" s="15" t="s">
        <v>13</v>
      </c>
      <c r="D38" s="12" t="str">
        <f>VLOOKUP(G:G,'PARAGENS CONCELHO'!$1:$1048576,2,FALSE)</f>
        <v xml:space="preserve"> 40.661774,  -7.915571</v>
      </c>
      <c r="E38" s="50" t="s">
        <v>3623</v>
      </c>
      <c r="F38" s="281" t="s">
        <v>530</v>
      </c>
      <c r="G38" s="39" t="s">
        <v>2770</v>
      </c>
      <c r="H38" s="39"/>
      <c r="K38"/>
      <c r="L38"/>
      <c r="M38"/>
    </row>
    <row r="39" spans="1:13" x14ac:dyDescent="0.25">
      <c r="A39" s="10"/>
      <c r="C39" s="15"/>
      <c r="D39" s="12"/>
      <c r="E39" s="50"/>
      <c r="F39" s="179"/>
      <c r="G39" s="179"/>
      <c r="H39" s="179"/>
      <c r="I39" s="179"/>
      <c r="J39" s="179"/>
      <c r="K39" s="179"/>
    </row>
    <row r="40" spans="1:13" ht="15.75" x14ac:dyDescent="0.25">
      <c r="J40" s="265"/>
    </row>
  </sheetData>
  <mergeCells count="2">
    <mergeCell ref="F5:H5"/>
    <mergeCell ref="F6:H6"/>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&amp;L&amp;"-,Negrito"&amp;12Empresa Berrelhas de Camionagem, Lda
500 095 884
Viseu&amp;R&amp;G</oddHeader>
    <oddFooter>&amp;LViseu, 03 de março de 2025
&amp;RPágina &amp;P de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pageSetUpPr fitToPage="1"/>
  </sheetPr>
  <dimension ref="A1:CK60"/>
  <sheetViews>
    <sheetView topLeftCell="F52" zoomScaleNormal="100" workbookViewId="0">
      <selection activeCell="F47" sqref="F47"/>
    </sheetView>
  </sheetViews>
  <sheetFormatPr defaultColWidth="9.140625" defaultRowHeight="15" x14ac:dyDescent="0.25"/>
  <cols>
    <col min="1" max="2" width="9.140625" hidden="1" customWidth="1"/>
    <col min="3" max="3" width="3.85546875" hidden="1" customWidth="1"/>
    <col min="4" max="4" width="22.85546875" hidden="1" customWidth="1"/>
    <col min="5" max="5" width="45" style="5" hidden="1" customWidth="1"/>
    <col min="6" max="6" width="32.7109375" bestFit="1" customWidth="1"/>
    <col min="7" max="7" width="13.42578125" style="5" bestFit="1" customWidth="1"/>
    <col min="8" max="8" width="15.140625" style="5" bestFit="1" customWidth="1"/>
  </cols>
  <sheetData>
    <row r="1" spans="1:89" hidden="1" x14ac:dyDescent="0.25">
      <c r="F1" s="1" t="s">
        <v>0</v>
      </c>
      <c r="G1" s="2"/>
    </row>
    <row r="2" spans="1:89" hidden="1" x14ac:dyDescent="0.25">
      <c r="F2" s="1" t="s">
        <v>1</v>
      </c>
      <c r="G2" s="30"/>
    </row>
    <row r="3" spans="1:89" ht="30" hidden="1" x14ac:dyDescent="0.25">
      <c r="F3" s="54" t="s">
        <v>2569</v>
      </c>
      <c r="G3" s="55"/>
    </row>
    <row r="4" spans="1:89" ht="15" customHeight="1" x14ac:dyDescent="0.25"/>
    <row r="5" spans="1:89" ht="15" customHeight="1" x14ac:dyDescent="0.25">
      <c r="F5" s="312" t="s">
        <v>3905</v>
      </c>
      <c r="G5" s="312"/>
      <c r="H5" s="312"/>
    </row>
    <row r="6" spans="1:89" ht="15" customHeight="1" x14ac:dyDescent="0.25">
      <c r="F6" s="312" t="s">
        <v>123</v>
      </c>
      <c r="G6" s="312"/>
      <c r="H6" s="312"/>
    </row>
    <row r="7" spans="1:89" ht="15" customHeight="1" x14ac:dyDescent="0.25">
      <c r="D7" s="205"/>
      <c r="E7" s="168"/>
      <c r="G7"/>
      <c r="H7"/>
    </row>
    <row r="8" spans="1:89" ht="15" customHeight="1" x14ac:dyDescent="0.25">
      <c r="A8" s="8" t="s">
        <v>6</v>
      </c>
      <c r="B8" s="8" t="s">
        <v>7</v>
      </c>
      <c r="D8" s="204" t="s">
        <v>8</v>
      </c>
      <c r="E8" s="169" t="s">
        <v>3601</v>
      </c>
      <c r="F8" s="200" t="s">
        <v>9</v>
      </c>
      <c r="G8" s="200" t="s">
        <v>10</v>
      </c>
      <c r="H8" s="200" t="s">
        <v>12</v>
      </c>
    </row>
    <row r="9" spans="1:89" s="143" customFormat="1" ht="15" customHeight="1" x14ac:dyDescent="0.25">
      <c r="A9" s="150" t="s">
        <v>13</v>
      </c>
      <c r="C9" s="79" t="s">
        <v>13</v>
      </c>
      <c r="D9" s="23">
        <f>VLOOKUP(G:G,'PARAGENS CONCELHO'!$1:$1048576,2,FALSE)</f>
        <v>0</v>
      </c>
      <c r="E9" s="23" t="s">
        <v>3629</v>
      </c>
      <c r="F9" s="23" t="s">
        <v>136</v>
      </c>
      <c r="G9" s="24" t="s">
        <v>14</v>
      </c>
      <c r="H9" s="24" t="s">
        <v>15</v>
      </c>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row>
    <row r="10" spans="1:89" ht="15" customHeight="1" x14ac:dyDescent="0.25">
      <c r="A10" s="10" t="s">
        <v>13</v>
      </c>
      <c r="C10" s="15" t="s">
        <v>13</v>
      </c>
      <c r="D10" s="12" t="str">
        <f>VLOOKUP(G:G,'PARAGENS CONCELHO'!$1:$1048576,2,FALSE)</f>
        <v xml:space="preserve"> 40.659058,  -7.914846</v>
      </c>
      <c r="E10" s="12" t="s">
        <v>3630</v>
      </c>
      <c r="F10" s="12" t="s">
        <v>524</v>
      </c>
      <c r="G10" s="28" t="s">
        <v>20</v>
      </c>
      <c r="H10" s="28"/>
    </row>
    <row r="11" spans="1:89" ht="15" customHeight="1" x14ac:dyDescent="0.25">
      <c r="A11" s="19" t="s">
        <v>13</v>
      </c>
      <c r="C11" s="16" t="s">
        <v>13</v>
      </c>
      <c r="D11" s="12" t="str">
        <f>VLOOKUP(G:G,'PARAGENS CONCELHO'!$1:$1048576,2,FALSE)</f>
        <v xml:space="preserve"> 40.656145,  -7.914081</v>
      </c>
      <c r="E11" s="12" t="s">
        <v>3631</v>
      </c>
      <c r="F11" s="12" t="s">
        <v>278</v>
      </c>
      <c r="G11" s="12" t="s">
        <v>21</v>
      </c>
      <c r="H11" s="12"/>
    </row>
    <row r="12" spans="1:89" ht="15" customHeight="1" x14ac:dyDescent="0.25">
      <c r="A12" s="10" t="s">
        <v>13</v>
      </c>
      <c r="C12" s="15" t="s">
        <v>13</v>
      </c>
      <c r="D12" s="12" t="str">
        <f>VLOOKUP(G:G,'PARAGENS CONCELHO'!$1:$1048576,2,FALSE)</f>
        <v xml:space="preserve"> 40.655985,  -7.912575</v>
      </c>
      <c r="E12" s="12" t="s">
        <v>3632</v>
      </c>
      <c r="F12" s="12" t="s">
        <v>281</v>
      </c>
      <c r="G12" s="28" t="s">
        <v>22</v>
      </c>
      <c r="H12" s="28"/>
    </row>
    <row r="13" spans="1:89" ht="15" customHeight="1" x14ac:dyDescent="0.25">
      <c r="A13" s="19" t="s">
        <v>13</v>
      </c>
      <c r="C13" s="16" t="s">
        <v>13</v>
      </c>
      <c r="D13" s="12" t="str">
        <f>VLOOKUP(G:G,'PARAGENS CONCELHO'!$1:$1048576,2,FALSE)</f>
        <v xml:space="preserve"> 40.657660,  -7.909950</v>
      </c>
      <c r="E13" s="12" t="s">
        <v>3633</v>
      </c>
      <c r="F13" s="12" t="s">
        <v>290</v>
      </c>
      <c r="G13" s="12" t="s">
        <v>23</v>
      </c>
      <c r="H13" s="12"/>
    </row>
    <row r="14" spans="1:89" ht="15" customHeight="1" x14ac:dyDescent="0.25">
      <c r="A14" s="10" t="s">
        <v>13</v>
      </c>
      <c r="C14" s="15" t="s">
        <v>13</v>
      </c>
      <c r="D14" s="12" t="str">
        <f>VLOOKUP(G:G,'PARAGENS CONCELHO'!$1:$1048576,2,FALSE)</f>
        <v xml:space="preserve"> 40.659405,  -7.907466</v>
      </c>
      <c r="E14" s="12" t="s">
        <v>3633</v>
      </c>
      <c r="F14" s="12" t="s">
        <v>296</v>
      </c>
      <c r="G14" s="28" t="s">
        <v>24</v>
      </c>
      <c r="H14" s="28"/>
    </row>
    <row r="15" spans="1:89" ht="15" customHeight="1" x14ac:dyDescent="0.25">
      <c r="A15" s="19" t="s">
        <v>13</v>
      </c>
      <c r="C15" s="16" t="s">
        <v>13</v>
      </c>
      <c r="D15" s="12" t="str">
        <f>VLOOKUP(G:G,'PARAGENS CONCELHO'!$1:$1048576,2,FALSE)</f>
        <v xml:space="preserve"> 40.660617,  -7.908127</v>
      </c>
      <c r="E15" s="12" t="s">
        <v>3634</v>
      </c>
      <c r="F15" s="12" t="s">
        <v>302</v>
      </c>
      <c r="G15" s="12" t="s">
        <v>2529</v>
      </c>
      <c r="H15" s="12"/>
    </row>
    <row r="16" spans="1:89" ht="15" customHeight="1" x14ac:dyDescent="0.25">
      <c r="A16" s="10" t="s">
        <v>13</v>
      </c>
      <c r="C16" s="15" t="s">
        <v>13</v>
      </c>
      <c r="D16" s="12" t="str">
        <f>VLOOKUP(G:G,'PARAGENS CONCELHO'!$1:$1048576,2,FALSE)</f>
        <v xml:space="preserve"> 40.663248,  -7.910430</v>
      </c>
      <c r="E16" s="12" t="s">
        <v>3635</v>
      </c>
      <c r="F16" s="12" t="s">
        <v>305</v>
      </c>
      <c r="G16" s="28" t="s">
        <v>2530</v>
      </c>
      <c r="H16" s="28"/>
    </row>
    <row r="17" spans="1:89" s="143" customFormat="1" ht="15" customHeight="1" x14ac:dyDescent="0.25">
      <c r="A17" s="150" t="s">
        <v>13</v>
      </c>
      <c r="C17" s="79" t="s">
        <v>13</v>
      </c>
      <c r="D17" s="23" t="str">
        <f>VLOOKUP(G:G,'PARAGENS CONCELHO'!$1:$1048576,2,FALSE)</f>
        <v xml:space="preserve"> 40.666018,  -7.913206</v>
      </c>
      <c r="E17" s="23" t="s">
        <v>3636</v>
      </c>
      <c r="F17" s="23" t="s">
        <v>311</v>
      </c>
      <c r="G17" s="23" t="s">
        <v>2572</v>
      </c>
      <c r="H17" s="23" t="s">
        <v>28</v>
      </c>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row>
    <row r="18" spans="1:89" ht="15" customHeight="1" x14ac:dyDescent="0.25">
      <c r="A18" s="10" t="s">
        <v>13</v>
      </c>
      <c r="C18" s="15" t="s">
        <v>13</v>
      </c>
      <c r="D18" s="12" t="str">
        <f>VLOOKUP(G:G,'PARAGENS CONCELHO'!$1:$1048576,2,FALSE)</f>
        <v xml:space="preserve"> 40.668229,  -7.915667</v>
      </c>
      <c r="E18" s="12" t="s">
        <v>3637</v>
      </c>
      <c r="F18" s="12" t="s">
        <v>317</v>
      </c>
      <c r="G18" s="28" t="s">
        <v>2573</v>
      </c>
      <c r="H18" s="28"/>
    </row>
    <row r="19" spans="1:89" ht="15" customHeight="1" x14ac:dyDescent="0.25">
      <c r="A19" s="19" t="s">
        <v>13</v>
      </c>
      <c r="C19" s="16" t="s">
        <v>13</v>
      </c>
      <c r="D19" s="12" t="str">
        <f>VLOOKUP(G:G,'PARAGENS CONCELHO'!$1:$1048576,2,FALSE)</f>
        <v xml:space="preserve"> 40.670403,  -7.917955</v>
      </c>
      <c r="E19" s="12" t="s">
        <v>3637</v>
      </c>
      <c r="F19" s="12" t="s">
        <v>326</v>
      </c>
      <c r="G19" s="12" t="s">
        <v>2575</v>
      </c>
      <c r="H19" s="12"/>
    </row>
    <row r="20" spans="1:89" ht="15" customHeight="1" x14ac:dyDescent="0.25">
      <c r="A20" s="10" t="s">
        <v>13</v>
      </c>
      <c r="C20" s="15" t="s">
        <v>13</v>
      </c>
      <c r="D20" s="12" t="str">
        <f>VLOOKUP(G:G,'PARAGENS CONCELHO'!$1:$1048576,2,FALSE)</f>
        <v xml:space="preserve"> 40.672560,  -7.920169</v>
      </c>
      <c r="E20" s="12" t="s">
        <v>3638</v>
      </c>
      <c r="F20" s="12" t="s">
        <v>329</v>
      </c>
      <c r="G20" s="28" t="s">
        <v>2576</v>
      </c>
      <c r="H20" s="28"/>
    </row>
    <row r="21" spans="1:89" ht="15" customHeight="1" x14ac:dyDescent="0.25">
      <c r="A21" s="10" t="s">
        <v>13</v>
      </c>
      <c r="C21" s="11" t="s">
        <v>13</v>
      </c>
      <c r="D21" s="12" t="str">
        <f>VLOOKUP(G:G,'PARAGENS CONCELHO'!$1:$1048576,2,FALSE)</f>
        <v xml:space="preserve"> 40.674666,  -7.922428</v>
      </c>
      <c r="E21" s="12" t="s">
        <v>3638</v>
      </c>
      <c r="F21" s="12" t="s">
        <v>338</v>
      </c>
      <c r="G21" s="12" t="s">
        <v>2577</v>
      </c>
      <c r="H21" s="12"/>
    </row>
    <row r="22" spans="1:89" s="143" customFormat="1" ht="15" customHeight="1" x14ac:dyDescent="0.25">
      <c r="A22" s="150" t="s">
        <v>13</v>
      </c>
      <c r="C22" s="80" t="s">
        <v>13</v>
      </c>
      <c r="D22" s="23" t="str">
        <f>VLOOKUP(G:G,'PARAGENS CONCELHO'!$1:$1048576,2,FALSE)</f>
        <v xml:space="preserve"> 40.678020,  -7.921627</v>
      </c>
      <c r="E22" s="23" t="s">
        <v>3639</v>
      </c>
      <c r="F22" s="23" t="s">
        <v>341</v>
      </c>
      <c r="G22" s="24" t="s">
        <v>2578</v>
      </c>
      <c r="H22" s="24" t="s">
        <v>31</v>
      </c>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row>
    <row r="23" spans="1:89" ht="15" customHeight="1" x14ac:dyDescent="0.25">
      <c r="A23" s="19" t="s">
        <v>13</v>
      </c>
      <c r="C23" s="16" t="s">
        <v>13</v>
      </c>
      <c r="D23" s="12" t="str">
        <f>VLOOKUP(G:G,'PARAGENS CONCELHO'!$1:$1048576,2,FALSE)</f>
        <v xml:space="preserve"> 40.680050,  -7.920085</v>
      </c>
      <c r="E23" s="12" t="s">
        <v>3639</v>
      </c>
      <c r="F23" s="12" t="s">
        <v>347</v>
      </c>
      <c r="G23" s="12" t="s">
        <v>2579</v>
      </c>
      <c r="H23" s="12"/>
    </row>
    <row r="24" spans="1:89" ht="15" customHeight="1" x14ac:dyDescent="0.25">
      <c r="A24" s="19"/>
      <c r="C24" s="16"/>
      <c r="D24" s="12" t="str">
        <f>VLOOKUP(G:G,'PARAGENS CONCELHO'!$1:$1048576,2,FALSE)</f>
        <v xml:space="preserve"> 40.682148,  -7.918799</v>
      </c>
      <c r="E24" s="12" t="s">
        <v>3639</v>
      </c>
      <c r="F24" s="12" t="s">
        <v>350</v>
      </c>
      <c r="G24" s="12" t="s">
        <v>2580</v>
      </c>
      <c r="H24" s="12"/>
    </row>
    <row r="25" spans="1:89" ht="15" customHeight="1" x14ac:dyDescent="0.25">
      <c r="A25" s="10" t="s">
        <v>13</v>
      </c>
      <c r="C25" s="15" t="s">
        <v>13</v>
      </c>
      <c r="D25" s="12" t="str">
        <f>VLOOKUP(G:G,'PARAGENS CONCELHO'!$1:$1048576,2,FALSE)</f>
        <v xml:space="preserve"> 40.684896,  -7.917198</v>
      </c>
      <c r="E25" s="12">
        <v>17</v>
      </c>
      <c r="F25" s="12" t="s">
        <v>359</v>
      </c>
      <c r="G25" s="28" t="s">
        <v>2581</v>
      </c>
      <c r="H25" s="28"/>
    </row>
    <row r="26" spans="1:89" ht="15" customHeight="1" x14ac:dyDescent="0.25">
      <c r="A26" s="10"/>
      <c r="C26" s="15"/>
      <c r="D26" s="12" t="str">
        <f>VLOOKUP(G:G,'PARAGENS CONCELHO'!$1:$1048576,2,FALSE)</f>
        <v xml:space="preserve"> 40.686740,  -7.916070</v>
      </c>
      <c r="E26" s="12">
        <v>17</v>
      </c>
      <c r="F26" s="12" t="s">
        <v>2498</v>
      </c>
      <c r="G26" s="28" t="s">
        <v>2496</v>
      </c>
      <c r="H26" s="28"/>
    </row>
    <row r="27" spans="1:89" ht="15" customHeight="1" x14ac:dyDescent="0.25">
      <c r="A27" s="19" t="s">
        <v>13</v>
      </c>
      <c r="C27" s="16" t="s">
        <v>13</v>
      </c>
      <c r="D27" s="12" t="str">
        <f>VLOOKUP(G:G,'PARAGENS CONCELHO'!$1:$1048576,2,FALSE)</f>
        <v>40.68829, -7.91518</v>
      </c>
      <c r="E27" s="12">
        <v>17</v>
      </c>
      <c r="F27" s="12" t="s">
        <v>368</v>
      </c>
      <c r="G27" s="12" t="s">
        <v>2582</v>
      </c>
      <c r="H27" s="12"/>
    </row>
    <row r="28" spans="1:89" ht="15" customHeight="1" x14ac:dyDescent="0.25">
      <c r="A28" s="10" t="s">
        <v>13</v>
      </c>
      <c r="C28" s="15" t="s">
        <v>13</v>
      </c>
      <c r="D28" s="12" t="str">
        <f>VLOOKUP(G:G,'PARAGENS CONCELHO'!$1:$1048576,2,FALSE)</f>
        <v>40.69023, -7.91405</v>
      </c>
      <c r="E28" s="12">
        <v>17</v>
      </c>
      <c r="F28" s="12" t="s">
        <v>371</v>
      </c>
      <c r="G28" s="28" t="s">
        <v>2583</v>
      </c>
      <c r="H28" s="28"/>
    </row>
    <row r="29" spans="1:89" ht="15" customHeight="1" x14ac:dyDescent="0.25">
      <c r="A29" s="19" t="s">
        <v>13</v>
      </c>
      <c r="C29" s="16" t="s">
        <v>13</v>
      </c>
      <c r="D29" s="12" t="str">
        <f>VLOOKUP(G:G,'PARAGENS CONCELHO'!$1:$1048576,2,FALSE)</f>
        <v xml:space="preserve"> 40.694251,  -7.911401</v>
      </c>
      <c r="E29" s="12">
        <v>17</v>
      </c>
      <c r="F29" s="12" t="s">
        <v>380</v>
      </c>
      <c r="G29" s="12" t="s">
        <v>2584</v>
      </c>
      <c r="H29" s="12"/>
    </row>
    <row r="30" spans="1:89" ht="15" customHeight="1" x14ac:dyDescent="0.25">
      <c r="A30" s="10" t="s">
        <v>13</v>
      </c>
      <c r="C30" s="15" t="s">
        <v>13</v>
      </c>
      <c r="D30" s="12" t="str">
        <f>VLOOKUP(G:G,'PARAGENS CONCELHO'!$1:$1048576,2,FALSE)</f>
        <v xml:space="preserve"> 40.694377,  -7.908724</v>
      </c>
      <c r="E30" s="12">
        <v>17</v>
      </c>
      <c r="F30" s="12" t="s">
        <v>419</v>
      </c>
      <c r="G30" s="28" t="s">
        <v>2585</v>
      </c>
      <c r="H30" s="28"/>
    </row>
    <row r="31" spans="1:89" ht="15" customHeight="1" x14ac:dyDescent="0.25">
      <c r="A31" s="19" t="s">
        <v>13</v>
      </c>
      <c r="C31" s="16" t="s">
        <v>13</v>
      </c>
      <c r="D31" s="12" t="str">
        <f>VLOOKUP(G:G,'PARAGENS CONCELHO'!$1:$1048576,2,FALSE)</f>
        <v>40.69685, -7.90651</v>
      </c>
      <c r="E31" s="12">
        <v>17</v>
      </c>
      <c r="F31" s="12" t="s">
        <v>425</v>
      </c>
      <c r="G31" s="12" t="s">
        <v>2586</v>
      </c>
      <c r="H31" s="12"/>
    </row>
    <row r="32" spans="1:89" ht="15" customHeight="1" x14ac:dyDescent="0.25">
      <c r="A32" s="10" t="s">
        <v>13</v>
      </c>
      <c r="C32" s="15" t="s">
        <v>2587</v>
      </c>
      <c r="D32" s="12" t="str">
        <f>VLOOKUP(G:G,'PARAGENS CONCELHO'!$1:$1048576,2,FALSE)</f>
        <v xml:space="preserve"> 40.698348,  -7.905862</v>
      </c>
      <c r="E32" s="12">
        <v>17</v>
      </c>
      <c r="F32" s="12" t="s">
        <v>2296</v>
      </c>
      <c r="G32" s="28" t="s">
        <v>2294</v>
      </c>
      <c r="H32" s="28"/>
    </row>
    <row r="33" spans="1:49" s="143" customFormat="1" ht="15" customHeight="1" x14ac:dyDescent="0.25">
      <c r="A33" s="150" t="s">
        <v>13</v>
      </c>
      <c r="C33" s="79" t="s">
        <v>2588</v>
      </c>
      <c r="D33" s="23" t="str">
        <f>VLOOKUP(G:G,'PARAGENS CONCELHO'!$1:$1048576,2,FALSE)</f>
        <v xml:space="preserve"> 40.698249,  -7.906183</v>
      </c>
      <c r="E33" s="12">
        <v>17</v>
      </c>
      <c r="F33" s="23" t="s">
        <v>431</v>
      </c>
      <c r="G33" s="23" t="s">
        <v>2589</v>
      </c>
      <c r="H33" s="23" t="s">
        <v>15</v>
      </c>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row>
    <row r="34" spans="1:49" ht="15" customHeight="1" x14ac:dyDescent="0.25">
      <c r="A34" s="10" t="s">
        <v>13</v>
      </c>
      <c r="C34" s="15" t="s">
        <v>13</v>
      </c>
      <c r="D34" s="12" t="str">
        <f>VLOOKUP(G:G,'PARAGENS CONCELHO'!$1:$1048576,2,FALSE)</f>
        <v>40.69681, -7.9066</v>
      </c>
      <c r="E34" s="12">
        <v>17</v>
      </c>
      <c r="F34" s="12" t="s">
        <v>428</v>
      </c>
      <c r="G34" s="28" t="s">
        <v>2590</v>
      </c>
      <c r="H34" s="28"/>
    </row>
    <row r="35" spans="1:49" ht="15" customHeight="1" x14ac:dyDescent="0.25">
      <c r="A35" s="19" t="s">
        <v>13</v>
      </c>
      <c r="C35" s="16" t="s">
        <v>13</v>
      </c>
      <c r="D35" s="12" t="str">
        <f>VLOOKUP(G:G,'PARAGENS CONCELHO'!$1:$1048576,2,FALSE)</f>
        <v>40.69444, -7.90866</v>
      </c>
      <c r="E35" s="12">
        <v>17</v>
      </c>
      <c r="F35" s="12" t="s">
        <v>422</v>
      </c>
      <c r="G35" s="12" t="s">
        <v>2591</v>
      </c>
      <c r="H35" s="12"/>
    </row>
    <row r="36" spans="1:49" ht="15" customHeight="1" x14ac:dyDescent="0.25">
      <c r="A36" s="10" t="s">
        <v>13</v>
      </c>
      <c r="C36" s="15" t="s">
        <v>13</v>
      </c>
      <c r="D36" s="12" t="str">
        <f>VLOOKUP(G:G,'PARAGENS CONCELHO'!$1:$1048576,2,FALSE)</f>
        <v xml:space="preserve"> 40.694259,  -7.911845</v>
      </c>
      <c r="E36" s="12">
        <v>17</v>
      </c>
      <c r="F36" s="12" t="s">
        <v>377</v>
      </c>
      <c r="G36" s="28" t="s">
        <v>2592</v>
      </c>
      <c r="H36" s="28"/>
    </row>
    <row r="37" spans="1:49" ht="15" customHeight="1" x14ac:dyDescent="0.25">
      <c r="A37" s="19" t="s">
        <v>13</v>
      </c>
      <c r="C37" s="16" t="s">
        <v>13</v>
      </c>
      <c r="D37" s="12" t="str">
        <f>VLOOKUP(G:G,'PARAGENS CONCELHO'!$1:$1048576,2,FALSE)</f>
        <v xml:space="preserve"> 40.690807,  -7.913847</v>
      </c>
      <c r="E37" s="12">
        <v>17</v>
      </c>
      <c r="F37" s="12" t="s">
        <v>374</v>
      </c>
      <c r="G37" s="12" t="s">
        <v>2593</v>
      </c>
      <c r="H37" s="12"/>
    </row>
    <row r="38" spans="1:49" ht="15" customHeight="1" x14ac:dyDescent="0.25">
      <c r="A38" s="10" t="s">
        <v>13</v>
      </c>
      <c r="C38" s="15" t="s">
        <v>13</v>
      </c>
      <c r="D38" s="12" t="str">
        <f>VLOOKUP(G:G,'PARAGENS CONCELHO'!$1:$1048576,2,FALSE)</f>
        <v xml:space="preserve"> 40.688334,  -7.915316</v>
      </c>
      <c r="E38" s="12">
        <v>17</v>
      </c>
      <c r="F38" s="12" t="s">
        <v>365</v>
      </c>
      <c r="G38" s="28" t="s">
        <v>2594</v>
      </c>
      <c r="H38" s="28"/>
    </row>
    <row r="39" spans="1:49" ht="15" customHeight="1" x14ac:dyDescent="0.25">
      <c r="A39" s="19" t="s">
        <v>13</v>
      </c>
      <c r="C39" s="16" t="s">
        <v>13</v>
      </c>
      <c r="D39" s="12" t="str">
        <f>VLOOKUP(G:G,'PARAGENS CONCELHO'!$1:$1048576,2,FALSE)</f>
        <v xml:space="preserve"> 40.686577,  -7.916363</v>
      </c>
      <c r="E39" s="12">
        <v>17</v>
      </c>
      <c r="F39" s="12" t="s">
        <v>362</v>
      </c>
      <c r="G39" s="12" t="s">
        <v>2595</v>
      </c>
      <c r="H39" s="12"/>
    </row>
    <row r="40" spans="1:49" ht="15" customHeight="1" x14ac:dyDescent="0.25">
      <c r="A40" s="10" t="s">
        <v>13</v>
      </c>
      <c r="C40" s="15" t="s">
        <v>13</v>
      </c>
      <c r="D40" s="12" t="str">
        <f>VLOOKUP(G:G,'PARAGENS CONCELHO'!$1:$1048576,2,FALSE)</f>
        <v xml:space="preserve"> 40.684861,  -7.917432</v>
      </c>
      <c r="E40" s="12">
        <v>17</v>
      </c>
      <c r="F40" s="12" t="s">
        <v>356</v>
      </c>
      <c r="G40" s="28" t="s">
        <v>2596</v>
      </c>
      <c r="H40" s="28"/>
    </row>
    <row r="41" spans="1:49" ht="15" customHeight="1" x14ac:dyDescent="0.25">
      <c r="A41" s="19" t="s">
        <v>13</v>
      </c>
      <c r="C41" s="16" t="s">
        <v>13</v>
      </c>
      <c r="D41" s="12" t="str">
        <f>VLOOKUP(G:G,'PARAGENS CONCELHO'!$1:$1048576,2,FALSE)</f>
        <v xml:space="preserve"> 40.682436,  -7.918777</v>
      </c>
      <c r="E41" s="12" t="s">
        <v>3639</v>
      </c>
      <c r="F41" s="12" t="s">
        <v>353</v>
      </c>
      <c r="G41" s="12" t="s">
        <v>2597</v>
      </c>
      <c r="H41" s="12"/>
    </row>
    <row r="42" spans="1:49" ht="15" customHeight="1" x14ac:dyDescent="0.25">
      <c r="A42" s="10" t="s">
        <v>13</v>
      </c>
      <c r="C42" s="15" t="s">
        <v>13</v>
      </c>
      <c r="D42" s="12" t="str">
        <f>VLOOKUP(G:G,'PARAGENS CONCELHO'!$1:$1048576,2,FALSE)</f>
        <v xml:space="preserve"> 40.679807,  -7.920631</v>
      </c>
      <c r="E42" s="12" t="s">
        <v>3639</v>
      </c>
      <c r="F42" s="12" t="s">
        <v>344</v>
      </c>
      <c r="G42" s="28" t="s">
        <v>2598</v>
      </c>
      <c r="H42" s="28"/>
    </row>
    <row r="43" spans="1:49" ht="15" customHeight="1" x14ac:dyDescent="0.25">
      <c r="A43" s="10"/>
      <c r="C43" s="15"/>
      <c r="D43" s="12" t="str">
        <f>VLOOKUP(G:G,'PARAGENS CONCELHO'!$1:$1048576,2,FALSE)</f>
        <v xml:space="preserve"> 40.678140,  -7.923127</v>
      </c>
      <c r="E43" s="12" t="s">
        <v>3639</v>
      </c>
      <c r="F43" s="12" t="s">
        <v>602</v>
      </c>
      <c r="G43" s="28" t="s">
        <v>2599</v>
      </c>
      <c r="H43" s="28"/>
    </row>
    <row r="44" spans="1:49" s="143" customFormat="1" ht="15" customHeight="1" x14ac:dyDescent="0.25">
      <c r="A44" s="150" t="s">
        <v>13</v>
      </c>
      <c r="C44" s="79" t="s">
        <v>13</v>
      </c>
      <c r="D44" s="23" t="str">
        <f>VLOOKUP(G:G,'PARAGENS CONCELHO'!$1:$1048576,2,FALSE)</f>
        <v xml:space="preserve"> 40.674470,  -7.922646</v>
      </c>
      <c r="E44" s="23" t="s">
        <v>3638</v>
      </c>
      <c r="F44" s="23" t="s">
        <v>335</v>
      </c>
      <c r="G44" s="23" t="s">
        <v>2600</v>
      </c>
      <c r="H44" s="23" t="s">
        <v>28</v>
      </c>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row>
    <row r="45" spans="1:49" ht="15" customHeight="1" x14ac:dyDescent="0.25">
      <c r="A45" s="10" t="s">
        <v>13</v>
      </c>
      <c r="C45" s="15" t="s">
        <v>13</v>
      </c>
      <c r="D45" s="12" t="str">
        <f>VLOOKUP(G:G,'PARAGENS CONCELHO'!$1:$1048576,2,FALSE)</f>
        <v xml:space="preserve"> 40.672628,  -7.920566</v>
      </c>
      <c r="E45" s="12" t="s">
        <v>3638</v>
      </c>
      <c r="F45" s="12" t="s">
        <v>332</v>
      </c>
      <c r="G45" s="28" t="s">
        <v>2601</v>
      </c>
      <c r="H45" s="28"/>
    </row>
    <row r="46" spans="1:49" ht="15" customHeight="1" x14ac:dyDescent="0.25">
      <c r="A46" s="19" t="s">
        <v>13</v>
      </c>
      <c r="C46" s="16" t="s">
        <v>13</v>
      </c>
      <c r="D46" s="12" t="str">
        <f>VLOOKUP(G:G,'PARAGENS CONCELHO'!$1:$1048576,2,FALSE)</f>
        <v xml:space="preserve"> 40.670291,  -7.918028</v>
      </c>
      <c r="E46" s="12" t="s">
        <v>3638</v>
      </c>
      <c r="F46" s="12" t="s">
        <v>323</v>
      </c>
      <c r="G46" s="12" t="s">
        <v>2602</v>
      </c>
      <c r="H46" s="12"/>
    </row>
    <row r="47" spans="1:49" ht="15" customHeight="1" x14ac:dyDescent="0.25">
      <c r="A47" s="10" t="s">
        <v>13</v>
      </c>
      <c r="C47" s="15" t="s">
        <v>13</v>
      </c>
      <c r="D47" s="12" t="str">
        <f>VLOOKUP(G:G,'PARAGENS CONCELHO'!$1:$1048576,2,FALSE)</f>
        <v xml:space="preserve"> 40.668452,  -7.916073</v>
      </c>
      <c r="E47" s="12" t="s">
        <v>3638</v>
      </c>
      <c r="F47" s="12" t="s">
        <v>320</v>
      </c>
      <c r="G47" s="28" t="s">
        <v>2603</v>
      </c>
      <c r="H47" s="28"/>
    </row>
    <row r="48" spans="1:49" ht="15" customHeight="1" x14ac:dyDescent="0.25">
      <c r="A48" s="19" t="s">
        <v>13</v>
      </c>
      <c r="C48" s="16" t="s">
        <v>13</v>
      </c>
      <c r="D48" s="12" t="str">
        <f>VLOOKUP(G:G,'PARAGENS CONCELHO'!$1:$1048576,2,FALSE)</f>
        <v xml:space="preserve"> 40.665889,  -7.913368</v>
      </c>
      <c r="E48" s="12" t="s">
        <v>3640</v>
      </c>
      <c r="F48" s="12" t="s">
        <v>314</v>
      </c>
      <c r="G48" s="28" t="s">
        <v>2604</v>
      </c>
      <c r="H48" s="28"/>
    </row>
    <row r="49" spans="1:49" s="143" customFormat="1" ht="15" customHeight="1" x14ac:dyDescent="0.25">
      <c r="A49" s="150" t="s">
        <v>13</v>
      </c>
      <c r="C49" s="80" t="s">
        <v>13</v>
      </c>
      <c r="D49" s="23" t="str">
        <f>VLOOKUP(G:G,'PARAGENS CONCELHO'!$1:$1048576,2,FALSE)</f>
        <v xml:space="preserve"> 40.663212,  -7.910552</v>
      </c>
      <c r="E49" s="23" t="s">
        <v>3641</v>
      </c>
      <c r="F49" s="23" t="s">
        <v>308</v>
      </c>
      <c r="G49" s="23" t="s">
        <v>2567</v>
      </c>
      <c r="H49" s="23" t="s">
        <v>31</v>
      </c>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row>
    <row r="50" spans="1:49" ht="15" customHeight="1" x14ac:dyDescent="0.25">
      <c r="A50" s="10" t="s">
        <v>13</v>
      </c>
      <c r="C50" s="15" t="s">
        <v>13</v>
      </c>
      <c r="D50" s="12" t="str">
        <f>VLOOKUP(G:G,'PARAGENS CONCELHO'!$1:$1048576,2,FALSE)</f>
        <v xml:space="preserve"> 40.660303,  -7.908154</v>
      </c>
      <c r="E50" s="12" t="s">
        <v>3641</v>
      </c>
      <c r="F50" s="12" t="s">
        <v>2131</v>
      </c>
      <c r="G50" s="12" t="s">
        <v>2568</v>
      </c>
      <c r="H50" s="12"/>
    </row>
    <row r="51" spans="1:49" ht="15" customHeight="1" x14ac:dyDescent="0.25">
      <c r="A51" s="19" t="s">
        <v>13</v>
      </c>
      <c r="C51" s="16" t="s">
        <v>13</v>
      </c>
      <c r="D51" s="12" t="str">
        <f>VLOOKUP(G:G,'PARAGENS CONCELHO'!$1:$1048576,2,FALSE)</f>
        <v xml:space="preserve"> 40.659035,  -7.908139</v>
      </c>
      <c r="E51" s="12" t="s">
        <v>3642</v>
      </c>
      <c r="F51" s="12" t="s">
        <v>299</v>
      </c>
      <c r="G51" s="28" t="s">
        <v>55</v>
      </c>
      <c r="H51" s="28"/>
    </row>
    <row r="52" spans="1:49" ht="15" customHeight="1" x14ac:dyDescent="0.25">
      <c r="A52" s="10" t="s">
        <v>13</v>
      </c>
      <c r="C52" s="15" t="s">
        <v>13</v>
      </c>
      <c r="D52" s="12" t="str">
        <f>VLOOKUP(G:G,'PARAGENS CONCELHO'!$1:$1048576,2,FALSE)</f>
        <v xml:space="preserve"> 40.657736,  -7.910015</v>
      </c>
      <c r="E52" s="12" t="s">
        <v>3642</v>
      </c>
      <c r="F52" s="12" t="s">
        <v>293</v>
      </c>
      <c r="G52" s="12" t="s">
        <v>56</v>
      </c>
      <c r="H52" s="12"/>
    </row>
    <row r="53" spans="1:49" ht="15" customHeight="1" x14ac:dyDescent="0.25">
      <c r="A53" s="19" t="s">
        <v>13</v>
      </c>
      <c r="C53" s="16" t="s">
        <v>13</v>
      </c>
      <c r="D53" s="12" t="str">
        <f>VLOOKUP(G:G,'PARAGENS CONCELHO'!$1:$1048576,2,FALSE)</f>
        <v xml:space="preserve"> 40.656632,  -7.912392</v>
      </c>
      <c r="E53" s="12" t="s">
        <v>3643</v>
      </c>
      <c r="F53" s="12" t="s">
        <v>284</v>
      </c>
      <c r="G53" s="28" t="s">
        <v>57</v>
      </c>
      <c r="H53" s="28"/>
    </row>
    <row r="54" spans="1:49" ht="15" customHeight="1" x14ac:dyDescent="0.25">
      <c r="A54" s="10" t="s">
        <v>13</v>
      </c>
      <c r="C54" s="15" t="s">
        <v>13</v>
      </c>
      <c r="D54" s="12" t="str">
        <f>VLOOKUP(G:G,'PARAGENS CONCELHO'!$1:$1048576,2,FALSE)</f>
        <v xml:space="preserve"> 40.656145,  -7.914081</v>
      </c>
      <c r="E54" s="12" t="s">
        <v>3631</v>
      </c>
      <c r="F54" s="12" t="s">
        <v>278</v>
      </c>
      <c r="G54" s="12" t="s">
        <v>21</v>
      </c>
      <c r="H54" s="12"/>
    </row>
    <row r="55" spans="1:49" ht="15" customHeight="1" x14ac:dyDescent="0.25">
      <c r="A55" s="19" t="s">
        <v>13</v>
      </c>
      <c r="C55" s="16" t="s">
        <v>13</v>
      </c>
      <c r="D55" s="12" t="str">
        <f>VLOOKUP(G:G,'PARAGENS CONCELHO'!$1:$1048576,2,FALSE)</f>
        <v xml:space="preserve"> 40.659281,  -7.914792</v>
      </c>
      <c r="E55" s="12" t="s">
        <v>3630</v>
      </c>
      <c r="F55" s="12" t="s">
        <v>521</v>
      </c>
      <c r="G55" s="28" t="s">
        <v>59</v>
      </c>
      <c r="H55" s="28"/>
    </row>
    <row r="56" spans="1:49" ht="15" customHeight="1" x14ac:dyDescent="0.25">
      <c r="A56" s="10" t="s">
        <v>13</v>
      </c>
      <c r="C56" s="15" t="s">
        <v>13</v>
      </c>
      <c r="D56" s="12">
        <f>VLOOKUP(G:G,'PARAGENS CONCELHO'!$1:$1048576,2,FALSE)</f>
        <v>0</v>
      </c>
      <c r="E56" s="12" t="s">
        <v>3629</v>
      </c>
      <c r="F56" s="12" t="s">
        <v>136</v>
      </c>
      <c r="G56" s="12" t="s">
        <v>14</v>
      </c>
      <c r="H56" s="12"/>
    </row>
    <row r="57" spans="1:49" x14ac:dyDescent="0.25">
      <c r="A57" s="10"/>
      <c r="C57" s="15"/>
      <c r="D57" s="17"/>
      <c r="E57" s="17"/>
      <c r="F57" s="17"/>
      <c r="G57" s="17"/>
      <c r="H57" s="17"/>
    </row>
    <row r="58" spans="1:49" x14ac:dyDescent="0.25">
      <c r="G58"/>
      <c r="H58" s="7"/>
    </row>
    <row r="59" spans="1:49" x14ac:dyDescent="0.25">
      <c r="H59"/>
    </row>
    <row r="60" spans="1:49" x14ac:dyDescent="0.25">
      <c r="H60"/>
    </row>
  </sheetData>
  <mergeCells count="2">
    <mergeCell ref="F6:H6"/>
    <mergeCell ref="F5:H5"/>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&amp;L&amp;"-,Negrito"&amp;12Empresa Berrelhas de Camionagem, Lda
500 095 884
Viseu&amp;R&amp;G</oddHeader>
    <oddFooter>&amp;LViseu, 03 de março de 2025
&amp;RPágina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35</vt:i4>
      </vt:variant>
      <vt:variant>
        <vt:lpstr>Intervalos com Nome</vt:lpstr>
      </vt:variant>
      <vt:variant>
        <vt:i4>30</vt:i4>
      </vt:variant>
    </vt:vector>
  </HeadingPairs>
  <TitlesOfParts>
    <vt:vector size="65" baseType="lpstr">
      <vt:lpstr>L16 (4)</vt:lpstr>
      <vt:lpstr>PARAGENS CONCELHO</vt:lpstr>
      <vt:lpstr>Nomes Linhas</vt:lpstr>
      <vt:lpstr>L1</vt:lpstr>
      <vt:lpstr>L2</vt:lpstr>
      <vt:lpstr>L3</vt:lpstr>
      <vt:lpstr>L4I</vt:lpstr>
      <vt:lpstr>L4V</vt:lpstr>
      <vt:lpstr>L5</vt:lpstr>
      <vt:lpstr>L6</vt:lpstr>
      <vt:lpstr>L7</vt:lpstr>
      <vt:lpstr>L8</vt:lpstr>
      <vt:lpstr>L9</vt:lpstr>
      <vt:lpstr>L11</vt:lpstr>
      <vt:lpstr>L12</vt:lpstr>
      <vt:lpstr> L12V</vt:lpstr>
      <vt:lpstr>L13</vt:lpstr>
      <vt:lpstr>L14</vt:lpstr>
      <vt:lpstr>L15</vt:lpstr>
      <vt:lpstr>L16</vt:lpstr>
      <vt:lpstr>L16 (2)</vt:lpstr>
      <vt:lpstr>L17 (2)</vt:lpstr>
      <vt:lpstr>L17</vt:lpstr>
      <vt:lpstr>L18</vt:lpstr>
      <vt:lpstr>L19. </vt:lpstr>
      <vt:lpstr>L19 </vt:lpstr>
      <vt:lpstr>L19</vt:lpstr>
      <vt:lpstr>L20</vt:lpstr>
      <vt:lpstr>L21</vt:lpstr>
      <vt:lpstr>C1</vt:lpstr>
      <vt:lpstr>C2</vt:lpstr>
      <vt:lpstr>LC1</vt:lpstr>
      <vt:lpstr>LC2</vt:lpstr>
      <vt:lpstr>Folha1</vt:lpstr>
      <vt:lpstr>Folha2</vt:lpstr>
      <vt:lpstr>'L14'!Área_de_Impressão</vt:lpstr>
      <vt:lpstr>'L18'!Área_de_Impressão</vt:lpstr>
      <vt:lpstr>'L2'!Área_de_Impressão</vt:lpstr>
      <vt:lpstr>'L21'!Área_de_Impressão</vt:lpstr>
      <vt:lpstr>'L3'!Área_de_Impressão</vt:lpstr>
      <vt:lpstr>'L4I'!Área_de_Impressão</vt:lpstr>
      <vt:lpstr>'L5'!Área_de_Impressão</vt:lpstr>
      <vt:lpstr>'L6'!Área_de_Impressão</vt:lpstr>
      <vt:lpstr>'L9'!Área_de_Impressão</vt:lpstr>
      <vt:lpstr>' L12V'!Títulos_de_Impressão</vt:lpstr>
      <vt:lpstr>'C1'!Títulos_de_Impressão</vt:lpstr>
      <vt:lpstr>'C2'!Títulos_de_Impressão</vt:lpstr>
      <vt:lpstr>'L1'!Títulos_de_Impressão</vt:lpstr>
      <vt:lpstr>'L11'!Títulos_de_Impressão</vt:lpstr>
      <vt:lpstr>'L12'!Títulos_de_Impressão</vt:lpstr>
      <vt:lpstr>'L13'!Títulos_de_Impressão</vt:lpstr>
      <vt:lpstr>'L14'!Títulos_de_Impressão</vt:lpstr>
      <vt:lpstr>'L15'!Títulos_de_Impressão</vt:lpstr>
      <vt:lpstr>'L16'!Títulos_de_Impressão</vt:lpstr>
      <vt:lpstr>'L17'!Títulos_de_Impressão</vt:lpstr>
      <vt:lpstr>'L18'!Títulos_de_Impressão</vt:lpstr>
      <vt:lpstr>'L19'!Títulos_de_Impressão</vt:lpstr>
      <vt:lpstr>'L2'!Títulos_de_Impressão</vt:lpstr>
      <vt:lpstr>'L20'!Títulos_de_Impressão</vt:lpstr>
      <vt:lpstr>'L21'!Títulos_de_Impressão</vt:lpstr>
      <vt:lpstr>'L3'!Títulos_de_Impressão</vt:lpstr>
      <vt:lpstr>'L5'!Títulos_de_Impressão</vt:lpstr>
      <vt:lpstr>'L6'!Títulos_de_Impressão</vt:lpstr>
      <vt:lpstr>'L7'!Títulos_de_Impressão</vt:lpstr>
      <vt:lpstr>'L9'!Títulos_de_Impressão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Admin1</dc:creator>
  <cp:lastModifiedBy>Contabilidade</cp:lastModifiedBy>
  <cp:lastPrinted>2025-03-02T17:35:44Z</cp:lastPrinted>
  <dcterms:created xsi:type="dcterms:W3CDTF">2019-05-11T07:44:13Z</dcterms:created>
  <dcterms:modified xsi:type="dcterms:W3CDTF">2025-09-02T14:39:41Z</dcterms:modified>
</cp:coreProperties>
</file>